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data!$A$485:$H$575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64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F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L759" i="10"/>
  <c r="K759" i="10"/>
  <c r="H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L722" i="10"/>
  <c r="K722" i="10"/>
  <c r="J722" i="10"/>
  <c r="I722" i="10"/>
  <c r="G722" i="10"/>
  <c r="F722" i="10"/>
  <c r="D722" i="10"/>
  <c r="C722" i="10"/>
  <c r="B722" i="10"/>
  <c r="A722" i="10"/>
  <c r="C615" i="10"/>
  <c r="E550" i="10"/>
  <c r="E546" i="10"/>
  <c r="H545" i="10"/>
  <c r="F545" i="10"/>
  <c r="E545" i="10"/>
  <c r="E544" i="10"/>
  <c r="F544" i="10"/>
  <c r="E540" i="10"/>
  <c r="H539" i="10"/>
  <c r="E539" i="10"/>
  <c r="F539" i="10"/>
  <c r="E538" i="10"/>
  <c r="F538" i="10"/>
  <c r="E537" i="10"/>
  <c r="H537" i="10"/>
  <c r="H536" i="10"/>
  <c r="F536" i="10"/>
  <c r="E536" i="10"/>
  <c r="H535" i="10"/>
  <c r="F535" i="10"/>
  <c r="E535" i="10"/>
  <c r="F534" i="10"/>
  <c r="E534" i="10"/>
  <c r="H534" i="10"/>
  <c r="F533" i="10"/>
  <c r="E533" i="10"/>
  <c r="H533" i="10"/>
  <c r="E532" i="10"/>
  <c r="E531" i="10"/>
  <c r="F531" i="10"/>
  <c r="E530" i="10"/>
  <c r="F529" i="10"/>
  <c r="E529" i="10"/>
  <c r="H528" i="10"/>
  <c r="F528" i="10"/>
  <c r="E528" i="10"/>
  <c r="F527" i="10"/>
  <c r="E527" i="10"/>
  <c r="F526" i="10"/>
  <c r="E526" i="10"/>
  <c r="E525" i="10"/>
  <c r="H525" i="10"/>
  <c r="E524" i="10"/>
  <c r="H523" i="10"/>
  <c r="E523" i="10"/>
  <c r="F523" i="10"/>
  <c r="E522" i="10"/>
  <c r="F522" i="10"/>
  <c r="F521" i="10"/>
  <c r="F520" i="10"/>
  <c r="E520" i="10"/>
  <c r="H520" i="10"/>
  <c r="F519" i="10"/>
  <c r="E519" i="10"/>
  <c r="H519" i="10"/>
  <c r="E518" i="10"/>
  <c r="H517" i="10"/>
  <c r="E517" i="10"/>
  <c r="F517" i="10"/>
  <c r="E516" i="10"/>
  <c r="F516" i="10"/>
  <c r="E515" i="10"/>
  <c r="E514" i="10"/>
  <c r="F514" i="10"/>
  <c r="H513" i="10"/>
  <c r="F513" i="10"/>
  <c r="F512" i="10"/>
  <c r="E511" i="10"/>
  <c r="E510" i="10"/>
  <c r="F510" i="10"/>
  <c r="E509" i="10"/>
  <c r="F509" i="10"/>
  <c r="H508" i="10"/>
  <c r="E508" i="10"/>
  <c r="F508" i="10"/>
  <c r="F507" i="10"/>
  <c r="E507" i="10"/>
  <c r="F506" i="10"/>
  <c r="E506" i="10"/>
  <c r="H506" i="10"/>
  <c r="E505" i="10"/>
  <c r="H504" i="10"/>
  <c r="F504" i="10"/>
  <c r="E504" i="10"/>
  <c r="E503" i="10"/>
  <c r="E502" i="10"/>
  <c r="F502" i="10"/>
  <c r="H501" i="10"/>
  <c r="F501" i="10"/>
  <c r="E501" i="10"/>
  <c r="H500" i="10"/>
  <c r="E500" i="10"/>
  <c r="F500" i="10"/>
  <c r="F499" i="10"/>
  <c r="E499" i="10"/>
  <c r="H499" i="10"/>
  <c r="F498" i="10"/>
  <c r="E498" i="10"/>
  <c r="E497" i="10"/>
  <c r="H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1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29" i="10"/>
  <c r="C325" i="10"/>
  <c r="AX7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3" i="10"/>
  <c r="M722" i="10" s="1"/>
  <c r="D181" i="10"/>
  <c r="D435" i="10" s="1"/>
  <c r="D177" i="10"/>
  <c r="D434" i="10" s="1"/>
  <c r="C171" i="10"/>
  <c r="H722" i="10" s="1"/>
  <c r="C168" i="10"/>
  <c r="E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7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D75" i="10"/>
  <c r="N761" i="10" s="1"/>
  <c r="AC75" i="10"/>
  <c r="N760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AE73" i="10"/>
  <c r="O762" i="10" s="1"/>
  <c r="AB73" i="10"/>
  <c r="O759" i="10" s="1"/>
  <c r="Y73" i="10"/>
  <c r="O756" i="10" s="1"/>
  <c r="U73" i="10"/>
  <c r="O752" i="10" s="1"/>
  <c r="S73" i="10"/>
  <c r="CD71" i="10"/>
  <c r="C575" i="10" s="1"/>
  <c r="BM70" i="10"/>
  <c r="M796" i="10" s="1"/>
  <c r="AB70" i="10"/>
  <c r="M759" i="10" s="1"/>
  <c r="BN69" i="10"/>
  <c r="L797" i="10" s="1"/>
  <c r="CE68" i="10"/>
  <c r="AB66" i="10"/>
  <c r="I759" i="10" s="1"/>
  <c r="CE65" i="10"/>
  <c r="H816" i="10" s="1"/>
  <c r="CE64" i="10"/>
  <c r="BN64" i="10"/>
  <c r="G797" i="10" s="1"/>
  <c r="AB64" i="10"/>
  <c r="G759" i="10" s="1"/>
  <c r="AB63" i="10"/>
  <c r="BN61" i="10"/>
  <c r="CE60" i="10"/>
  <c r="B53" i="10"/>
  <c r="CE51" i="10"/>
  <c r="B49" i="10"/>
  <c r="CE47" i="10"/>
  <c r="BK52" i="10" l="1"/>
  <c r="BK67" i="10" s="1"/>
  <c r="J794" i="10" s="1"/>
  <c r="D186" i="10"/>
  <c r="D436" i="10" s="1"/>
  <c r="D277" i="10"/>
  <c r="C431" i="10"/>
  <c r="Y52" i="10"/>
  <c r="Y67" i="10" s="1"/>
  <c r="J756" i="10" s="1"/>
  <c r="D464" i="10"/>
  <c r="Y75" i="10"/>
  <c r="N756" i="10" s="1"/>
  <c r="CF76" i="10"/>
  <c r="B444" i="10"/>
  <c r="R815" i="10"/>
  <c r="AB75" i="10"/>
  <c r="N759" i="10" s="1"/>
  <c r="D463" i="10"/>
  <c r="E217" i="10"/>
  <c r="C478" i="10" s="1"/>
  <c r="F530" i="10"/>
  <c r="H530" i="10"/>
  <c r="BI730" i="10"/>
  <c r="C816" i="10"/>
  <c r="H612" i="10"/>
  <c r="F759" i="10"/>
  <c r="CE63" i="10"/>
  <c r="D292" i="10"/>
  <c r="D341" i="10" s="1"/>
  <c r="C481" i="10" s="1"/>
  <c r="D797" i="10"/>
  <c r="G816" i="10"/>
  <c r="C430" i="10"/>
  <c r="F612" i="10"/>
  <c r="K816" i="10"/>
  <c r="C434" i="10"/>
  <c r="U75" i="10"/>
  <c r="N752" i="10" s="1"/>
  <c r="O750" i="10"/>
  <c r="O815" i="10" s="1"/>
  <c r="S75" i="10"/>
  <c r="N750" i="10" s="1"/>
  <c r="CE73" i="10"/>
  <c r="CE66" i="10"/>
  <c r="CE61" i="10"/>
  <c r="F515" i="10"/>
  <c r="H503" i="10"/>
  <c r="F503" i="10"/>
  <c r="H511" i="10"/>
  <c r="F511" i="10"/>
  <c r="Q816" i="10"/>
  <c r="G612" i="10"/>
  <c r="D173" i="10"/>
  <c r="D428" i="10" s="1"/>
  <c r="B465" i="10"/>
  <c r="H502" i="10"/>
  <c r="H510" i="10"/>
  <c r="F524" i="10"/>
  <c r="F525" i="10"/>
  <c r="H540" i="10"/>
  <c r="F540" i="10"/>
  <c r="F546" i="10"/>
  <c r="F550" i="10"/>
  <c r="K815" i="10"/>
  <c r="T815" i="10"/>
  <c r="R816" i="10"/>
  <c r="I612" i="10"/>
  <c r="E204" i="10"/>
  <c r="C476" i="10" s="1"/>
  <c r="D438" i="10"/>
  <c r="F518" i="10"/>
  <c r="H522" i="10"/>
  <c r="F537" i="10"/>
  <c r="H538" i="10"/>
  <c r="D612" i="10"/>
  <c r="CE69" i="10"/>
  <c r="AE75" i="10"/>
  <c r="N762" i="10" s="1"/>
  <c r="D242" i="10"/>
  <c r="B448" i="10" s="1"/>
  <c r="F497" i="10"/>
  <c r="F505" i="10"/>
  <c r="H531" i="10"/>
  <c r="C439" i="10"/>
  <c r="H516" i="10"/>
  <c r="H532" i="10"/>
  <c r="F532" i="10"/>
  <c r="J612" i="10"/>
  <c r="CE70" i="10"/>
  <c r="D328" i="10"/>
  <c r="D330" i="10" s="1"/>
  <c r="D339" i="10" s="1"/>
  <c r="C482" i="10" s="1"/>
  <c r="L612" i="10"/>
  <c r="L815" i="10"/>
  <c r="C815" i="10"/>
  <c r="M815" i="10"/>
  <c r="D815" i="10"/>
  <c r="F815" i="10"/>
  <c r="P815" i="10"/>
  <c r="G815" i="10"/>
  <c r="Q815" i="10"/>
  <c r="H815" i="10"/>
  <c r="I815" i="10"/>
  <c r="S815" i="10"/>
  <c r="BJ52" i="10" l="1"/>
  <c r="BJ67" i="10" s="1"/>
  <c r="J793" i="10" s="1"/>
  <c r="AT52" i="10"/>
  <c r="AT67" i="10" s="1"/>
  <c r="J777" i="10" s="1"/>
  <c r="AD52" i="10"/>
  <c r="AD67" i="10" s="1"/>
  <c r="J761" i="10" s="1"/>
  <c r="N52" i="10"/>
  <c r="N67" i="10" s="1"/>
  <c r="J745" i="10" s="1"/>
  <c r="M52" i="10"/>
  <c r="M67" i="10" s="1"/>
  <c r="J744" i="10" s="1"/>
  <c r="AR52" i="10"/>
  <c r="AR67" i="10" s="1"/>
  <c r="J775" i="10" s="1"/>
  <c r="T52" i="10"/>
  <c r="T67" i="10" s="1"/>
  <c r="J751" i="10" s="1"/>
  <c r="BN52" i="10"/>
  <c r="BN67" i="10" s="1"/>
  <c r="J797" i="10" s="1"/>
  <c r="AH52" i="10"/>
  <c r="AH67" i="10" s="1"/>
  <c r="J765" i="10" s="1"/>
  <c r="AV52" i="10"/>
  <c r="AV67" i="10" s="1"/>
  <c r="J779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BP52" i="10"/>
  <c r="BP67" i="10" s="1"/>
  <c r="J799" i="10" s="1"/>
  <c r="AJ52" i="10"/>
  <c r="AJ67" i="10" s="1"/>
  <c r="J767" i="10" s="1"/>
  <c r="D52" i="10"/>
  <c r="D67" i="10" s="1"/>
  <c r="J735" i="10" s="1"/>
  <c r="BF52" i="10"/>
  <c r="BF67" i="10" s="1"/>
  <c r="J789" i="10" s="1"/>
  <c r="R52" i="10"/>
  <c r="R67" i="10" s="1"/>
  <c r="J749" i="10" s="1"/>
  <c r="BL52" i="10"/>
  <c r="BL67" i="10" s="1"/>
  <c r="J795" i="10" s="1"/>
  <c r="X52" i="10"/>
  <c r="X67" i="10" s="1"/>
  <c r="J755" i="10" s="1"/>
  <c r="BX52" i="10"/>
  <c r="BX67" i="10" s="1"/>
  <c r="J807" i="10" s="1"/>
  <c r="AZ52" i="10"/>
  <c r="AZ67" i="10" s="1"/>
  <c r="J783" i="10" s="1"/>
  <c r="L52" i="10"/>
  <c r="L67" i="10" s="1"/>
  <c r="J743" i="10" s="1"/>
  <c r="Z52" i="10"/>
  <c r="Z67" i="10" s="1"/>
  <c r="J757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AP52" i="10"/>
  <c r="AP67" i="10" s="1"/>
  <c r="J773" i="10" s="1"/>
  <c r="CB52" i="10"/>
  <c r="CB67" i="10" s="1"/>
  <c r="J811" i="10" s="1"/>
  <c r="P52" i="10"/>
  <c r="P67" i="10" s="1"/>
  <c r="J747" i="10" s="1"/>
  <c r="AF52" i="10"/>
  <c r="AF67" i="10" s="1"/>
  <c r="J763" i="10" s="1"/>
  <c r="BT52" i="10"/>
  <c r="BT67" i="10" s="1"/>
  <c r="J803" i="10" s="1"/>
  <c r="AN52" i="10"/>
  <c r="AN67" i="10" s="1"/>
  <c r="J771" i="10" s="1"/>
  <c r="BZ52" i="10"/>
  <c r="BZ67" i="10" s="1"/>
  <c r="J809" i="10" s="1"/>
  <c r="BR52" i="10"/>
  <c r="BR67" i="10" s="1"/>
  <c r="J801" i="10" s="1"/>
  <c r="BB52" i="10"/>
  <c r="BB67" i="10" s="1"/>
  <c r="J785" i="10" s="1"/>
  <c r="AL52" i="10"/>
  <c r="AL67" i="10" s="1"/>
  <c r="J769" i="10" s="1"/>
  <c r="V52" i="10"/>
  <c r="V67" i="10" s="1"/>
  <c r="J753" i="10" s="1"/>
  <c r="F52" i="10"/>
  <c r="F67" i="10" s="1"/>
  <c r="J737" i="10" s="1"/>
  <c r="E52" i="10"/>
  <c r="E67" i="10" s="1"/>
  <c r="J736" i="10" s="1"/>
  <c r="BH52" i="10"/>
  <c r="BH67" i="10" s="1"/>
  <c r="J791" i="10" s="1"/>
  <c r="AB52" i="10"/>
  <c r="AB67" i="10" s="1"/>
  <c r="J759" i="10" s="1"/>
  <c r="BV52" i="10"/>
  <c r="BV67" i="10" s="1"/>
  <c r="J805" i="10" s="1"/>
  <c r="AX52" i="10"/>
  <c r="AX67" i="10" s="1"/>
  <c r="J781" i="10" s="1"/>
  <c r="J52" i="10"/>
  <c r="J67" i="10" s="1"/>
  <c r="J741" i="10" s="1"/>
  <c r="BD52" i="10"/>
  <c r="BD67" i="10" s="1"/>
  <c r="J787" i="10" s="1"/>
  <c r="H52" i="10"/>
  <c r="H67" i="10" s="1"/>
  <c r="J739" i="10" s="1"/>
  <c r="CC52" i="10"/>
  <c r="CC67" i="10" s="1"/>
  <c r="J812" i="10" s="1"/>
  <c r="Q52" i="10"/>
  <c r="Q67" i="10" s="1"/>
  <c r="J748" i="10" s="1"/>
  <c r="BC52" i="10"/>
  <c r="BC67" i="10" s="1"/>
  <c r="J786" i="10" s="1"/>
  <c r="BU52" i="10"/>
  <c r="BU67" i="10" s="1"/>
  <c r="J804" i="10" s="1"/>
  <c r="I52" i="10"/>
  <c r="I67" i="10" s="1"/>
  <c r="J740" i="10" s="1"/>
  <c r="AU52" i="10"/>
  <c r="AU67" i="10" s="1"/>
  <c r="J778" i="10" s="1"/>
  <c r="BW52" i="10"/>
  <c r="BW67" i="10" s="1"/>
  <c r="J806" i="10" s="1"/>
  <c r="BM52" i="10"/>
  <c r="BM67" i="10" s="1"/>
  <c r="J796" i="10" s="1"/>
  <c r="AM52" i="10"/>
  <c r="AM67" i="10" s="1"/>
  <c r="J770" i="10" s="1"/>
  <c r="BO52" i="10"/>
  <c r="BO67" i="10" s="1"/>
  <c r="J798" i="10" s="1"/>
  <c r="BE52" i="10"/>
  <c r="BE67" i="10" s="1"/>
  <c r="J788" i="10" s="1"/>
  <c r="AE52" i="10"/>
  <c r="AE67" i="10" s="1"/>
  <c r="J762" i="10" s="1"/>
  <c r="D465" i="10"/>
  <c r="BG52" i="10"/>
  <c r="BG67" i="10" s="1"/>
  <c r="J790" i="10" s="1"/>
  <c r="AW52" i="10"/>
  <c r="AW67" i="10" s="1"/>
  <c r="J780" i="10" s="1"/>
  <c r="W52" i="10"/>
  <c r="W67" i="10" s="1"/>
  <c r="J754" i="10" s="1"/>
  <c r="AY52" i="10"/>
  <c r="AY67" i="10" s="1"/>
  <c r="J782" i="10" s="1"/>
  <c r="AO52" i="10"/>
  <c r="AO67" i="10" s="1"/>
  <c r="J772" i="10" s="1"/>
  <c r="CA52" i="10"/>
  <c r="CA67" i="10" s="1"/>
  <c r="J810" i="10" s="1"/>
  <c r="O52" i="10"/>
  <c r="O67" i="10" s="1"/>
  <c r="J746" i="10" s="1"/>
  <c r="N815" i="10"/>
  <c r="AQ52" i="10"/>
  <c r="AQ67" i="10" s="1"/>
  <c r="J774" i="10" s="1"/>
  <c r="AG52" i="10"/>
  <c r="AG67" i="10" s="1"/>
  <c r="J764" i="10" s="1"/>
  <c r="BS52" i="10"/>
  <c r="BS67" i="10" s="1"/>
  <c r="J802" i="10" s="1"/>
  <c r="G52" i="10"/>
  <c r="G67" i="10" s="1"/>
  <c r="J738" i="10" s="1"/>
  <c r="L816" i="10"/>
  <c r="C440" i="10"/>
  <c r="O816" i="10"/>
  <c r="C463" i="10"/>
  <c r="M816" i="10"/>
  <c r="C458" i="10"/>
  <c r="D816" i="10"/>
  <c r="C427" i="10"/>
  <c r="BI48" i="10"/>
  <c r="BI62" i="10" s="1"/>
  <c r="AS48" i="10"/>
  <c r="AS62" i="10" s="1"/>
  <c r="AK48" i="10"/>
  <c r="AK62" i="10" s="1"/>
  <c r="U48" i="10"/>
  <c r="U62" i="10" s="1"/>
  <c r="E48" i="10"/>
  <c r="E62" i="10" s="1"/>
  <c r="S48" i="10"/>
  <c r="S62" i="10" s="1"/>
  <c r="CB48" i="10"/>
  <c r="CB62" i="10" s="1"/>
  <c r="BD48" i="10"/>
  <c r="BD62" i="10" s="1"/>
  <c r="X48" i="10"/>
  <c r="X62" i="10" s="1"/>
  <c r="BK48" i="10"/>
  <c r="BK62" i="10" s="1"/>
  <c r="AE48" i="10"/>
  <c r="AE62" i="10" s="1"/>
  <c r="O48" i="10"/>
  <c r="O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G48" i="10"/>
  <c r="BG62" i="10" s="1"/>
  <c r="AQ48" i="10"/>
  <c r="AQ62" i="10" s="1"/>
  <c r="K48" i="10"/>
  <c r="K62" i="10" s="1"/>
  <c r="CA48" i="10"/>
  <c r="CA62" i="10" s="1"/>
  <c r="W48" i="10"/>
  <c r="W62" i="10" s="1"/>
  <c r="BW48" i="10"/>
  <c r="BW62" i="10" s="1"/>
  <c r="BO48" i="10"/>
  <c r="BO62" i="10" s="1"/>
  <c r="AY48" i="10"/>
  <c r="AY62" i="10" s="1"/>
  <c r="AA48" i="10"/>
  <c r="AA62" i="10" s="1"/>
  <c r="BT48" i="10"/>
  <c r="BT62" i="10" s="1"/>
  <c r="AV48" i="10"/>
  <c r="AV62" i="10" s="1"/>
  <c r="AF48" i="10"/>
  <c r="AF62" i="10" s="1"/>
  <c r="H48" i="10"/>
  <c r="H62" i="10" s="1"/>
  <c r="BS48" i="10"/>
  <c r="BS62" i="10" s="1"/>
  <c r="BC48" i="10"/>
  <c r="BC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U48" i="10"/>
  <c r="AU62" i="10" s="1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A48" i="10"/>
  <c r="BA62" i="10" s="1"/>
  <c r="AC48" i="10"/>
  <c r="AC62" i="10" s="1"/>
  <c r="M48" i="10"/>
  <c r="M62" i="10" s="1"/>
  <c r="AI48" i="10"/>
  <c r="AI62" i="10" s="1"/>
  <c r="C48" i="10"/>
  <c r="BL48" i="10"/>
  <c r="BL62" i="10" s="1"/>
  <c r="AN48" i="10"/>
  <c r="AN62" i="10" s="1"/>
  <c r="P48" i="10"/>
  <c r="P62" i="10" s="1"/>
  <c r="AM48" i="10"/>
  <c r="AM62" i="10" s="1"/>
  <c r="CE75" i="10"/>
  <c r="I816" i="10"/>
  <c r="C432" i="10"/>
  <c r="F816" i="10"/>
  <c r="C429" i="10"/>
  <c r="C67" i="10" l="1"/>
  <c r="CE52" i="10"/>
  <c r="E805" i="10"/>
  <c r="BV71" i="10"/>
  <c r="E778" i="10"/>
  <c r="AU71" i="10"/>
  <c r="E760" i="10"/>
  <c r="AC71" i="10"/>
  <c r="E740" i="10"/>
  <c r="I71" i="10"/>
  <c r="E804" i="10"/>
  <c r="BU71" i="10"/>
  <c r="E803" i="10"/>
  <c r="BT71" i="10"/>
  <c r="E774" i="10"/>
  <c r="AQ71" i="10"/>
  <c r="E787" i="10"/>
  <c r="BD71" i="10"/>
  <c r="E770" i="10"/>
  <c r="AM71" i="10"/>
  <c r="E784" i="10"/>
  <c r="BA71" i="10"/>
  <c r="E777" i="10"/>
  <c r="AT71" i="10"/>
  <c r="E748" i="10"/>
  <c r="Q71" i="10"/>
  <c r="E812" i="10"/>
  <c r="CC71" i="10"/>
  <c r="E797" i="10"/>
  <c r="BN71" i="10"/>
  <c r="E758" i="10"/>
  <c r="AA71" i="10"/>
  <c r="E790" i="10"/>
  <c r="BG71" i="10"/>
  <c r="E791" i="10"/>
  <c r="BH71" i="10"/>
  <c r="E811" i="10"/>
  <c r="CB71" i="10"/>
  <c r="E782" i="10"/>
  <c r="AY71" i="10"/>
  <c r="E764" i="10"/>
  <c r="AG71" i="10"/>
  <c r="E743" i="10"/>
  <c r="L71" i="10"/>
  <c r="E736" i="10"/>
  <c r="E71" i="10"/>
  <c r="E750" i="10"/>
  <c r="S71" i="10"/>
  <c r="E808" i="10"/>
  <c r="BY71" i="10"/>
  <c r="E798" i="10"/>
  <c r="BO71" i="10"/>
  <c r="E737" i="10"/>
  <c r="F71" i="10"/>
  <c r="E757" i="10"/>
  <c r="Z71" i="10"/>
  <c r="E806" i="10"/>
  <c r="BW71" i="10"/>
  <c r="E752" i="10"/>
  <c r="U71" i="10"/>
  <c r="E800" i="10"/>
  <c r="BQ71" i="10"/>
  <c r="E741" i="10"/>
  <c r="J71" i="10"/>
  <c r="E771" i="10"/>
  <c r="AN71" i="10"/>
  <c r="E749" i="10"/>
  <c r="R71" i="10"/>
  <c r="E807" i="10"/>
  <c r="BX71" i="10"/>
  <c r="E772" i="10"/>
  <c r="AO71" i="10"/>
  <c r="E746" i="10"/>
  <c r="O71" i="10"/>
  <c r="CE48" i="10"/>
  <c r="C62" i="10"/>
  <c r="E745" i="10"/>
  <c r="N71" i="10"/>
  <c r="E809" i="10"/>
  <c r="BZ71" i="10"/>
  <c r="E780" i="10"/>
  <c r="AW71" i="10"/>
  <c r="E765" i="10"/>
  <c r="AH71" i="10"/>
  <c r="E739" i="10"/>
  <c r="H71" i="10"/>
  <c r="E754" i="10"/>
  <c r="W71" i="10"/>
  <c r="E759" i="10"/>
  <c r="AB71" i="10"/>
  <c r="E762" i="10"/>
  <c r="AE71" i="10"/>
  <c r="E768" i="10"/>
  <c r="AK71" i="10"/>
  <c r="E756" i="10"/>
  <c r="Y71" i="10"/>
  <c r="E793" i="10"/>
  <c r="BJ71" i="10"/>
  <c r="E786" i="10"/>
  <c r="BC71" i="10"/>
  <c r="E795" i="10"/>
  <c r="BL71" i="10"/>
  <c r="E801" i="10"/>
  <c r="BR71" i="10"/>
  <c r="E802" i="10"/>
  <c r="BS71" i="10"/>
  <c r="E751" i="10"/>
  <c r="T71" i="10"/>
  <c r="N816" i="10"/>
  <c r="K612" i="10"/>
  <c r="C465" i="10"/>
  <c r="E766" i="10"/>
  <c r="AI71" i="10"/>
  <c r="E753" i="10"/>
  <c r="V71" i="10"/>
  <c r="E738" i="10"/>
  <c r="G71" i="10"/>
  <c r="E788" i="10"/>
  <c r="BE71" i="10"/>
  <c r="E773" i="10"/>
  <c r="AP71" i="10"/>
  <c r="E763" i="10"/>
  <c r="AF71" i="10"/>
  <c r="E810" i="10"/>
  <c r="CA71" i="10"/>
  <c r="E767" i="10"/>
  <c r="AJ71" i="10"/>
  <c r="E794" i="10"/>
  <c r="BK71" i="10"/>
  <c r="E776" i="10"/>
  <c r="AS71" i="10"/>
  <c r="E785" i="10"/>
  <c r="BB71" i="10"/>
  <c r="E799" i="10"/>
  <c r="BP71" i="10"/>
  <c r="E761" i="10"/>
  <c r="AD71" i="10"/>
  <c r="E796" i="10"/>
  <c r="BM71" i="10"/>
  <c r="E781" i="10"/>
  <c r="AX71" i="10"/>
  <c r="E779" i="10"/>
  <c r="AV71" i="10"/>
  <c r="E742" i="10"/>
  <c r="K71" i="10"/>
  <c r="E775" i="10"/>
  <c r="AR71" i="10"/>
  <c r="X71" i="10"/>
  <c r="E755" i="10"/>
  <c r="E792" i="10"/>
  <c r="BI71" i="10"/>
  <c r="E747" i="10"/>
  <c r="P71" i="10"/>
  <c r="E735" i="10"/>
  <c r="D71" i="10"/>
  <c r="E744" i="10"/>
  <c r="M71" i="10"/>
  <c r="E769" i="10"/>
  <c r="AL71" i="10"/>
  <c r="E789" i="10"/>
  <c r="BF71" i="10"/>
  <c r="E783" i="10"/>
  <c r="AZ71" i="10"/>
  <c r="J734" i="10" l="1"/>
  <c r="J815" i="10" s="1"/>
  <c r="CE67" i="10"/>
  <c r="C551" i="10"/>
  <c r="C629" i="10"/>
  <c r="C681" i="10"/>
  <c r="C509" i="10"/>
  <c r="C639" i="10"/>
  <c r="C564" i="10"/>
  <c r="C555" i="10"/>
  <c r="C617" i="10"/>
  <c r="C693" i="10"/>
  <c r="C521" i="10"/>
  <c r="C631" i="10"/>
  <c r="C542" i="10"/>
  <c r="C680" i="10"/>
  <c r="C508" i="10"/>
  <c r="G508" i="10" s="1"/>
  <c r="C705" i="10"/>
  <c r="C533" i="10"/>
  <c r="G533" i="10" s="1"/>
  <c r="C643" i="10"/>
  <c r="C568" i="10"/>
  <c r="C570" i="10"/>
  <c r="C645" i="10"/>
  <c r="C698" i="10"/>
  <c r="C526" i="10"/>
  <c r="C552" i="10"/>
  <c r="C618" i="10"/>
  <c r="C510" i="10"/>
  <c r="G510" i="10" s="1"/>
  <c r="C682" i="10"/>
  <c r="C624" i="10"/>
  <c r="C549" i="10"/>
  <c r="C674" i="10"/>
  <c r="C502" i="10"/>
  <c r="G502" i="10" s="1"/>
  <c r="C700" i="10"/>
  <c r="C528" i="10"/>
  <c r="G528" i="10" s="1"/>
  <c r="C703" i="10"/>
  <c r="C531" i="10"/>
  <c r="G531" i="10" s="1"/>
  <c r="C563" i="10"/>
  <c r="C626" i="10"/>
  <c r="C690" i="10"/>
  <c r="C518" i="10"/>
  <c r="C688" i="10"/>
  <c r="C516" i="10"/>
  <c r="G516" i="10" s="1"/>
  <c r="C571" i="10"/>
  <c r="C646" i="10"/>
  <c r="C706" i="10"/>
  <c r="C534" i="10"/>
  <c r="G534" i="10" s="1"/>
  <c r="C675" i="10"/>
  <c r="C503" i="10"/>
  <c r="G503" i="10" s="1"/>
  <c r="C691" i="10"/>
  <c r="C519" i="10"/>
  <c r="G519" i="10" s="1"/>
  <c r="C684" i="10"/>
  <c r="C512" i="10"/>
  <c r="C544" i="10"/>
  <c r="C625" i="10"/>
  <c r="C692" i="10"/>
  <c r="C520" i="10"/>
  <c r="G520" i="10" s="1"/>
  <c r="C711" i="10"/>
  <c r="C539" i="10"/>
  <c r="G539" i="10" s="1"/>
  <c r="C708" i="10"/>
  <c r="C536" i="10"/>
  <c r="G536" i="10" s="1"/>
  <c r="C694" i="10"/>
  <c r="C522" i="10"/>
  <c r="G522" i="10" s="1"/>
  <c r="C635" i="10"/>
  <c r="C556" i="10"/>
  <c r="C634" i="10"/>
  <c r="C554" i="10"/>
  <c r="C713" i="10"/>
  <c r="C541" i="10"/>
  <c r="C561" i="10"/>
  <c r="C621" i="10"/>
  <c r="C701" i="10"/>
  <c r="C529" i="10"/>
  <c r="C614" i="10"/>
  <c r="C550" i="10"/>
  <c r="C506" i="10"/>
  <c r="G506" i="10" s="1"/>
  <c r="C678" i="10"/>
  <c r="C637" i="10"/>
  <c r="C557" i="10"/>
  <c r="C702" i="10"/>
  <c r="C530" i="10"/>
  <c r="G530" i="10" s="1"/>
  <c r="C673" i="10"/>
  <c r="C501" i="10"/>
  <c r="G501" i="10" s="1"/>
  <c r="C507" i="10"/>
  <c r="C679" i="10"/>
  <c r="C644" i="10"/>
  <c r="C569" i="10"/>
  <c r="C562" i="10"/>
  <c r="C623" i="10"/>
  <c r="C499" i="10"/>
  <c r="G499" i="10" s="1"/>
  <c r="C671" i="10"/>
  <c r="C498" i="10"/>
  <c r="C670" i="10"/>
  <c r="C573" i="10"/>
  <c r="C622" i="10"/>
  <c r="C619" i="10"/>
  <c r="C559" i="10"/>
  <c r="C630" i="10"/>
  <c r="C546" i="10"/>
  <c r="C640" i="10"/>
  <c r="C565" i="10"/>
  <c r="C712" i="10"/>
  <c r="C540" i="10"/>
  <c r="G540" i="10" s="1"/>
  <c r="C695" i="10"/>
  <c r="C523" i="10"/>
  <c r="G523" i="10" s="1"/>
  <c r="C616" i="10"/>
  <c r="C543" i="10"/>
  <c r="C632" i="10"/>
  <c r="C547" i="10"/>
  <c r="C647" i="10"/>
  <c r="C572" i="10"/>
  <c r="C672" i="10"/>
  <c r="C500" i="10"/>
  <c r="G500" i="10" s="1"/>
  <c r="C707" i="10"/>
  <c r="C535" i="10"/>
  <c r="G535" i="10" s="1"/>
  <c r="C545" i="10"/>
  <c r="G545" i="10" s="1"/>
  <c r="C628" i="10"/>
  <c r="C669" i="10"/>
  <c r="C497" i="10"/>
  <c r="G497" i="10" s="1"/>
  <c r="C689" i="10"/>
  <c r="C517" i="10"/>
  <c r="G517" i="10" s="1"/>
  <c r="C685" i="10"/>
  <c r="C513" i="10"/>
  <c r="G513" i="10" s="1"/>
  <c r="C633" i="10"/>
  <c r="C548" i="10"/>
  <c r="C696" i="10"/>
  <c r="C524" i="10"/>
  <c r="C699" i="10"/>
  <c r="C527" i="10"/>
  <c r="E734" i="10"/>
  <c r="E815" i="10" s="1"/>
  <c r="C71" i="10"/>
  <c r="CE62" i="10"/>
  <c r="C683" i="10"/>
  <c r="C511" i="10"/>
  <c r="G511" i="10" s="1"/>
  <c r="C686" i="10"/>
  <c r="C514" i="10"/>
  <c r="C627" i="10"/>
  <c r="C560" i="10"/>
  <c r="C677" i="10"/>
  <c r="C505" i="10"/>
  <c r="C636" i="10"/>
  <c r="C553" i="10"/>
  <c r="C574" i="10"/>
  <c r="C620" i="10"/>
  <c r="C704" i="10"/>
  <c r="C532" i="10"/>
  <c r="G532" i="10" s="1"/>
  <c r="C641" i="10"/>
  <c r="C566" i="10"/>
  <c r="C642" i="10"/>
  <c r="C567" i="10"/>
  <c r="C676" i="10"/>
  <c r="C504" i="10"/>
  <c r="G504" i="10" s="1"/>
  <c r="C709" i="10"/>
  <c r="C537" i="10"/>
  <c r="G537" i="10" s="1"/>
  <c r="C638" i="10"/>
  <c r="C558" i="10"/>
  <c r="C710" i="10"/>
  <c r="C538" i="10"/>
  <c r="G538" i="10" s="1"/>
  <c r="C697" i="10"/>
  <c r="C525" i="10"/>
  <c r="G525" i="10" s="1"/>
  <c r="C687" i="10"/>
  <c r="C515" i="10"/>
  <c r="J816" i="10" l="1"/>
  <c r="C433" i="10"/>
  <c r="H512" i="10"/>
  <c r="G512" i="10"/>
  <c r="H521" i="10"/>
  <c r="G521" i="10"/>
  <c r="G505" i="10"/>
  <c r="H505" i="10"/>
  <c r="E816" i="10"/>
  <c r="C428" i="10"/>
  <c r="C441" i="10" s="1"/>
  <c r="CE71" i="10"/>
  <c r="C716" i="10" s="1"/>
  <c r="G498" i="10"/>
  <c r="H498" i="10" s="1"/>
  <c r="G507" i="10"/>
  <c r="H507" i="10" s="1"/>
  <c r="C668" i="10"/>
  <c r="C715" i="10" s="1"/>
  <c r="C496" i="10"/>
  <c r="G496" i="10" s="1"/>
  <c r="G546" i="10"/>
  <c r="H546" i="10"/>
  <c r="G550" i="10"/>
  <c r="H550" i="10" s="1"/>
  <c r="G515" i="10"/>
  <c r="H515" i="10"/>
  <c r="D615" i="10"/>
  <c r="C648" i="10"/>
  <c r="M716" i="10" s="1"/>
  <c r="Y816" i="10" s="1"/>
  <c r="G527" i="10"/>
  <c r="H527" i="10" s="1"/>
  <c r="G514" i="10"/>
  <c r="H514" i="10"/>
  <c r="G524" i="10"/>
  <c r="H524" i="10"/>
  <c r="G509" i="10"/>
  <c r="H509" i="10" s="1"/>
  <c r="G529" i="10"/>
  <c r="H529" i="10" s="1"/>
  <c r="G518" i="10"/>
  <c r="H518" i="10" s="1"/>
  <c r="G526" i="10"/>
  <c r="H526" i="10" s="1"/>
  <c r="G544" i="10"/>
  <c r="H544" i="10" s="1"/>
  <c r="D712" i="10" l="1"/>
  <c r="D704" i="10"/>
  <c r="D696" i="10"/>
  <c r="D688" i="10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6" i="10"/>
  <c r="D707" i="10"/>
  <c r="D699" i="10"/>
  <c r="D691" i="10"/>
  <c r="D683" i="10"/>
  <c r="D686" i="10"/>
  <c r="D680" i="10"/>
  <c r="D672" i="10"/>
  <c r="D620" i="10"/>
  <c r="D616" i="10"/>
  <c r="D694" i="10"/>
  <c r="D684" i="10"/>
  <c r="D677" i="10"/>
  <c r="D669" i="10"/>
  <c r="D627" i="10"/>
  <c r="D682" i="10"/>
  <c r="D674" i="10"/>
  <c r="D623" i="10"/>
  <c r="D619" i="10"/>
  <c r="D673" i="10"/>
  <c r="D641" i="10"/>
  <c r="D633" i="10"/>
  <c r="D710" i="10"/>
  <c r="D647" i="10"/>
  <c r="D644" i="10"/>
  <c r="D636" i="10"/>
  <c r="D681" i="10"/>
  <c r="D668" i="10"/>
  <c r="D639" i="10"/>
  <c r="D631" i="10"/>
  <c r="D618" i="10"/>
  <c r="D676" i="10"/>
  <c r="D675" i="10"/>
  <c r="D645" i="10"/>
  <c r="D642" i="10"/>
  <c r="D634" i="10"/>
  <c r="D629" i="10"/>
  <c r="D624" i="10"/>
  <c r="D637" i="10"/>
  <c r="D617" i="10"/>
  <c r="D671" i="10"/>
  <c r="D670" i="10"/>
  <c r="D640" i="10"/>
  <c r="D632" i="10"/>
  <c r="D626" i="10"/>
  <c r="D622" i="10"/>
  <c r="D702" i="10"/>
  <c r="D638" i="10"/>
  <c r="D630" i="10"/>
  <c r="D625" i="10"/>
  <c r="D621" i="10"/>
  <c r="D678" i="10"/>
  <c r="D628" i="10"/>
  <c r="D635" i="10"/>
  <c r="D646" i="10"/>
  <c r="D643" i="10"/>
  <c r="D679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689" i="10"/>
  <c r="E710" i="10"/>
  <c r="E702" i="10"/>
  <c r="E694" i="10"/>
  <c r="E686" i="10"/>
  <c r="E712" i="10"/>
  <c r="E704" i="10"/>
  <c r="E696" i="10"/>
  <c r="E688" i="10"/>
  <c r="E716" i="10"/>
  <c r="E681" i="10"/>
  <c r="E684" i="10"/>
  <c r="E677" i="10"/>
  <c r="E669" i="10"/>
  <c r="E627" i="10"/>
  <c r="E682" i="10"/>
  <c r="E674" i="10"/>
  <c r="E699" i="10"/>
  <c r="E679" i="10"/>
  <c r="E671" i="10"/>
  <c r="E625" i="10"/>
  <c r="E683" i="10"/>
  <c r="E680" i="10"/>
  <c r="E647" i="10"/>
  <c r="E644" i="10"/>
  <c r="E636" i="10"/>
  <c r="E668" i="10"/>
  <c r="E639" i="10"/>
  <c r="E631" i="10"/>
  <c r="E676" i="10"/>
  <c r="E675" i="10"/>
  <c r="E645" i="10"/>
  <c r="E642" i="10"/>
  <c r="E634" i="10"/>
  <c r="E629" i="10"/>
  <c r="E624" i="10"/>
  <c r="E637" i="10"/>
  <c r="E707" i="10"/>
  <c r="E670" i="10"/>
  <c r="E640" i="10"/>
  <c r="E632" i="10"/>
  <c r="E626" i="10"/>
  <c r="E678" i="10"/>
  <c r="E646" i="10"/>
  <c r="E643" i="10"/>
  <c r="E635" i="10"/>
  <c r="E628" i="10"/>
  <c r="E673" i="10"/>
  <c r="E672" i="10"/>
  <c r="E641" i="10"/>
  <c r="E633" i="10"/>
  <c r="E691" i="10"/>
  <c r="E630" i="10"/>
  <c r="E638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09" i="10"/>
  <c r="F701" i="10"/>
  <c r="F693" i="10"/>
  <c r="F685" i="10"/>
  <c r="F712" i="10"/>
  <c r="F682" i="10"/>
  <c r="F674" i="10"/>
  <c r="F688" i="10"/>
  <c r="F679" i="10"/>
  <c r="F671" i="10"/>
  <c r="F625" i="10"/>
  <c r="F676" i="10"/>
  <c r="F668" i="10"/>
  <c r="F628" i="10"/>
  <c r="F639" i="10"/>
  <c r="F631" i="10"/>
  <c r="F681" i="10"/>
  <c r="F675" i="10"/>
  <c r="F645" i="10"/>
  <c r="F642" i="10"/>
  <c r="F634" i="10"/>
  <c r="F629" i="10"/>
  <c r="F627" i="10"/>
  <c r="F637" i="10"/>
  <c r="F696" i="10"/>
  <c r="F670" i="10"/>
  <c r="F669" i="10"/>
  <c r="F640" i="10"/>
  <c r="F632" i="10"/>
  <c r="F626" i="10"/>
  <c r="F678" i="10"/>
  <c r="F677" i="10"/>
  <c r="F646" i="10"/>
  <c r="F643" i="10"/>
  <c r="F635" i="10"/>
  <c r="F704" i="10"/>
  <c r="F638" i="10"/>
  <c r="F630" i="10"/>
  <c r="F680" i="10"/>
  <c r="F647" i="10"/>
  <c r="F644" i="10"/>
  <c r="F636" i="10"/>
  <c r="F633" i="10"/>
  <c r="F641" i="10"/>
  <c r="F673" i="10"/>
  <c r="F672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6" i="10"/>
  <c r="G698" i="10"/>
  <c r="G690" i="10"/>
  <c r="G709" i="10"/>
  <c r="G679" i="10"/>
  <c r="G671" i="10"/>
  <c r="G676" i="10"/>
  <c r="G668" i="10"/>
  <c r="G628" i="10"/>
  <c r="G693" i="10"/>
  <c r="G681" i="10"/>
  <c r="G673" i="10"/>
  <c r="G701" i="10"/>
  <c r="G675" i="10"/>
  <c r="G674" i="10"/>
  <c r="G645" i="10"/>
  <c r="G642" i="10"/>
  <c r="G634" i="10"/>
  <c r="G629" i="10"/>
  <c r="G627" i="10"/>
  <c r="G637" i="10"/>
  <c r="G685" i="10"/>
  <c r="G670" i="10"/>
  <c r="G669" i="10"/>
  <c r="G640" i="10"/>
  <c r="G632" i="10"/>
  <c r="G626" i="10"/>
  <c r="G678" i="10"/>
  <c r="G677" i="10"/>
  <c r="G646" i="10"/>
  <c r="G643" i="10"/>
  <c r="G635" i="10"/>
  <c r="G682" i="10"/>
  <c r="G638" i="10"/>
  <c r="G630" i="10"/>
  <c r="G672" i="10"/>
  <c r="G641" i="10"/>
  <c r="G633" i="10"/>
  <c r="G683" i="10"/>
  <c r="G639" i="10"/>
  <c r="G631" i="10"/>
  <c r="G636" i="10"/>
  <c r="G680" i="10"/>
  <c r="G647" i="10"/>
  <c r="G644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696" i="10"/>
  <c r="H688" i="10"/>
  <c r="H709" i="10"/>
  <c r="H701" i="10"/>
  <c r="H693" i="10"/>
  <c r="H685" i="10"/>
  <c r="H711" i="10"/>
  <c r="H703" i="10"/>
  <c r="H695" i="10"/>
  <c r="H687" i="10"/>
  <c r="H680" i="10"/>
  <c r="H706" i="10"/>
  <c r="H676" i="10"/>
  <c r="H668" i="10"/>
  <c r="H681" i="10"/>
  <c r="H673" i="10"/>
  <c r="H678" i="10"/>
  <c r="H670" i="10"/>
  <c r="H647" i="10"/>
  <c r="H646" i="10"/>
  <c r="H645" i="10"/>
  <c r="H629" i="10"/>
  <c r="H637" i="10"/>
  <c r="H698" i="10"/>
  <c r="H669" i="10"/>
  <c r="H640" i="10"/>
  <c r="H632" i="10"/>
  <c r="H677" i="10"/>
  <c r="H643" i="10"/>
  <c r="H635" i="10"/>
  <c r="H682" i="10"/>
  <c r="H638" i="10"/>
  <c r="H630" i="10"/>
  <c r="H672" i="10"/>
  <c r="H671" i="10"/>
  <c r="H641" i="10"/>
  <c r="H633" i="10"/>
  <c r="H679" i="10"/>
  <c r="H644" i="10"/>
  <c r="H636" i="10"/>
  <c r="H690" i="10"/>
  <c r="H675" i="10"/>
  <c r="H674" i="10"/>
  <c r="H642" i="10"/>
  <c r="H634" i="10"/>
  <c r="H639" i="10"/>
  <c r="H631" i="10"/>
  <c r="H683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6" i="10"/>
  <c r="I698" i="10"/>
  <c r="I690" i="10"/>
  <c r="I708" i="10"/>
  <c r="I700" i="10"/>
  <c r="I692" i="10"/>
  <c r="I684" i="10"/>
  <c r="I703" i="10"/>
  <c r="I681" i="10"/>
  <c r="I673" i="10"/>
  <c r="I711" i="10"/>
  <c r="I678" i="10"/>
  <c r="I670" i="10"/>
  <c r="I647" i="10"/>
  <c r="I646" i="10"/>
  <c r="I645" i="10"/>
  <c r="I687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69" i="10"/>
  <c r="I668" i="10"/>
  <c r="I677" i="10"/>
  <c r="I676" i="10"/>
  <c r="I682" i="10"/>
  <c r="I672" i="10"/>
  <c r="I671" i="10"/>
  <c r="I695" i="10"/>
  <c r="I679" i="10"/>
  <c r="I680" i="10"/>
  <c r="I674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87" i="10"/>
  <c r="J713" i="10"/>
  <c r="J705" i="10"/>
  <c r="J697" i="10"/>
  <c r="J689" i="10"/>
  <c r="J683" i="10"/>
  <c r="J682" i="10"/>
  <c r="J700" i="10"/>
  <c r="J678" i="10"/>
  <c r="J670" i="10"/>
  <c r="J647" i="10"/>
  <c r="J646" i="10"/>
  <c r="J64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0" i="10"/>
  <c r="J672" i="10"/>
  <c r="J681" i="10"/>
  <c r="J677" i="10"/>
  <c r="J676" i="10"/>
  <c r="J708" i="10"/>
  <c r="J671" i="10"/>
  <c r="J679" i="10"/>
  <c r="J684" i="10"/>
  <c r="J692" i="10"/>
  <c r="J674" i="10"/>
  <c r="J673" i="10"/>
  <c r="J669" i="10"/>
  <c r="J668" i="10"/>
  <c r="K644" i="10" l="1"/>
  <c r="J715" i="10"/>
  <c r="L647" i="10"/>
  <c r="L712" i="10" l="1"/>
  <c r="L704" i="10"/>
  <c r="L696" i="10"/>
  <c r="L688" i="10"/>
  <c r="L709" i="10"/>
  <c r="L701" i="10"/>
  <c r="M701" i="10" s="1"/>
  <c r="Y767" i="10" s="1"/>
  <c r="L693" i="10"/>
  <c r="M693" i="10" s="1"/>
  <c r="Y759" i="10" s="1"/>
  <c r="L685" i="10"/>
  <c r="L706" i="10"/>
  <c r="L698" i="10"/>
  <c r="L690" i="10"/>
  <c r="L711" i="10"/>
  <c r="L703" i="10"/>
  <c r="L695" i="10"/>
  <c r="M695" i="10" s="1"/>
  <c r="Y761" i="10" s="1"/>
  <c r="L687" i="10"/>
  <c r="M687" i="10" s="1"/>
  <c r="Y753" i="10" s="1"/>
  <c r="L708" i="10"/>
  <c r="L700" i="10"/>
  <c r="L692" i="10"/>
  <c r="L713" i="10"/>
  <c r="L705" i="10"/>
  <c r="L697" i="10"/>
  <c r="L689" i="10"/>
  <c r="M689" i="10" s="1"/>
  <c r="Y755" i="10" s="1"/>
  <c r="L716" i="10"/>
  <c r="L707" i="10"/>
  <c r="M707" i="10" s="1"/>
  <c r="Y773" i="10" s="1"/>
  <c r="L699" i="10"/>
  <c r="L691" i="10"/>
  <c r="L683" i="10"/>
  <c r="L694" i="10"/>
  <c r="M694" i="10" s="1"/>
  <c r="Y760" i="10" s="1"/>
  <c r="L680" i="10"/>
  <c r="L672" i="10"/>
  <c r="L677" i="10"/>
  <c r="L669" i="10"/>
  <c r="M669" i="10" s="1"/>
  <c r="Y735" i="10" s="1"/>
  <c r="L710" i="10"/>
  <c r="L682" i="10"/>
  <c r="L674" i="10"/>
  <c r="L671" i="10"/>
  <c r="L670" i="10"/>
  <c r="L686" i="10"/>
  <c r="M686" i="10" s="1"/>
  <c r="Y752" i="10" s="1"/>
  <c r="L679" i="10"/>
  <c r="M679" i="10" s="1"/>
  <c r="Y745" i="10" s="1"/>
  <c r="L678" i="10"/>
  <c r="L684" i="10"/>
  <c r="L673" i="10"/>
  <c r="L668" i="10"/>
  <c r="L676" i="10"/>
  <c r="L702" i="10"/>
  <c r="L675" i="10"/>
  <c r="M675" i="10" s="1"/>
  <c r="Y741" i="10" s="1"/>
  <c r="L681" i="10"/>
  <c r="M681" i="10" s="1"/>
  <c r="Y747" i="10" s="1"/>
  <c r="K716" i="10"/>
  <c r="K707" i="10"/>
  <c r="K699" i="10"/>
  <c r="K691" i="10"/>
  <c r="K712" i="10"/>
  <c r="K704" i="10"/>
  <c r="K696" i="10"/>
  <c r="K688" i="10"/>
  <c r="K709" i="10"/>
  <c r="K701" i="10"/>
  <c r="K693" i="10"/>
  <c r="K685" i="10"/>
  <c r="K706" i="10"/>
  <c r="K698" i="10"/>
  <c r="K690" i="10"/>
  <c r="K711" i="10"/>
  <c r="K703" i="10"/>
  <c r="K695" i="10"/>
  <c r="K687" i="10"/>
  <c r="K708" i="10"/>
  <c r="K700" i="10"/>
  <c r="K692" i="10"/>
  <c r="K684" i="10"/>
  <c r="K710" i="10"/>
  <c r="K702" i="10"/>
  <c r="K694" i="10"/>
  <c r="K686" i="10"/>
  <c r="K697" i="10"/>
  <c r="K675" i="10"/>
  <c r="K705" i="10"/>
  <c r="K680" i="10"/>
  <c r="K672" i="10"/>
  <c r="K677" i="10"/>
  <c r="K669" i="10"/>
  <c r="K689" i="10"/>
  <c r="K682" i="10"/>
  <c r="K671" i="10"/>
  <c r="K670" i="10"/>
  <c r="K679" i="10"/>
  <c r="K678" i="10"/>
  <c r="K674" i="10"/>
  <c r="K673" i="10"/>
  <c r="K683" i="10"/>
  <c r="K713" i="10"/>
  <c r="K681" i="10"/>
  <c r="K676" i="10"/>
  <c r="K668" i="10"/>
  <c r="M677" i="10" l="1"/>
  <c r="Y743" i="10" s="1"/>
  <c r="M678" i="10"/>
  <c r="Y744" i="10" s="1"/>
  <c r="M708" i="10"/>
  <c r="Y774" i="10" s="1"/>
  <c r="M685" i="10"/>
  <c r="Y751" i="10" s="1"/>
  <c r="M672" i="10"/>
  <c r="Y738" i="10" s="1"/>
  <c r="M702" i="10"/>
  <c r="Y768" i="10" s="1"/>
  <c r="M670" i="10"/>
  <c r="Y736" i="10" s="1"/>
  <c r="M680" i="10"/>
  <c r="Y746" i="10" s="1"/>
  <c r="M697" i="10"/>
  <c r="Y763" i="10" s="1"/>
  <c r="M703" i="10"/>
  <c r="Y769" i="10" s="1"/>
  <c r="M709" i="10"/>
  <c r="Y775" i="10" s="1"/>
  <c r="M676" i="10"/>
  <c r="Y742" i="10" s="1"/>
  <c r="M671" i="10"/>
  <c r="Y737" i="10" s="1"/>
  <c r="M705" i="10"/>
  <c r="Y771" i="10" s="1"/>
  <c r="M711" i="10"/>
  <c r="Y777" i="10" s="1"/>
  <c r="M688" i="10"/>
  <c r="Y754" i="10" s="1"/>
  <c r="K715" i="10"/>
  <c r="L715" i="10"/>
  <c r="M668" i="10"/>
  <c r="M674" i="10"/>
  <c r="Y740" i="10" s="1"/>
  <c r="M683" i="10"/>
  <c r="Y749" i="10" s="1"/>
  <c r="M713" i="10"/>
  <c r="Y779" i="10" s="1"/>
  <c r="M690" i="10"/>
  <c r="Y756" i="10" s="1"/>
  <c r="M696" i="10"/>
  <c r="Y762" i="10" s="1"/>
  <c r="M673" i="10"/>
  <c r="Y739" i="10" s="1"/>
  <c r="M682" i="10"/>
  <c r="Y748" i="10" s="1"/>
  <c r="M691" i="10"/>
  <c r="Y757" i="10" s="1"/>
  <c r="M692" i="10"/>
  <c r="Y758" i="10" s="1"/>
  <c r="M698" i="10"/>
  <c r="Y764" i="10" s="1"/>
  <c r="M704" i="10"/>
  <c r="Y770" i="10" s="1"/>
  <c r="M684" i="10"/>
  <c r="Y750" i="10" s="1"/>
  <c r="M710" i="10"/>
  <c r="Y776" i="10" s="1"/>
  <c r="M699" i="10"/>
  <c r="Y765" i="10" s="1"/>
  <c r="M700" i="10"/>
  <c r="Y766" i="10" s="1"/>
  <c r="M706" i="10"/>
  <c r="Y772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C218" i="9" s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C473" i="1" s="1"/>
  <c r="E202" i="1"/>
  <c r="C474" i="1" s="1"/>
  <c r="E203" i="1"/>
  <c r="D204" i="1"/>
  <c r="E16" i="6" s="1"/>
  <c r="B204" i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 s="1"/>
  <c r="E139" i="1"/>
  <c r="E127" i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L48" i="1"/>
  <c r="L62" i="1" s="1"/>
  <c r="E44" i="9" s="1"/>
  <c r="D436" i="1"/>
  <c r="C34" i="5"/>
  <c r="C16" i="8"/>
  <c r="F12" i="6"/>
  <c r="I377" i="9"/>
  <c r="C464" i="1"/>
  <c r="G122" i="9"/>
  <c r="I26" i="9"/>
  <c r="F90" i="9"/>
  <c r="D366" i="9"/>
  <c r="CE64" i="1"/>
  <c r="F612" i="1" s="1"/>
  <c r="D368" i="9"/>
  <c r="C276" i="9"/>
  <c r="CE70" i="1"/>
  <c r="C458" i="1" s="1"/>
  <c r="CE76" i="1"/>
  <c r="D612" i="1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G48" i="1"/>
  <c r="G62" i="1" s="1"/>
  <c r="G12" i="9" s="1"/>
  <c r="AE48" i="1"/>
  <c r="AE62" i="1" s="1"/>
  <c r="AM48" i="1"/>
  <c r="AM62" i="1" s="1"/>
  <c r="CD71" i="1"/>
  <c r="E373" i="9" s="1"/>
  <c r="BA48" i="1"/>
  <c r="BA62" i="1" s="1"/>
  <c r="E48" i="1"/>
  <c r="E62" i="1" s="1"/>
  <c r="AO48" i="1"/>
  <c r="AO62" i="1" s="1"/>
  <c r="Q48" i="1"/>
  <c r="Q62" i="1" s="1"/>
  <c r="BG48" i="1"/>
  <c r="BG62" i="1" s="1"/>
  <c r="C268" i="9" s="1"/>
  <c r="AI48" i="1"/>
  <c r="AI62" i="1" s="1"/>
  <c r="C615" i="1"/>
  <c r="C48" i="1"/>
  <c r="C62" i="1" s="1"/>
  <c r="E372" i="9"/>
  <c r="BV48" i="1"/>
  <c r="BV62" i="1" s="1"/>
  <c r="BP48" i="1"/>
  <c r="BP62" i="1" s="1"/>
  <c r="BF48" i="1"/>
  <c r="BF62" i="1" s="1"/>
  <c r="AZ48" i="1"/>
  <c r="AZ62" i="1" s="1"/>
  <c r="AP48" i="1"/>
  <c r="AP62" i="1" s="1"/>
  <c r="AJ48" i="1"/>
  <c r="AJ62" i="1" s="1"/>
  <c r="V48" i="1"/>
  <c r="V62" i="1" s="1"/>
  <c r="J48" i="1"/>
  <c r="J62" i="1" s="1"/>
  <c r="C14" i="5"/>
  <c r="C141" i="8"/>
  <c r="F499" i="1"/>
  <c r="F517" i="1"/>
  <c r="H517" i="1"/>
  <c r="H501" i="1"/>
  <c r="F501" i="1"/>
  <c r="F497" i="1"/>
  <c r="H497" i="1"/>
  <c r="H499" i="1"/>
  <c r="H511" i="1"/>
  <c r="N48" i="1" l="1"/>
  <c r="N62" i="1" s="1"/>
  <c r="BB48" i="1"/>
  <c r="BB62" i="1" s="1"/>
  <c r="BR48" i="1"/>
  <c r="BR62" i="1" s="1"/>
  <c r="AQ48" i="1"/>
  <c r="AQ62" i="1" s="1"/>
  <c r="Y48" i="1"/>
  <c r="Y62" i="1" s="1"/>
  <c r="U48" i="1"/>
  <c r="U62" i="1" s="1"/>
  <c r="O48" i="1"/>
  <c r="O62" i="1" s="1"/>
  <c r="BZ48" i="1"/>
  <c r="BZ62" i="1" s="1"/>
  <c r="P48" i="1"/>
  <c r="P62" i="1" s="1"/>
  <c r="I44" i="9" s="1"/>
  <c r="F13" i="6"/>
  <c r="AL48" i="1"/>
  <c r="AL62" i="1" s="1"/>
  <c r="R48" i="1"/>
  <c r="R62" i="1" s="1"/>
  <c r="AN48" i="1"/>
  <c r="AN62" i="1" s="1"/>
  <c r="E172" i="9" s="1"/>
  <c r="BD48" i="1"/>
  <c r="BD62" i="1" s="1"/>
  <c r="BT48" i="1"/>
  <c r="BT62" i="1" s="1"/>
  <c r="CB48" i="1"/>
  <c r="CB62" i="1" s="1"/>
  <c r="C364" i="9" s="1"/>
  <c r="AY48" i="1"/>
  <c r="AY62" i="1" s="1"/>
  <c r="AG48" i="1"/>
  <c r="AG62" i="1" s="1"/>
  <c r="AK48" i="1"/>
  <c r="AK62" i="1" s="1"/>
  <c r="BC48" i="1"/>
  <c r="BC62" i="1" s="1"/>
  <c r="F236" i="9" s="1"/>
  <c r="T48" i="1"/>
  <c r="T62" i="1" s="1"/>
  <c r="F76" i="9" s="1"/>
  <c r="Z48" i="1"/>
  <c r="Z62" i="1" s="1"/>
  <c r="AR48" i="1"/>
  <c r="AR62" i="1" s="1"/>
  <c r="BH48" i="1"/>
  <c r="BH62" i="1" s="1"/>
  <c r="BX48" i="1"/>
  <c r="BX62" i="1" s="1"/>
  <c r="BO48" i="1"/>
  <c r="BO62" i="1" s="1"/>
  <c r="D300" i="9" s="1"/>
  <c r="AW48" i="1"/>
  <c r="AW62" i="1" s="1"/>
  <c r="BQ48" i="1"/>
  <c r="BQ62" i="1" s="1"/>
  <c r="F300" i="9" s="1"/>
  <c r="M48" i="1"/>
  <c r="M62" i="1" s="1"/>
  <c r="F44" i="9" s="1"/>
  <c r="AB48" i="1"/>
  <c r="AB62" i="1" s="1"/>
  <c r="B440" i="1"/>
  <c r="AT48" i="1"/>
  <c r="AT62" i="1" s="1"/>
  <c r="D204" i="9" s="1"/>
  <c r="BE48" i="1"/>
  <c r="BE62" i="1" s="1"/>
  <c r="AD48" i="1"/>
  <c r="AD62" i="1" s="1"/>
  <c r="BJ48" i="1"/>
  <c r="BJ62" i="1" s="1"/>
  <c r="BY48" i="1"/>
  <c r="BY62" i="1" s="1"/>
  <c r="G332" i="9" s="1"/>
  <c r="K48" i="1"/>
  <c r="K62" i="1" s="1"/>
  <c r="BW48" i="1"/>
  <c r="BW62" i="1" s="1"/>
  <c r="BS48" i="1"/>
  <c r="BS62" i="1" s="1"/>
  <c r="H300" i="9" s="1"/>
  <c r="I363" i="9"/>
  <c r="C575" i="1"/>
  <c r="AF48" i="1"/>
  <c r="AF62" i="1" s="1"/>
  <c r="AV48" i="1"/>
  <c r="AV62" i="1" s="1"/>
  <c r="BL48" i="1"/>
  <c r="BL62" i="1" s="1"/>
  <c r="H268" i="9" s="1"/>
  <c r="CA48" i="1"/>
  <c r="CA62" i="1" s="1"/>
  <c r="I332" i="9" s="1"/>
  <c r="S48" i="1"/>
  <c r="S62" i="1" s="1"/>
  <c r="CC48" i="1"/>
  <c r="CC62" i="1" s="1"/>
  <c r="BM48" i="1"/>
  <c r="BM62" i="1" s="1"/>
  <c r="I268" i="9" s="1"/>
  <c r="C427" i="1"/>
  <c r="AU48" i="1"/>
  <c r="AU62" i="1" s="1"/>
  <c r="D48" i="1"/>
  <c r="D62" i="1" s="1"/>
  <c r="B476" i="1"/>
  <c r="F48" i="1"/>
  <c r="F62" i="1" s="1"/>
  <c r="CE62" i="1" s="1"/>
  <c r="AH48" i="1"/>
  <c r="AH62" i="1" s="1"/>
  <c r="AX48" i="1"/>
  <c r="AX62" i="1" s="1"/>
  <c r="H204" i="9" s="1"/>
  <c r="BN48" i="1"/>
  <c r="BN62" i="1" s="1"/>
  <c r="C300" i="9" s="1"/>
  <c r="AA48" i="1"/>
  <c r="AA62" i="1" s="1"/>
  <c r="F108" i="9" s="1"/>
  <c r="I48" i="1"/>
  <c r="I62" i="1" s="1"/>
  <c r="BU48" i="1"/>
  <c r="BU62" i="1" s="1"/>
  <c r="C332" i="9" s="1"/>
  <c r="BI48" i="1"/>
  <c r="BI62" i="1" s="1"/>
  <c r="E268" i="9" s="1"/>
  <c r="AC48" i="1"/>
  <c r="AC62" i="1" s="1"/>
  <c r="H108" i="9" s="1"/>
  <c r="H48" i="1"/>
  <c r="H62" i="1" s="1"/>
  <c r="H12" i="9" s="1"/>
  <c r="AS48" i="1"/>
  <c r="AS62" i="1" s="1"/>
  <c r="C204" i="9" s="1"/>
  <c r="D330" i="1"/>
  <c r="C86" i="8" s="1"/>
  <c r="C470" i="1"/>
  <c r="G10" i="4"/>
  <c r="D368" i="1"/>
  <c r="C120" i="8" s="1"/>
  <c r="E10" i="4"/>
  <c r="C112" i="8"/>
  <c r="C432" i="1"/>
  <c r="C448" i="1"/>
  <c r="D186" i="9"/>
  <c r="C421" i="1"/>
  <c r="B465" i="1"/>
  <c r="F8" i="6"/>
  <c r="C429" i="1"/>
  <c r="G612" i="1"/>
  <c r="CF77" i="1"/>
  <c r="I612" i="1"/>
  <c r="I382" i="9"/>
  <c r="I362" i="9"/>
  <c r="I372" i="9"/>
  <c r="I380" i="9"/>
  <c r="CF76" i="1"/>
  <c r="BK52" i="1" s="1"/>
  <c r="BK67" i="1" s="1"/>
  <c r="C12" i="9"/>
  <c r="C440" i="1"/>
  <c r="C430" i="1"/>
  <c r="I366" i="9"/>
  <c r="E140" i="9"/>
  <c r="F204" i="9"/>
  <c r="E76" i="9"/>
  <c r="D76" i="9"/>
  <c r="D140" i="9"/>
  <c r="G236" i="9"/>
  <c r="I300" i="9"/>
  <c r="H332" i="9"/>
  <c r="I140" i="9"/>
  <c r="D44" i="9"/>
  <c r="C236" i="9"/>
  <c r="D236" i="9"/>
  <c r="E108" i="9"/>
  <c r="D268" i="9"/>
  <c r="H236" i="9"/>
  <c r="G76" i="9"/>
  <c r="H140" i="9"/>
  <c r="E300" i="9"/>
  <c r="D172" i="9"/>
  <c r="C140" i="9"/>
  <c r="G108" i="9"/>
  <c r="C44" i="9"/>
  <c r="I172" i="9"/>
  <c r="F332" i="9"/>
  <c r="F172" i="9"/>
  <c r="C76" i="9"/>
  <c r="I12" i="9"/>
  <c r="D5" i="7"/>
  <c r="B10" i="4"/>
  <c r="F140" i="9"/>
  <c r="D12" i="9"/>
  <c r="I108" i="9"/>
  <c r="F268" i="9"/>
  <c r="H76" i="9"/>
  <c r="G172" i="9"/>
  <c r="I236" i="9"/>
  <c r="D332" i="9"/>
  <c r="G44" i="9"/>
  <c r="C172" i="9"/>
  <c r="E236" i="9"/>
  <c r="G300" i="9"/>
  <c r="H44" i="9"/>
  <c r="B446" i="1"/>
  <c r="D242" i="1"/>
  <c r="G140" i="9"/>
  <c r="E332" i="9"/>
  <c r="E12" i="9"/>
  <c r="C418" i="1"/>
  <c r="D438" i="1"/>
  <c r="C108" i="9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F52" i="1"/>
  <c r="BF67" i="1" s="1"/>
  <c r="BF71" i="1" s="1"/>
  <c r="BM52" i="1"/>
  <c r="BM67" i="1" s="1"/>
  <c r="BM71" i="1" s="1"/>
  <c r="C638" i="1" s="1"/>
  <c r="T52" i="1"/>
  <c r="T67" i="1" s="1"/>
  <c r="T71" i="1" s="1"/>
  <c r="C513" i="1" s="1"/>
  <c r="G513" i="1" s="1"/>
  <c r="D52" i="1"/>
  <c r="D67" i="1" s="1"/>
  <c r="D71" i="1" s="1"/>
  <c r="AX52" i="1"/>
  <c r="AX67" i="1" s="1"/>
  <c r="AX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BE52" i="1" l="1"/>
  <c r="BE67" i="1" s="1"/>
  <c r="BE71" i="1" s="1"/>
  <c r="AM52" i="1"/>
  <c r="AM67" i="1" s="1"/>
  <c r="AM71" i="1" s="1"/>
  <c r="AW52" i="1"/>
  <c r="AW67" i="1" s="1"/>
  <c r="AW71" i="1" s="1"/>
  <c r="AA52" i="1"/>
  <c r="AA67" i="1" s="1"/>
  <c r="AA71" i="1" s="1"/>
  <c r="CB52" i="1"/>
  <c r="CB67" i="1" s="1"/>
  <c r="CB71" i="1" s="1"/>
  <c r="C622" i="1" s="1"/>
  <c r="BD52" i="1"/>
  <c r="BD67" i="1" s="1"/>
  <c r="BD71" i="1" s="1"/>
  <c r="CE48" i="1"/>
  <c r="BV52" i="1"/>
  <c r="BV67" i="1" s="1"/>
  <c r="BV71" i="1" s="1"/>
  <c r="C567" i="1" s="1"/>
  <c r="AY52" i="1"/>
  <c r="AY67" i="1" s="1"/>
  <c r="AY71" i="1" s="1"/>
  <c r="AK52" i="1"/>
  <c r="AK67" i="1" s="1"/>
  <c r="AK71" i="1" s="1"/>
  <c r="C530" i="1" s="1"/>
  <c r="G530" i="1" s="1"/>
  <c r="BY52" i="1"/>
  <c r="BY67" i="1" s="1"/>
  <c r="BY71" i="1" s="1"/>
  <c r="D339" i="1"/>
  <c r="BR52" i="1"/>
  <c r="BR67" i="1" s="1"/>
  <c r="BR71" i="1" s="1"/>
  <c r="C563" i="1" s="1"/>
  <c r="M52" i="1"/>
  <c r="M67" i="1" s="1"/>
  <c r="M71" i="1" s="1"/>
  <c r="F52" i="1"/>
  <c r="F67" i="1" s="1"/>
  <c r="F71" i="1" s="1"/>
  <c r="F12" i="9"/>
  <c r="G52" i="1"/>
  <c r="G67" i="1" s="1"/>
  <c r="G71" i="1" s="1"/>
  <c r="BN52" i="1"/>
  <c r="BN67" i="1" s="1"/>
  <c r="BN71" i="1" s="1"/>
  <c r="BQ52" i="1"/>
  <c r="BQ67" i="1" s="1"/>
  <c r="BQ71" i="1" s="1"/>
  <c r="F309" i="9" s="1"/>
  <c r="AV52" i="1"/>
  <c r="AV67" i="1" s="1"/>
  <c r="AV71" i="1" s="1"/>
  <c r="S52" i="1"/>
  <c r="S67" i="1" s="1"/>
  <c r="E81" i="9" s="1"/>
  <c r="AO52" i="1"/>
  <c r="AO67" i="1" s="1"/>
  <c r="F177" i="9" s="1"/>
  <c r="CA52" i="1"/>
  <c r="CA67" i="1" s="1"/>
  <c r="AB52" i="1"/>
  <c r="AB67" i="1" s="1"/>
  <c r="Z52" i="1"/>
  <c r="Z67" i="1" s="1"/>
  <c r="R52" i="1"/>
  <c r="R67" i="1" s="1"/>
  <c r="V52" i="1"/>
  <c r="V67" i="1" s="1"/>
  <c r="F209" i="9"/>
  <c r="G273" i="9"/>
  <c r="BK71" i="1"/>
  <c r="C635" i="1" s="1"/>
  <c r="BZ52" i="1"/>
  <c r="BZ67" i="1" s="1"/>
  <c r="AU52" i="1"/>
  <c r="AU67" i="1" s="1"/>
  <c r="AU71" i="1" s="1"/>
  <c r="C712" i="1" s="1"/>
  <c r="AI52" i="1"/>
  <c r="AI67" i="1" s="1"/>
  <c r="AI71" i="1" s="1"/>
  <c r="C528" i="1" s="1"/>
  <c r="G528" i="1" s="1"/>
  <c r="BJ52" i="1"/>
  <c r="BJ67" i="1" s="1"/>
  <c r="N52" i="1"/>
  <c r="N67" i="1" s="1"/>
  <c r="AP52" i="1"/>
  <c r="AP67" i="1" s="1"/>
  <c r="X52" i="1"/>
  <c r="X67" i="1" s="1"/>
  <c r="X71" i="1" s="1"/>
  <c r="C517" i="1" s="1"/>
  <c r="G517" i="1" s="1"/>
  <c r="CC52" i="1"/>
  <c r="CC67" i="1" s="1"/>
  <c r="AG52" i="1"/>
  <c r="AG67" i="1" s="1"/>
  <c r="BS52" i="1"/>
  <c r="BS67" i="1" s="1"/>
  <c r="H52" i="1"/>
  <c r="H67" i="1" s="1"/>
  <c r="H71" i="1" s="1"/>
  <c r="C673" i="1" s="1"/>
  <c r="K52" i="1"/>
  <c r="K67" i="1" s="1"/>
  <c r="K71" i="1" s="1"/>
  <c r="D53" i="9" s="1"/>
  <c r="O52" i="1"/>
  <c r="O67" i="1" s="1"/>
  <c r="AT52" i="1"/>
  <c r="AT67" i="1" s="1"/>
  <c r="BL52" i="1"/>
  <c r="BL67" i="1" s="1"/>
  <c r="AL52" i="1"/>
  <c r="AL67" i="1" s="1"/>
  <c r="AL71" i="1" s="1"/>
  <c r="C703" i="1" s="1"/>
  <c r="U52" i="1"/>
  <c r="U67" i="1" s="1"/>
  <c r="BC52" i="1"/>
  <c r="BC67" i="1" s="1"/>
  <c r="P52" i="1"/>
  <c r="P67" i="1" s="1"/>
  <c r="BP52" i="1"/>
  <c r="BP67" i="1" s="1"/>
  <c r="AD52" i="1"/>
  <c r="AD67" i="1" s="1"/>
  <c r="AH52" i="1"/>
  <c r="AH67" i="1" s="1"/>
  <c r="BH52" i="1"/>
  <c r="BH67" i="1" s="1"/>
  <c r="C52" i="1"/>
  <c r="C67" i="1" s="1"/>
  <c r="J52" i="1"/>
  <c r="J67" i="1" s="1"/>
  <c r="AN52" i="1"/>
  <c r="AN67" i="1" s="1"/>
  <c r="BT52" i="1"/>
  <c r="BT67" i="1" s="1"/>
  <c r="AC52" i="1"/>
  <c r="AC67" i="1" s="1"/>
  <c r="BI52" i="1"/>
  <c r="BI67" i="1" s="1"/>
  <c r="AZ52" i="1"/>
  <c r="AZ67" i="1" s="1"/>
  <c r="E52" i="1"/>
  <c r="E67" i="1" s="1"/>
  <c r="AJ52" i="1"/>
  <c r="AJ67" i="1" s="1"/>
  <c r="BG52" i="1"/>
  <c r="BG67" i="1" s="1"/>
  <c r="BW52" i="1"/>
  <c r="BW67" i="1" s="1"/>
  <c r="BX52" i="1"/>
  <c r="BX67" i="1" s="1"/>
  <c r="AE52" i="1"/>
  <c r="AE67" i="1" s="1"/>
  <c r="BB52" i="1"/>
  <c r="BB67" i="1" s="1"/>
  <c r="L52" i="1"/>
  <c r="L67" i="1" s="1"/>
  <c r="AR52" i="1"/>
  <c r="AR67" i="1" s="1"/>
  <c r="BA52" i="1"/>
  <c r="BA67" i="1" s="1"/>
  <c r="AF52" i="1"/>
  <c r="AF67" i="1" s="1"/>
  <c r="AQ52" i="1"/>
  <c r="AQ67" i="1" s="1"/>
  <c r="W52" i="1"/>
  <c r="W67" i="1" s="1"/>
  <c r="I52" i="1"/>
  <c r="I67" i="1" s="1"/>
  <c r="Q52" i="1"/>
  <c r="Q67" i="1" s="1"/>
  <c r="BO52" i="1"/>
  <c r="BO67" i="1" s="1"/>
  <c r="Y52" i="1"/>
  <c r="Y67" i="1" s="1"/>
  <c r="AS52" i="1"/>
  <c r="AS67" i="1" s="1"/>
  <c r="BU52" i="1"/>
  <c r="BU67" i="1" s="1"/>
  <c r="AO71" i="1"/>
  <c r="F181" i="9" s="1"/>
  <c r="F21" i="9"/>
  <c r="C671" i="1"/>
  <c r="C499" i="1"/>
  <c r="G499" i="1" s="1"/>
  <c r="C623" i="1"/>
  <c r="G213" i="9"/>
  <c r="C631" i="1"/>
  <c r="C702" i="1"/>
  <c r="I149" i="9"/>
  <c r="C562" i="1"/>
  <c r="C542" i="1"/>
  <c r="I277" i="9"/>
  <c r="C685" i="1"/>
  <c r="F85" i="9"/>
  <c r="C713" i="1"/>
  <c r="F213" i="9"/>
  <c r="C541" i="1"/>
  <c r="C558" i="1"/>
  <c r="C624" i="1"/>
  <c r="C549" i="1"/>
  <c r="G245" i="9"/>
  <c r="C532" i="1"/>
  <c r="G532" i="1" s="1"/>
  <c r="C704" i="1"/>
  <c r="D181" i="9"/>
  <c r="H245" i="9"/>
  <c r="C550" i="1"/>
  <c r="G550" i="1" s="1"/>
  <c r="C614" i="1"/>
  <c r="I364" i="9"/>
  <c r="C428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H209" i="9"/>
  <c r="F81" i="9"/>
  <c r="I209" i="9"/>
  <c r="I241" i="9"/>
  <c r="I378" i="9"/>
  <c r="K612" i="1"/>
  <c r="C465" i="1"/>
  <c r="G149" i="9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G309" i="9"/>
  <c r="D341" i="9"/>
  <c r="I245" i="9"/>
  <c r="C629" i="1"/>
  <c r="C551" i="1"/>
  <c r="G341" i="9"/>
  <c r="C570" i="1"/>
  <c r="C645" i="1"/>
  <c r="F516" i="1"/>
  <c r="H516" i="1"/>
  <c r="D17" i="9"/>
  <c r="F305" i="9"/>
  <c r="C373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642" i="1" l="1"/>
  <c r="C573" i="1"/>
  <c r="C626" i="1"/>
  <c r="S71" i="1"/>
  <c r="C684" i="1" s="1"/>
  <c r="E209" i="9"/>
  <c r="D337" i="9"/>
  <c r="C113" i="9"/>
  <c r="G277" i="9"/>
  <c r="C181" i="9"/>
  <c r="H21" i="9"/>
  <c r="C700" i="1"/>
  <c r="C501" i="1"/>
  <c r="G501" i="1" s="1"/>
  <c r="C531" i="1"/>
  <c r="G531" i="1" s="1"/>
  <c r="C556" i="1"/>
  <c r="H17" i="9"/>
  <c r="G145" i="9"/>
  <c r="C534" i="1"/>
  <c r="G534" i="1" s="1"/>
  <c r="C706" i="1"/>
  <c r="I337" i="9"/>
  <c r="CA71" i="1"/>
  <c r="R71" i="1"/>
  <c r="D81" i="9"/>
  <c r="E113" i="9"/>
  <c r="Z71" i="1"/>
  <c r="AB71" i="1"/>
  <c r="G113" i="9"/>
  <c r="V71" i="1"/>
  <c r="H81" i="9"/>
  <c r="C504" i="1"/>
  <c r="G504" i="1" s="1"/>
  <c r="C676" i="1"/>
  <c r="D49" i="9"/>
  <c r="C177" i="9"/>
  <c r="CE67" i="1"/>
  <c r="CE71" i="1" s="1"/>
  <c r="C716" i="1" s="1"/>
  <c r="C209" i="9"/>
  <c r="AS71" i="1"/>
  <c r="I71" i="1"/>
  <c r="I17" i="9"/>
  <c r="BA71" i="1"/>
  <c r="D241" i="9"/>
  <c r="C145" i="9"/>
  <c r="AE71" i="1"/>
  <c r="H145" i="9"/>
  <c r="AJ71" i="1"/>
  <c r="H113" i="9"/>
  <c r="AC71" i="1"/>
  <c r="C71" i="1"/>
  <c r="C17" i="9"/>
  <c r="BP71" i="1"/>
  <c r="E305" i="9"/>
  <c r="D369" i="9"/>
  <c r="CC71" i="1"/>
  <c r="BJ71" i="1"/>
  <c r="F273" i="9"/>
  <c r="CE52" i="1"/>
  <c r="D113" i="9"/>
  <c r="Y71" i="1"/>
  <c r="I81" i="9"/>
  <c r="W71" i="1"/>
  <c r="I177" i="9"/>
  <c r="AR71" i="1"/>
  <c r="F337" i="9"/>
  <c r="BX71" i="1"/>
  <c r="E71" i="1"/>
  <c r="E17" i="9"/>
  <c r="BT71" i="1"/>
  <c r="I305" i="9"/>
  <c r="D273" i="9"/>
  <c r="BH71" i="1"/>
  <c r="I49" i="9"/>
  <c r="P71" i="1"/>
  <c r="H273" i="9"/>
  <c r="BL71" i="1"/>
  <c r="C117" i="9"/>
  <c r="C689" i="1"/>
  <c r="D305" i="9"/>
  <c r="BO71" i="1"/>
  <c r="H177" i="9"/>
  <c r="AQ71" i="1"/>
  <c r="L71" i="1"/>
  <c r="E49" i="9"/>
  <c r="BW71" i="1"/>
  <c r="E337" i="9"/>
  <c r="C241" i="9"/>
  <c r="AZ71" i="1"/>
  <c r="AN71" i="1"/>
  <c r="E177" i="9"/>
  <c r="F145" i="9"/>
  <c r="AH71" i="1"/>
  <c r="F241" i="9"/>
  <c r="BC71" i="1"/>
  <c r="AT71" i="1"/>
  <c r="D209" i="9"/>
  <c r="BS71" i="1"/>
  <c r="H305" i="9"/>
  <c r="AP71" i="1"/>
  <c r="G177" i="9"/>
  <c r="C540" i="1"/>
  <c r="G540" i="1" s="1"/>
  <c r="E213" i="9"/>
  <c r="C337" i="9"/>
  <c r="BU71" i="1"/>
  <c r="C81" i="9"/>
  <c r="Q71" i="1"/>
  <c r="AF71" i="1"/>
  <c r="D145" i="9"/>
  <c r="E241" i="9"/>
  <c r="BB71" i="1"/>
  <c r="BG71" i="1"/>
  <c r="C273" i="9"/>
  <c r="BI71" i="1"/>
  <c r="E273" i="9"/>
  <c r="J71" i="1"/>
  <c r="C49" i="9"/>
  <c r="AD71" i="1"/>
  <c r="I113" i="9"/>
  <c r="G81" i="9"/>
  <c r="U71" i="1"/>
  <c r="H49" i="9"/>
  <c r="O71" i="1"/>
  <c r="AG71" i="1"/>
  <c r="E145" i="9"/>
  <c r="N71" i="1"/>
  <c r="G49" i="9"/>
  <c r="H337" i="9"/>
  <c r="BZ71" i="1"/>
  <c r="C512" i="1"/>
  <c r="G512" i="1" s="1"/>
  <c r="H550" i="1"/>
  <c r="H544" i="1"/>
  <c r="D615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F507" i="1"/>
  <c r="F518" i="1"/>
  <c r="F546" i="1"/>
  <c r="F506" i="1"/>
  <c r="H506" i="1"/>
  <c r="H500" i="1"/>
  <c r="F500" i="1"/>
  <c r="F509" i="1"/>
  <c r="E85" i="9" l="1"/>
  <c r="I341" i="9"/>
  <c r="C647" i="1"/>
  <c r="C572" i="1"/>
  <c r="C521" i="1"/>
  <c r="G521" i="1" s="1"/>
  <c r="G117" i="9"/>
  <c r="C693" i="1"/>
  <c r="H512" i="1"/>
  <c r="C519" i="1"/>
  <c r="G519" i="1" s="1"/>
  <c r="E117" i="9"/>
  <c r="C691" i="1"/>
  <c r="D85" i="9"/>
  <c r="C511" i="1"/>
  <c r="G511" i="1" s="1"/>
  <c r="C683" i="1"/>
  <c r="C515" i="1"/>
  <c r="H85" i="9"/>
  <c r="C687" i="1"/>
  <c r="I373" i="9"/>
  <c r="I369" i="9"/>
  <c r="C433" i="1"/>
  <c r="C441" i="1" s="1"/>
  <c r="C535" i="1"/>
  <c r="G535" i="1" s="1"/>
  <c r="C707" i="1"/>
  <c r="G181" i="9"/>
  <c r="C639" i="1"/>
  <c r="H309" i="9"/>
  <c r="C564" i="1"/>
  <c r="C527" i="1"/>
  <c r="G527" i="1" s="1"/>
  <c r="F149" i="9"/>
  <c r="C699" i="1"/>
  <c r="C636" i="1"/>
  <c r="D277" i="9"/>
  <c r="C553" i="1"/>
  <c r="C640" i="1"/>
  <c r="C565" i="1"/>
  <c r="I309" i="9"/>
  <c r="C709" i="1"/>
  <c r="C537" i="1"/>
  <c r="G537" i="1" s="1"/>
  <c r="I181" i="9"/>
  <c r="C524" i="1"/>
  <c r="C696" i="1"/>
  <c r="C149" i="9"/>
  <c r="C630" i="1"/>
  <c r="C546" i="1"/>
  <c r="D245" i="9"/>
  <c r="C698" i="1"/>
  <c r="C526" i="1"/>
  <c r="E149" i="9"/>
  <c r="C53" i="9"/>
  <c r="C675" i="1"/>
  <c r="C503" i="1"/>
  <c r="G503" i="1" s="1"/>
  <c r="C554" i="1"/>
  <c r="E277" i="9"/>
  <c r="C634" i="1"/>
  <c r="C547" i="1"/>
  <c r="E245" i="9"/>
  <c r="C632" i="1"/>
  <c r="C525" i="1"/>
  <c r="G525" i="1" s="1"/>
  <c r="C697" i="1"/>
  <c r="D149" i="9"/>
  <c r="F245" i="9"/>
  <c r="C548" i="1"/>
  <c r="C633" i="1"/>
  <c r="C568" i="1"/>
  <c r="C643" i="1"/>
  <c r="E341" i="9"/>
  <c r="C677" i="1"/>
  <c r="C505" i="1"/>
  <c r="E53" i="9"/>
  <c r="C560" i="1"/>
  <c r="D309" i="9"/>
  <c r="C627" i="1"/>
  <c r="I53" i="9"/>
  <c r="C681" i="1"/>
  <c r="C509" i="1"/>
  <c r="C569" i="1"/>
  <c r="C644" i="1"/>
  <c r="F341" i="9"/>
  <c r="C496" i="1"/>
  <c r="G496" i="1" s="1"/>
  <c r="C21" i="9"/>
  <c r="C668" i="1"/>
  <c r="C529" i="1"/>
  <c r="G529" i="1" s="1"/>
  <c r="C701" i="1"/>
  <c r="H149" i="9"/>
  <c r="C538" i="1"/>
  <c r="G538" i="1" s="1"/>
  <c r="C710" i="1"/>
  <c r="C213" i="9"/>
  <c r="C571" i="1"/>
  <c r="C646" i="1"/>
  <c r="H341" i="9"/>
  <c r="C679" i="1"/>
  <c r="G53" i="9"/>
  <c r="C507" i="1"/>
  <c r="C514" i="1"/>
  <c r="G85" i="9"/>
  <c r="C686" i="1"/>
  <c r="C523" i="1"/>
  <c r="G523" i="1" s="1"/>
  <c r="C695" i="1"/>
  <c r="I117" i="9"/>
  <c r="C641" i="1"/>
  <c r="C341" i="9"/>
  <c r="C566" i="1"/>
  <c r="C539" i="1"/>
  <c r="G539" i="1" s="1"/>
  <c r="C711" i="1"/>
  <c r="D213" i="9"/>
  <c r="C545" i="1"/>
  <c r="G545" i="1" s="1"/>
  <c r="C245" i="9"/>
  <c r="C628" i="1"/>
  <c r="H181" i="9"/>
  <c r="C708" i="1"/>
  <c r="C536" i="1"/>
  <c r="G536" i="1" s="1"/>
  <c r="H277" i="9"/>
  <c r="C557" i="1"/>
  <c r="C637" i="1"/>
  <c r="D117" i="9"/>
  <c r="C690" i="1"/>
  <c r="C518" i="1"/>
  <c r="C620" i="1"/>
  <c r="C574" i="1"/>
  <c r="D373" i="9"/>
  <c r="C621" i="1"/>
  <c r="C561" i="1"/>
  <c r="E309" i="9"/>
  <c r="H117" i="9"/>
  <c r="C522" i="1"/>
  <c r="G522" i="1" s="1"/>
  <c r="C694" i="1"/>
  <c r="H53" i="9"/>
  <c r="C680" i="1"/>
  <c r="C508" i="1"/>
  <c r="G508" i="1" s="1"/>
  <c r="C618" i="1"/>
  <c r="C277" i="9"/>
  <c r="C552" i="1"/>
  <c r="C85" i="9"/>
  <c r="C510" i="1"/>
  <c r="G510" i="1" s="1"/>
  <c r="C682" i="1"/>
  <c r="C533" i="1"/>
  <c r="G533" i="1" s="1"/>
  <c r="C705" i="1"/>
  <c r="E181" i="9"/>
  <c r="C498" i="1"/>
  <c r="E21" i="9"/>
  <c r="C670" i="1"/>
  <c r="C516" i="1"/>
  <c r="G516" i="1" s="1"/>
  <c r="I85" i="9"/>
  <c r="C688" i="1"/>
  <c r="F277" i="9"/>
  <c r="C555" i="1"/>
  <c r="C617" i="1"/>
  <c r="C502" i="1"/>
  <c r="G502" i="1" s="1"/>
  <c r="C674" i="1"/>
  <c r="I21" i="9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F527" i="1"/>
  <c r="H527" i="1" s="1"/>
  <c r="F539" i="1"/>
  <c r="H539" i="1"/>
  <c r="F519" i="1"/>
  <c r="H519" i="1"/>
  <c r="F523" i="1"/>
  <c r="H523" i="1"/>
  <c r="F537" i="1"/>
  <c r="H537" i="1"/>
  <c r="F531" i="1"/>
  <c r="H531" i="1"/>
  <c r="H521" i="1" l="1"/>
  <c r="H529" i="1"/>
  <c r="G515" i="1"/>
  <c r="H515" i="1" s="1"/>
  <c r="G518" i="1"/>
  <c r="H518" i="1" s="1"/>
  <c r="G507" i="1"/>
  <c r="H507" i="1" s="1"/>
  <c r="G505" i="1"/>
  <c r="H505" i="1" s="1"/>
  <c r="G546" i="1"/>
  <c r="H546" i="1"/>
  <c r="G524" i="1"/>
  <c r="H524" i="1" s="1"/>
  <c r="C648" i="1"/>
  <c r="M716" i="1" s="1"/>
  <c r="C715" i="1"/>
  <c r="G498" i="1"/>
  <c r="H498" i="1" s="1"/>
  <c r="G509" i="1"/>
  <c r="H509" i="1" s="1"/>
  <c r="G526" i="1"/>
  <c r="H526" i="1" s="1"/>
  <c r="G514" i="1"/>
  <c r="H514" i="1" s="1"/>
  <c r="E623" i="1"/>
  <c r="E716" i="1" s="1"/>
  <c r="E612" i="1"/>
  <c r="D715" i="1"/>
  <c r="E639" i="1" l="1"/>
  <c r="E671" i="1"/>
  <c r="E701" i="1"/>
  <c r="E673" i="1"/>
  <c r="E700" i="1"/>
  <c r="E632" i="1"/>
  <c r="E707" i="1"/>
  <c r="E629" i="1"/>
  <c r="E713" i="1"/>
  <c r="E676" i="1"/>
  <c r="E692" i="1"/>
  <c r="E709" i="1"/>
  <c r="E675" i="1"/>
  <c r="E624" i="1"/>
  <c r="F624" i="1" s="1"/>
  <c r="F709" i="1" s="1"/>
  <c r="E689" i="1"/>
  <c r="E693" i="1"/>
  <c r="E697" i="1"/>
  <c r="E691" i="1"/>
  <c r="E690" i="1"/>
  <c r="E681" i="1"/>
  <c r="E684" i="1"/>
  <c r="E677" i="1"/>
  <c r="E687" i="1"/>
  <c r="E710" i="1"/>
  <c r="E631" i="1"/>
  <c r="E625" i="1"/>
  <c r="E670" i="1"/>
  <c r="E686" i="1"/>
  <c r="E640" i="1"/>
  <c r="E706" i="1"/>
  <c r="E679" i="1"/>
  <c r="E688" i="1"/>
  <c r="E712" i="1"/>
  <c r="E699" i="1"/>
  <c r="E628" i="1"/>
  <c r="E647" i="1"/>
  <c r="E711" i="1"/>
  <c r="E685" i="1"/>
  <c r="E643" i="1"/>
  <c r="E674" i="1"/>
  <c r="E668" i="1"/>
  <c r="E705" i="1"/>
  <c r="E642" i="1"/>
  <c r="E672" i="1"/>
  <c r="E695" i="1"/>
  <c r="E702" i="1"/>
  <c r="E641" i="1"/>
  <c r="E645" i="1"/>
  <c r="E682" i="1"/>
  <c r="E703" i="1"/>
  <c r="E696" i="1"/>
  <c r="E630" i="1"/>
  <c r="E634" i="1"/>
  <c r="E694" i="1"/>
  <c r="E626" i="1"/>
  <c r="E678" i="1"/>
  <c r="E644" i="1"/>
  <c r="E636" i="1"/>
  <c r="E669" i="1"/>
  <c r="E635" i="1"/>
  <c r="E704" i="1"/>
  <c r="E708" i="1"/>
  <c r="E680" i="1"/>
  <c r="E698" i="1"/>
  <c r="E646" i="1"/>
  <c r="E637" i="1"/>
  <c r="E633" i="1"/>
  <c r="E683" i="1"/>
  <c r="E627" i="1"/>
  <c r="E638" i="1"/>
  <c r="F686" i="1" l="1"/>
  <c r="F673" i="1"/>
  <c r="F643" i="1"/>
  <c r="F627" i="1"/>
  <c r="F707" i="1"/>
  <c r="F712" i="1"/>
  <c r="F692" i="1"/>
  <c r="F672" i="1"/>
  <c r="F694" i="1"/>
  <c r="F700" i="1"/>
  <c r="F676" i="1"/>
  <c r="F708" i="1"/>
  <c r="F635" i="1"/>
  <c r="F647" i="1"/>
  <c r="F685" i="1"/>
  <c r="F671" i="1"/>
  <c r="F690" i="1"/>
  <c r="F681" i="1"/>
  <c r="F701" i="1"/>
  <c r="F682" i="1"/>
  <c r="F675" i="1"/>
  <c r="F698" i="1"/>
  <c r="F630" i="1"/>
  <c r="F637" i="1"/>
  <c r="F693" i="1"/>
  <c r="F697" i="1"/>
  <c r="F710" i="1"/>
  <c r="F633" i="1"/>
  <c r="F634" i="1"/>
  <c r="F711" i="1"/>
  <c r="F716" i="1"/>
  <c r="F696" i="1"/>
  <c r="F626" i="1"/>
  <c r="F687" i="1"/>
  <c r="F705" i="1"/>
  <c r="F703" i="1"/>
  <c r="F625" i="1"/>
  <c r="G625" i="1" s="1"/>
  <c r="F679" i="1"/>
  <c r="F689" i="1"/>
  <c r="F699" i="1"/>
  <c r="F670" i="1"/>
  <c r="F646" i="1"/>
  <c r="F641" i="1"/>
  <c r="F684" i="1"/>
  <c r="F677" i="1"/>
  <c r="F636" i="1"/>
  <c r="F678" i="1"/>
  <c r="F680" i="1"/>
  <c r="F628" i="1"/>
  <c r="F691" i="1"/>
  <c r="F642" i="1"/>
  <c r="F631" i="1"/>
  <c r="F668" i="1"/>
  <c r="F683" i="1"/>
  <c r="F639" i="1"/>
  <c r="F632" i="1"/>
  <c r="F702" i="1"/>
  <c r="F645" i="1"/>
  <c r="F674" i="1"/>
  <c r="F640" i="1"/>
  <c r="F713" i="1"/>
  <c r="F669" i="1"/>
  <c r="F706" i="1"/>
  <c r="F704" i="1"/>
  <c r="F688" i="1"/>
  <c r="F638" i="1"/>
  <c r="F695" i="1"/>
  <c r="F644" i="1"/>
  <c r="F629" i="1"/>
  <c r="E715" i="1"/>
  <c r="F715" i="1" l="1"/>
  <c r="G642" i="1"/>
  <c r="G630" i="1"/>
  <c r="G673" i="1"/>
  <c r="G677" i="1"/>
  <c r="G668" i="1"/>
  <c r="G704" i="1"/>
  <c r="G713" i="1"/>
  <c r="G641" i="1"/>
  <c r="G688" i="1"/>
  <c r="G690" i="1"/>
  <c r="G710" i="1"/>
  <c r="G636" i="1"/>
  <c r="G706" i="1"/>
  <c r="G676" i="1"/>
  <c r="G639" i="1"/>
  <c r="G700" i="1"/>
  <c r="G694" i="1"/>
  <c r="G712" i="1"/>
  <c r="G693" i="1"/>
  <c r="G691" i="1"/>
  <c r="G692" i="1"/>
  <c r="G683" i="1"/>
  <c r="G675" i="1"/>
  <c r="G635" i="1"/>
  <c r="G643" i="1"/>
  <c r="G708" i="1"/>
  <c r="G711" i="1"/>
  <c r="G695" i="1"/>
  <c r="G646" i="1"/>
  <c r="G634" i="1"/>
  <c r="G707" i="1"/>
  <c r="G709" i="1"/>
  <c r="G687" i="1"/>
  <c r="G682" i="1"/>
  <c r="G672" i="1"/>
  <c r="G679" i="1"/>
  <c r="G670" i="1"/>
  <c r="G631" i="1"/>
  <c r="G701" i="1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703" i="1"/>
  <c r="G716" i="1"/>
  <c r="G645" i="1"/>
  <c r="G705" i="1"/>
  <c r="G697" i="1"/>
  <c r="G671" i="1"/>
  <c r="G680" i="1"/>
  <c r="G684" i="1"/>
  <c r="G644" i="1"/>
  <c r="G628" i="1"/>
  <c r="G681" i="1"/>
  <c r="G698" i="1"/>
  <c r="G678" i="1"/>
  <c r="G702" i="1"/>
  <c r="G696" i="1"/>
  <c r="G627" i="1"/>
  <c r="G626" i="1"/>
  <c r="G715" i="1" l="1"/>
  <c r="H628" i="1"/>
  <c r="H684" i="1" l="1"/>
  <c r="H690" i="1"/>
  <c r="H695" i="1"/>
  <c r="H686" i="1"/>
  <c r="H676" i="1"/>
  <c r="H636" i="1"/>
  <c r="H698" i="1"/>
  <c r="H704" i="1"/>
  <c r="H673" i="1"/>
  <c r="H710" i="1"/>
  <c r="H702" i="1"/>
  <c r="H669" i="1"/>
  <c r="H630" i="1"/>
  <c r="H647" i="1"/>
  <c r="H638" i="1"/>
  <c r="H688" i="1"/>
  <c r="H641" i="1"/>
  <c r="H705" i="1"/>
  <c r="H637" i="1"/>
  <c r="H679" i="1"/>
  <c r="H632" i="1"/>
  <c r="H712" i="1"/>
  <c r="H707" i="1"/>
  <c r="H694" i="1"/>
  <c r="H635" i="1"/>
  <c r="H643" i="1"/>
  <c r="H642" i="1"/>
  <c r="H668" i="1"/>
  <c r="H646" i="1"/>
  <c r="H697" i="1"/>
  <c r="H682" i="1"/>
  <c r="H703" i="1"/>
  <c r="H631" i="1"/>
  <c r="H701" i="1"/>
  <c r="H629" i="1"/>
  <c r="I629" i="1" s="1"/>
  <c r="H708" i="1"/>
  <c r="H692" i="1"/>
  <c r="H633" i="1"/>
  <c r="H675" i="1"/>
  <c r="H674" i="1"/>
  <c r="H709" i="1"/>
  <c r="H678" i="1"/>
  <c r="H639" i="1"/>
  <c r="H640" i="1"/>
  <c r="H677" i="1"/>
  <c r="H687" i="1"/>
  <c r="H634" i="1"/>
  <c r="H706" i="1"/>
  <c r="H713" i="1"/>
  <c r="H693" i="1"/>
  <c r="H644" i="1"/>
  <c r="H700" i="1"/>
  <c r="H711" i="1"/>
  <c r="H699" i="1"/>
  <c r="H645" i="1"/>
  <c r="H671" i="1"/>
  <c r="H670" i="1"/>
  <c r="H680" i="1"/>
  <c r="H691" i="1"/>
  <c r="H685" i="1"/>
  <c r="H681" i="1"/>
  <c r="H672" i="1"/>
  <c r="H716" i="1"/>
  <c r="H689" i="1"/>
  <c r="H683" i="1"/>
  <c r="H696" i="1"/>
  <c r="I637" i="1" l="1"/>
  <c r="I689" i="1"/>
  <c r="I688" i="1"/>
  <c r="I687" i="1"/>
  <c r="I692" i="1"/>
  <c r="I641" i="1"/>
  <c r="I698" i="1"/>
  <c r="I710" i="1"/>
  <c r="I645" i="1"/>
  <c r="I683" i="1"/>
  <c r="I690" i="1"/>
  <c r="I680" i="1"/>
  <c r="I630" i="1"/>
  <c r="J630" i="1" s="1"/>
  <c r="I643" i="1"/>
  <c r="I675" i="1"/>
  <c r="I697" i="1"/>
  <c r="I635" i="1"/>
  <c r="I672" i="1"/>
  <c r="I673" i="1"/>
  <c r="I632" i="1"/>
  <c r="I707" i="1"/>
  <c r="I669" i="1"/>
  <c r="I700" i="1"/>
  <c r="I668" i="1"/>
  <c r="I693" i="1"/>
  <c r="I684" i="1"/>
  <c r="I708" i="1"/>
  <c r="I638" i="1"/>
  <c r="I678" i="1"/>
  <c r="I712" i="1"/>
  <c r="I633" i="1"/>
  <c r="I634" i="1"/>
  <c r="I695" i="1"/>
  <c r="I705" i="1"/>
  <c r="I699" i="1"/>
  <c r="I703" i="1"/>
  <c r="I711" i="1"/>
  <c r="I674" i="1"/>
  <c r="I691" i="1"/>
  <c r="I682" i="1"/>
  <c r="I640" i="1"/>
  <c r="I716" i="1"/>
  <c r="I685" i="1"/>
  <c r="I696" i="1"/>
  <c r="I709" i="1"/>
  <c r="I631" i="1"/>
  <c r="I677" i="1"/>
  <c r="I670" i="1"/>
  <c r="I636" i="1"/>
  <c r="I701" i="1"/>
  <c r="I679" i="1"/>
  <c r="I639" i="1"/>
  <c r="I644" i="1"/>
  <c r="I706" i="1"/>
  <c r="I647" i="1"/>
  <c r="I676" i="1"/>
  <c r="I642" i="1"/>
  <c r="I681" i="1"/>
  <c r="I694" i="1"/>
  <c r="I702" i="1"/>
  <c r="I704" i="1"/>
  <c r="I646" i="1"/>
  <c r="I671" i="1"/>
  <c r="I713" i="1"/>
  <c r="I686" i="1"/>
  <c r="H715" i="1"/>
  <c r="J687" i="1" l="1"/>
  <c r="J679" i="1"/>
  <c r="J640" i="1"/>
  <c r="J643" i="1"/>
  <c r="J706" i="1"/>
  <c r="J681" i="1"/>
  <c r="J647" i="1"/>
  <c r="J677" i="1"/>
  <c r="J708" i="1"/>
  <c r="J635" i="1"/>
  <c r="J693" i="1"/>
  <c r="J636" i="1"/>
  <c r="J644" i="1"/>
  <c r="J682" i="1"/>
  <c r="J641" i="1"/>
  <c r="J686" i="1"/>
  <c r="J632" i="1"/>
  <c r="J645" i="1"/>
  <c r="J702" i="1"/>
  <c r="J668" i="1"/>
  <c r="J691" i="1"/>
  <c r="J633" i="1"/>
  <c r="J688" i="1"/>
  <c r="J692" i="1"/>
  <c r="J675" i="1"/>
  <c r="J689" i="1"/>
  <c r="J683" i="1"/>
  <c r="J695" i="1"/>
  <c r="J680" i="1"/>
  <c r="J674" i="1"/>
  <c r="J690" i="1"/>
  <c r="J669" i="1"/>
  <c r="J638" i="1"/>
  <c r="J703" i="1"/>
  <c r="J637" i="1"/>
  <c r="J685" i="1"/>
  <c r="J700" i="1"/>
  <c r="J631" i="1"/>
  <c r="J673" i="1"/>
  <c r="J684" i="1"/>
  <c r="J698" i="1"/>
  <c r="J710" i="1"/>
  <c r="J676" i="1"/>
  <c r="J699" i="1"/>
  <c r="J634" i="1"/>
  <c r="J705" i="1"/>
  <c r="J716" i="1"/>
  <c r="J670" i="1"/>
  <c r="J678" i="1"/>
  <c r="J671" i="1"/>
  <c r="J672" i="1"/>
  <c r="J694" i="1"/>
  <c r="J704" i="1"/>
  <c r="J709" i="1"/>
  <c r="J713" i="1"/>
  <c r="J711" i="1"/>
  <c r="J646" i="1"/>
  <c r="J707" i="1"/>
  <c r="J712" i="1"/>
  <c r="J697" i="1"/>
  <c r="J642" i="1"/>
  <c r="J696" i="1"/>
  <c r="J701" i="1"/>
  <c r="J639" i="1"/>
  <c r="I715" i="1"/>
  <c r="L647" i="1" l="1"/>
  <c r="L693" i="1" s="1"/>
  <c r="K644" i="1"/>
  <c r="K689" i="1" s="1"/>
  <c r="J715" i="1"/>
  <c r="L711" i="1" l="1"/>
  <c r="L702" i="1"/>
  <c r="L691" i="1"/>
  <c r="L670" i="1"/>
  <c r="L675" i="1"/>
  <c r="L716" i="1"/>
  <c r="L709" i="1"/>
  <c r="L677" i="1"/>
  <c r="L706" i="1"/>
  <c r="L679" i="1"/>
  <c r="L701" i="1"/>
  <c r="L674" i="1"/>
  <c r="L668" i="1"/>
  <c r="L708" i="1"/>
  <c r="L692" i="1"/>
  <c r="L690" i="1"/>
  <c r="L688" i="1"/>
  <c r="L683" i="1"/>
  <c r="L713" i="1"/>
  <c r="L671" i="1"/>
  <c r="L687" i="1"/>
  <c r="L680" i="1"/>
  <c r="L704" i="1"/>
  <c r="L673" i="1"/>
  <c r="L697" i="1"/>
  <c r="L676" i="1"/>
  <c r="L698" i="1"/>
  <c r="L694" i="1"/>
  <c r="L678" i="1"/>
  <c r="L710" i="1"/>
  <c r="L686" i="1"/>
  <c r="L681" i="1"/>
  <c r="L703" i="1"/>
  <c r="L712" i="1"/>
  <c r="L669" i="1"/>
  <c r="L684" i="1"/>
  <c r="L696" i="1"/>
  <c r="L689" i="1"/>
  <c r="M689" i="1" s="1"/>
  <c r="L707" i="1"/>
  <c r="L695" i="1"/>
  <c r="L699" i="1"/>
  <c r="L672" i="1"/>
  <c r="L685" i="1"/>
  <c r="L700" i="1"/>
  <c r="L705" i="1"/>
  <c r="L682" i="1"/>
  <c r="K669" i="1"/>
  <c r="M669" i="1" s="1"/>
  <c r="D23" i="9" s="1"/>
  <c r="K691" i="1"/>
  <c r="K692" i="1"/>
  <c r="K711" i="1"/>
  <c r="K679" i="1"/>
  <c r="K698" i="1"/>
  <c r="K676" i="1"/>
  <c r="K710" i="1"/>
  <c r="K690" i="1"/>
  <c r="K705" i="1"/>
  <c r="K700" i="1"/>
  <c r="K670" i="1"/>
  <c r="K672" i="1"/>
  <c r="K706" i="1"/>
  <c r="K678" i="1"/>
  <c r="M678" i="1" s="1"/>
  <c r="K681" i="1"/>
  <c r="K682" i="1"/>
  <c r="K671" i="1"/>
  <c r="M671" i="1" s="1"/>
  <c r="K699" i="1"/>
  <c r="M699" i="1" s="1"/>
  <c r="K712" i="1"/>
  <c r="K716" i="1"/>
  <c r="K675" i="1"/>
  <c r="K685" i="1"/>
  <c r="K713" i="1"/>
  <c r="K683" i="1"/>
  <c r="K668" i="1"/>
  <c r="K680" i="1"/>
  <c r="K688" i="1"/>
  <c r="K707" i="1"/>
  <c r="K704" i="1"/>
  <c r="K673" i="1"/>
  <c r="K695" i="1"/>
  <c r="K687" i="1"/>
  <c r="K674" i="1"/>
  <c r="M674" i="1" s="1"/>
  <c r="K694" i="1"/>
  <c r="K703" i="1"/>
  <c r="K693" i="1"/>
  <c r="M693" i="1" s="1"/>
  <c r="K686" i="1"/>
  <c r="K677" i="1"/>
  <c r="K701" i="1"/>
  <c r="K696" i="1"/>
  <c r="M696" i="1" s="1"/>
  <c r="K708" i="1"/>
  <c r="K697" i="1"/>
  <c r="M697" i="1" s="1"/>
  <c r="K709" i="1"/>
  <c r="K702" i="1"/>
  <c r="K684" i="1"/>
  <c r="M668" i="1" l="1"/>
  <c r="M675" i="1"/>
  <c r="C55" i="9" s="1"/>
  <c r="M702" i="1"/>
  <c r="I151" i="9" s="1"/>
  <c r="M707" i="1"/>
  <c r="G183" i="9" s="1"/>
  <c r="M706" i="1"/>
  <c r="F183" i="9" s="1"/>
  <c r="M709" i="1"/>
  <c r="I183" i="9" s="1"/>
  <c r="M701" i="1"/>
  <c r="M708" i="1"/>
  <c r="H183" i="9" s="1"/>
  <c r="M704" i="1"/>
  <c r="M698" i="1"/>
  <c r="M691" i="1"/>
  <c r="E119" i="9" s="1"/>
  <c r="M713" i="1"/>
  <c r="F215" i="9" s="1"/>
  <c r="M686" i="1"/>
  <c r="G87" i="9" s="1"/>
  <c r="M685" i="1"/>
  <c r="M692" i="1"/>
  <c r="M711" i="1"/>
  <c r="M688" i="1"/>
  <c r="M705" i="1"/>
  <c r="E183" i="9" s="1"/>
  <c r="M703" i="1"/>
  <c r="M687" i="1"/>
  <c r="M677" i="1"/>
  <c r="M684" i="1"/>
  <c r="M670" i="1"/>
  <c r="M694" i="1"/>
  <c r="H119" i="9" s="1"/>
  <c r="M673" i="1"/>
  <c r="H23" i="9" s="1"/>
  <c r="L715" i="1"/>
  <c r="G119" i="9"/>
  <c r="M690" i="1"/>
  <c r="M683" i="1"/>
  <c r="M680" i="1"/>
  <c r="M676" i="1"/>
  <c r="C119" i="9"/>
  <c r="M682" i="1"/>
  <c r="M672" i="1"/>
  <c r="M679" i="1"/>
  <c r="M712" i="1"/>
  <c r="M710" i="1"/>
  <c r="M695" i="1"/>
  <c r="M681" i="1"/>
  <c r="M700" i="1"/>
  <c r="F23" i="9"/>
  <c r="D151" i="9"/>
  <c r="I23" i="9"/>
  <c r="C151" i="9"/>
  <c r="K715" i="1"/>
  <c r="C183" i="9"/>
  <c r="F55" i="9"/>
  <c r="C23" i="9"/>
  <c r="F151" i="9"/>
  <c r="I87" i="9" l="1"/>
  <c r="H87" i="9"/>
  <c r="E151" i="9"/>
  <c r="D183" i="9"/>
  <c r="E87" i="9"/>
  <c r="H151" i="9"/>
  <c r="F119" i="9"/>
  <c r="F87" i="9"/>
  <c r="D119" i="9"/>
  <c r="D215" i="9"/>
  <c r="E215" i="9"/>
  <c r="E55" i="9"/>
  <c r="E23" i="9"/>
  <c r="D87" i="9"/>
  <c r="D55" i="9"/>
  <c r="G55" i="9"/>
  <c r="H55" i="9"/>
  <c r="M715" i="1"/>
  <c r="G23" i="9"/>
  <c r="C215" i="9"/>
  <c r="C87" i="9"/>
  <c r="G151" i="9"/>
  <c r="I55" i="9"/>
  <c r="I119" i="9"/>
</calcChain>
</file>

<file path=xl/sharedStrings.xml><?xml version="1.0" encoding="utf-8"?>
<sst xmlns="http://schemas.openxmlformats.org/spreadsheetml/2006/main" count="4684" uniqueCount="1290">
  <si>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</si>
  <si>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</si>
  <si>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</si>
  <si>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</si>
  <si>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</si>
  <si>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</si>
  <si>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</si>
  <si>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</si>
  <si>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</si>
  <si>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</si>
  <si>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</si>
  <si>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</si>
  <si>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</si>
  <si>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</si>
  <si>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</si>
  <si>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</si>
  <si>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</si>
  <si>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</si>
  <si>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</si>
  <si>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</si>
  <si>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</si>
  <si>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</si>
  <si>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</si>
  <si>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</si>
  <si>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</si>
  <si>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</si>
  <si>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</si>
  <si>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</si>
  <si>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</si>
  <si>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</si>
  <si>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</si>
  <si>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</si>
  <si>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</si>
  <si>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</si>
  <si>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</si>
  <si>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</si>
  <si>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</si>
  <si>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</si>
  <si>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</si>
  <si>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</si>
  <si>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</si>
  <si>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</si>
  <si>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</si>
  <si>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</si>
  <si>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</si>
  <si>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</si>
  <si>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</si>
  <si>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</si>
  <si>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</si>
  <si>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</si>
  <si>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</si>
  <si>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</si>
  <si>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</si>
  <si>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</si>
  <si>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</si>
  <si>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</si>
  <si>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</si>
  <si>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</si>
  <si>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</si>
  <si>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</si>
  <si>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</si>
  <si>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</si>
  <si>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</si>
  <si>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</si>
  <si>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</si>
  <si>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</si>
  <si>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</si>
  <si>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</si>
  <si>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</si>
  <si>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</si>
  <si>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</si>
  <si>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</si>
  <si>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</si>
  <si>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</si>
  <si>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</si>
  <si>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</si>
  <si>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</si>
  <si>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</si>
  <si>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</si>
  <si>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</si>
  <si>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</si>
  <si>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</si>
  <si>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</si>
  <si>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</si>
  <si>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</si>
  <si>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</si>
  <si>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</si>
  <si>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</si>
  <si>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</si>
  <si>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</si>
  <si>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</si>
  <si>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</si>
  <si>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</si>
  <si>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</si>
  <si>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</si>
  <si>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</si>
  <si>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</si>
  <si>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</si>
  <si>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</si>
  <si>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</si>
  <si>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</si>
  <si>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</si>
  <si>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</si>
  <si>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</si>
  <si>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</si>
  <si>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</si>
  <si>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</si>
  <si>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</si>
  <si>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</si>
  <si>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</si>
  <si>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</si>
  <si>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</si>
  <si>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</si>
  <si>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</si>
  <si>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</si>
  <si>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</si>
  <si>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</si>
  <si>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</si>
  <si>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</si>
  <si>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</si>
  <si>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</si>
  <si>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</si>
  <si>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</si>
  <si>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</si>
  <si>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</si>
  <si>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</si>
  <si>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</si>
  <si>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</si>
  <si>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</si>
  <si>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</si>
  <si>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</si>
  <si>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</si>
  <si>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</si>
  <si>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</si>
  <si>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</si>
  <si>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</si>
  <si>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</si>
  <si>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</si>
  <si>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</si>
  <si>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</si>
  <si>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</si>
  <si>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</si>
  <si>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</si>
  <si>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</si>
  <si>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</si>
  <si>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</si>
  <si>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</si>
  <si>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</si>
  <si>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</si>
  <si>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</si>
  <si>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</si>
  <si>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</si>
  <si>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</si>
  <si>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</si>
  <si>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</si>
  <si>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</si>
  <si>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</si>
  <si>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</si>
  <si>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</si>
  <si>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</si>
  <si>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</si>
  <si>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</si>
  <si>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</si>
  <si>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</si>
  <si>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</si>
  <si>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</si>
  <si>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</si>
  <si>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</si>
  <si>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</si>
  <si>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</si>
  <si>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</si>
  <si>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</si>
  <si>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</si>
  <si>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</si>
  <si>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</si>
  <si>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</si>
  <si>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</si>
  <si>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</si>
  <si>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</si>
  <si>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</si>
  <si>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</si>
  <si>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</si>
  <si>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</si>
  <si>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</si>
  <si>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</si>
  <si>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</si>
  <si>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</si>
  <si>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</si>
  <si>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</si>
  <si>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</si>
  <si>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</si>
  <si>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</si>
  <si>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</si>
  <si>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</si>
  <si>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</si>
  <si>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</si>
  <si>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</si>
  <si>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</si>
  <si>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</si>
  <si>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</si>
  <si>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</si>
  <si>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</si>
  <si>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</si>
  <si>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</si>
  <si>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</si>
  <si>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</si>
  <si>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</si>
  <si>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</si>
  <si>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</si>
  <si>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</si>
  <si>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</si>
  <si>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</si>
  <si>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</si>
  <si>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</si>
  <si>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</si>
  <si>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</si>
  <si>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</si>
  <si>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</si>
  <si>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</si>
  <si>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</si>
  <si>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</si>
  <si>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</si>
  <si>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</si>
  <si>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</si>
  <si>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</si>
  <si>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</si>
  <si>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</si>
  <si>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</si>
  <si>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</si>
  <si>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</si>
  <si>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</si>
  <si>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</si>
  <si>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</si>
  <si>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</si>
  <si>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</si>
  <si>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</si>
  <si>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</si>
  <si>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</si>
  <si>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</si>
  <si>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</si>
  <si>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</si>
  <si>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</si>
  <si>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</si>
  <si>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</si>
  <si>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</si>
  <si>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</si>
  <si>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</si>
  <si>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</si>
  <si>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</si>
  <si>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</si>
  <si>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</si>
  <si>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</si>
  <si>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</si>
  <si>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</si>
  <si>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</si>
  <si>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</si>
  <si>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</si>
  <si>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</si>
  <si>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</si>
  <si>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</si>
  <si>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</si>
  <si>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</si>
  <si>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</si>
  <si>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</si>
  <si>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</si>
  <si>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</si>
  <si>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</si>
  <si>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</si>
  <si>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</si>
  <si>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</si>
  <si>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</si>
  <si>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</si>
  <si>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</si>
  <si>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</si>
  <si>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</si>
  <si>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</si>
  <si>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</si>
  <si>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</si>
  <si>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</si>
  <si>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</si>
  <si>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</si>
  <si>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</si>
  <si>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</si>
  <si>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</si>
  <si>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</si>
  <si>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</si>
  <si>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</si>
  <si>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</si>
  <si>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</si>
  <si>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</si>
  <si>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</si>
  <si>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</si>
  <si>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</si>
  <si>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</si>
  <si>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</si>
  <si>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</si>
  <si>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</si>
  <si>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</si>
  <si>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</si>
  <si>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</si>
  <si>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</si>
  <si>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</si>
  <si>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</si>
  <si>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</si>
  <si>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</si>
  <si>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</si>
  <si>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</si>
  <si>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</si>
  <si>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</si>
  <si>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</si>
  <si>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</si>
  <si>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</si>
  <si>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</si>
  <si>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</si>
  <si>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</si>
  <si>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</si>
  <si>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</si>
  <si>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</si>
  <si>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</si>
  <si>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</si>
  <si>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</si>
  <si>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</si>
  <si>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</si>
  <si>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</si>
  <si>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</si>
  <si>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</si>
  <si>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</si>
  <si>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</si>
  <si>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</si>
  <si>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</si>
  <si>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</si>
  <si>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</si>
  <si>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</si>
  <si>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</si>
  <si>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</si>
  <si>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</si>
  <si>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</si>
  <si>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</si>
  <si>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</si>
  <si>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</si>
  <si>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</si>
  <si>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</si>
  <si>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</si>
  <si>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</si>
  <si>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</si>
  <si>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</si>
  <si>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</si>
  <si>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</si>
  <si>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</si>
  <si>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</si>
  <si>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</si>
  <si>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</si>
  <si>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</si>
  <si>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</si>
  <si>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</si>
  <si>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</si>
  <si>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</si>
  <si>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</si>
  <si>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</si>
  <si>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</si>
  <si>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</si>
  <si>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</si>
  <si>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</si>
  <si>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</si>
  <si>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</si>
  <si>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</si>
  <si>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</si>
  <si>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</si>
  <si>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</si>
  <si>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</si>
  <si>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</si>
  <si>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</si>
  <si>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</si>
  <si>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</si>
  <si>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</si>
  <si>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</si>
  <si>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</si>
  <si>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</si>
  <si>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</si>
  <si>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</si>
  <si>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</si>
  <si>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</si>
  <si>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</si>
  <si>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</si>
  <si>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</si>
  <si>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</si>
  <si>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</si>
  <si>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</si>
  <si>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</si>
  <si>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</si>
  <si>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</si>
  <si>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</si>
  <si>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</si>
  <si>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</si>
  <si>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</si>
  <si>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</si>
  <si>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</si>
  <si>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</si>
  <si>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</si>
  <si>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</si>
  <si>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</si>
  <si>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</si>
  <si>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</si>
  <si>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</si>
  <si>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</si>
  <si>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</si>
  <si>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</si>
  <si>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</si>
  <si>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</si>
  <si>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</si>
  <si>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</si>
  <si>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</si>
  <si>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</si>
  <si>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</si>
  <si>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</si>
  <si>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</si>
  <si>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</si>
  <si>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</si>
  <si>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</si>
  <si>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</si>
  <si>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</si>
  <si>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</si>
  <si>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</si>
  <si>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</si>
  <si>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</si>
  <si>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</si>
  <si>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</si>
  <si>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</si>
  <si>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</si>
  <si>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</si>
  <si>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</si>
  <si>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</si>
  <si>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</si>
  <si>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</si>
  <si>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</si>
  <si>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</si>
  <si>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</si>
  <si>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</si>
  <si>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</si>
  <si>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</si>
  <si>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</si>
  <si>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</si>
  <si>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</si>
  <si>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</si>
  <si>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</si>
  <si>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</si>
  <si>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</si>
  <si>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</si>
  <si>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</si>
  <si>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</si>
  <si>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</si>
  <si>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</si>
  <si>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</si>
  <si>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</si>
  <si>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</si>
  <si>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</si>
  <si>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</si>
  <si>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</si>
  <si>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</si>
  <si>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</si>
  <si>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</si>
  <si>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</si>
  <si>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</si>
  <si>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</si>
  <si>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</si>
  <si>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</si>
  <si>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</si>
  <si>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</si>
  <si>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</si>
  <si>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</si>
  <si>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</si>
  <si>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</si>
  <si>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</si>
  <si>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</si>
  <si>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</si>
  <si>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</si>
  <si>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</si>
  <si>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</si>
  <si>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</si>
  <si>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</si>
  <si>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</si>
  <si>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</si>
  <si>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</si>
  <si>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</si>
  <si>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</si>
  <si>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</si>
  <si>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</si>
  <si>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</si>
  <si>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</si>
  <si>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</si>
  <si>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</si>
  <si>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</si>
  <si>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</si>
  <si>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</si>
  <si>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</si>
  <si>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</si>
  <si>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</si>
  <si>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</si>
  <si>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</si>
  <si>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</si>
  <si>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</si>
  <si>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</si>
  <si>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</si>
  <si>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</si>
  <si>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</si>
  <si>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</si>
  <si>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</si>
  <si>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</si>
  <si>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</si>
  <si>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</si>
  <si>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</si>
  <si>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</si>
  <si>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</si>
  <si>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</si>
  <si>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</si>
  <si>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</si>
  <si>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</si>
  <si>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</si>
  <si>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</si>
  <si>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</si>
  <si>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</si>
  <si>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</si>
  <si>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</si>
  <si>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</si>
  <si>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</si>
  <si>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</si>
  <si>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</si>
  <si>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</si>
  <si>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</si>
  <si>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</si>
  <si>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</si>
  <si>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</si>
  <si>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</si>
  <si>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</si>
  <si>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</si>
  <si>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</si>
  <si>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</si>
  <si>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</si>
  <si>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</si>
  <si>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</si>
  <si>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</si>
  <si>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</si>
  <si>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</si>
  <si>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</si>
  <si>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</si>
  <si>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</si>
  <si>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</si>
  <si>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</si>
  <si>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</si>
  <si>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</si>
  <si>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</si>
  <si>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</si>
  <si>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</si>
  <si>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</si>
  <si>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</si>
  <si>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</si>
  <si>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</si>
  <si>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</si>
  <si>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</si>
  <si>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</si>
  <si>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</si>
  <si>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</si>
  <si>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</si>
  <si>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</si>
  <si>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</si>
  <si>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</si>
  <si>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</si>
  <si>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</si>
  <si>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</si>
  <si>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</si>
  <si>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</si>
  <si>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</si>
  <si>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</si>
  <si>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</si>
  <si>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</si>
  <si>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</si>
  <si>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</si>
  <si>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</si>
  <si>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</si>
  <si>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</si>
  <si>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</si>
  <si>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</si>
  <si>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</si>
  <si>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</si>
  <si>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</si>
  <si>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</si>
  <si>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</si>
  <si>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</si>
  <si>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</si>
  <si>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</si>
  <si>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</si>
  <si>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</si>
  <si>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</si>
  <si>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</si>
  <si>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</si>
  <si>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</si>
  <si>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</si>
  <si>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</si>
  <si>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</si>
  <si>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</si>
  <si>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</si>
  <si>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</si>
  <si>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</si>
  <si>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</si>
  <si>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</si>
  <si>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</si>
  <si>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</si>
  <si>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</si>
  <si>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</si>
  <si>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</si>
  <si>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</si>
  <si>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</si>
  <si>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</si>
  <si>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</si>
  <si>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</si>
  <si>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</si>
  <si>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</si>
  <si>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</si>
  <si>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</si>
  <si>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</si>
  <si>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</si>
  <si>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</si>
  <si>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</si>
  <si>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</si>
  <si>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</si>
  <si>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</si>
  <si>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</si>
  <si>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</si>
  <si>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</si>
  <si>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</si>
  <si>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</si>
  <si>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</si>
  <si>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</si>
  <si>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</si>
  <si>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</si>
  <si>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</si>
  <si>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</si>
  <si>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</si>
  <si>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</si>
  <si>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</si>
  <si>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</si>
  <si>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</si>
  <si>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</si>
  <si>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</si>
  <si>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</si>
  <si>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</si>
  <si>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</si>
  <si>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</si>
  <si>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</si>
  <si>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</si>
  <si>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</si>
  <si>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</si>
  <si>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</si>
  <si>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</si>
  <si>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</si>
  <si>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</si>
  <si>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</si>
  <si>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</si>
  <si>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</si>
  <si>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</si>
  <si>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</si>
  <si>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</si>
  <si>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</si>
  <si>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</si>
  <si>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</si>
  <si>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</si>
  <si>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</si>
  <si>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</si>
  <si>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</si>
  <si>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</si>
  <si>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</si>
  <si>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</si>
  <si>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</si>
  <si>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</si>
  <si>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</si>
  <si>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</si>
  <si>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</si>
  <si>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</si>
  <si>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</si>
  <si>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</si>
  <si>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</si>
  <si>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</si>
  <si>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</si>
  <si>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</si>
  <si>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</si>
  <si>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</si>
  <si>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</si>
  <si>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</si>
  <si>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</si>
  <si>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</si>
  <si>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</si>
  <si>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</si>
  <si>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</si>
  <si>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</si>
  <si>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</si>
  <si>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</si>
  <si>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</si>
  <si>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</si>
  <si>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</si>
  <si>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</si>
  <si>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</si>
  <si>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</si>
  <si>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</si>
  <si>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</si>
  <si>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</si>
  <si>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</si>
  <si>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</si>
  <si>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</si>
  <si>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</si>
  <si>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</si>
  <si>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</si>
  <si>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</si>
  <si>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</si>
  <si>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</si>
  <si>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</si>
  <si>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</si>
  <si>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</si>
  <si>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</si>
  <si>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</si>
  <si>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</si>
  <si>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</si>
  <si>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</si>
  <si>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</si>
  <si>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</si>
  <si>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</si>
  <si>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</si>
  <si>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</si>
  <si>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</si>
  <si>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</si>
  <si>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</si>
  <si>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</si>
  <si>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</si>
  <si>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</si>
  <si>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</si>
  <si>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</si>
  <si>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</si>
  <si>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</si>
  <si>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</si>
  <si>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</si>
  <si>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</si>
  <si>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</si>
  <si>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</si>
  <si>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</si>
  <si>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</si>
  <si>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</si>
  <si>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</si>
  <si>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</si>
  <si>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</si>
  <si>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</si>
  <si>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</si>
  <si>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</si>
  <si>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</si>
  <si>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</si>
  <si>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</si>
  <si>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</si>
  <si>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</si>
  <si>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</si>
  <si>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</si>
  <si>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</si>
  <si>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</si>
  <si>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</si>
  <si>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</si>
  <si>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</si>
  <si>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</si>
  <si>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</si>
  <si>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</si>
  <si>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</si>
  <si>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</si>
  <si>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</si>
  <si>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</si>
  <si>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</si>
  <si>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</si>
  <si>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</si>
  <si>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</si>
  <si>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</si>
  <si>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</si>
  <si>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</si>
  <si>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</si>
  <si>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</si>
  <si>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</si>
  <si>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</si>
  <si>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</si>
  <si>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</si>
  <si>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</si>
  <si>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</si>
  <si>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</si>
  <si>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</si>
  <si>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</si>
  <si>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</si>
  <si>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</si>
  <si>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</si>
  <si>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</si>
  <si>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</si>
  <si>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</si>
  <si>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</si>
  <si>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</si>
  <si>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</si>
  <si>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</si>
  <si>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</si>
  <si>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</si>
  <si>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</si>
  <si>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</si>
  <si>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</si>
  <si>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</si>
  <si>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</si>
  <si>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</si>
  <si>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</si>
  <si>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</si>
  <si>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</si>
  <si>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</si>
  <si>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</si>
  <si>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</si>
  <si>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</si>
  <si>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</si>
  <si>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</si>
  <si>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</si>
  <si>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</si>
  <si>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</si>
  <si>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</si>
  <si>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</si>
  <si>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</si>
  <si>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</si>
  <si>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</si>
  <si>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</si>
  <si>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</si>
  <si>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</si>
  <si>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</si>
  <si>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</si>
  <si>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</si>
  <si>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</si>
  <si>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</si>
  <si>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</si>
  <si>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</si>
  <si>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</si>
  <si>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</si>
  <si>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</si>
  <si>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</si>
  <si>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</si>
  <si>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</si>
  <si>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</si>
  <si>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</si>
  <si>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</si>
  <si>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</si>
  <si>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</si>
  <si>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</si>
  <si>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</si>
  <si>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</si>
  <si>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</si>
  <si>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</si>
  <si>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</si>
  <si>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</si>
  <si>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</si>
  <si>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</si>
  <si>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</si>
  <si>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</si>
  <si>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</si>
  <si>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</si>
  <si>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</si>
  <si>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</si>
  <si>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</si>
  <si>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</si>
  <si>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</si>
  <si>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</si>
  <si>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</si>
  <si>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</si>
  <si>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</si>
  <si>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</si>
  <si>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</si>
  <si>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</si>
  <si>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</si>
  <si>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</si>
  <si>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</si>
  <si>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</si>
  <si>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</si>
  <si>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</si>
  <si>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</si>
  <si>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</si>
  <si>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</si>
  <si>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</si>
  <si>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</si>
  <si>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</si>
  <si>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</si>
  <si>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</si>
  <si>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</si>
  <si>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</si>
  <si>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</si>
  <si>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</si>
  <si>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</si>
  <si>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</si>
  <si>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</si>
  <si>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</si>
  <si>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</si>
  <si>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</si>
  <si>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</si>
  <si>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</si>
  <si>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</si>
  <si>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</si>
  <si>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</si>
  <si>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</si>
  <si>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</si>
  <si>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</si>
  <si>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</si>
  <si>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</si>
  <si>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</si>
  <si>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</si>
  <si>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</si>
  <si>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</si>
  <si>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</si>
  <si>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</si>
  <si>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</si>
  <si>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</si>
  <si>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</si>
  <si>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</si>
  <si>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</si>
  <si>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</si>
  <si>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</si>
  <si>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</si>
  <si>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</si>
  <si>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</si>
  <si>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</si>
  <si>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</si>
  <si>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</si>
  <si>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</si>
  <si>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</si>
  <si>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</si>
  <si>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</si>
  <si>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</si>
  <si>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</si>
  <si>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</si>
  <si>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</si>
  <si>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</si>
  <si>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</si>
  <si>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</si>
  <si>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</si>
  <si>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</si>
  <si>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</si>
  <si>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</si>
  <si>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</si>
  <si>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</si>
  <si>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</si>
  <si>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</si>
  <si>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</si>
  <si>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</si>
  <si>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</si>
  <si>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</si>
  <si>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</si>
  <si>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</si>
  <si>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</si>
  <si>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</si>
  <si>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</si>
  <si>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</si>
  <si>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</si>
  <si>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</si>
  <si>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</si>
  <si>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</si>
  <si>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</si>
  <si>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</si>
  <si>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</si>
  <si>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</si>
  <si>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</si>
  <si>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</si>
  <si>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</si>
  <si>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</si>
  <si>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</si>
  <si>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</si>
  <si>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</si>
  <si>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</si>
  <si>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</si>
  <si>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</si>
  <si>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</si>
  <si>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</si>
  <si>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</si>
  <si>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</si>
  <si>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</si>
  <si>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</si>
  <si>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</si>
  <si>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</si>
  <si>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</si>
  <si>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</si>
  <si>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</si>
  <si>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</si>
  <si>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</si>
  <si>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</si>
  <si>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</si>
  <si>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</si>
  <si>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</si>
  <si>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</si>
  <si>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</si>
  <si>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</si>
  <si>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</si>
  <si>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</si>
  <si>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</si>
  <si>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</si>
  <si>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</si>
  <si>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</si>
  <si>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</si>
  <si>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</si>
  <si>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</si>
  <si>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</si>
  <si>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</si>
  <si>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</si>
  <si>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</si>
  <si>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</si>
  <si>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</si>
  <si>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</si>
  <si>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</si>
  <si>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</si>
  <si>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</si>
  <si>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</si>
  <si>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</si>
  <si>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</si>
  <si>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</si>
  <si>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</si>
  <si>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</si>
  <si>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</si>
  <si>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</si>
  <si>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</si>
  <si>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</si>
  <si>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</si>
  <si>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</si>
  <si>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</si>
  <si>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</si>
  <si>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</si>
  <si>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</si>
  <si>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</si>
  <si>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</si>
  <si>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</si>
  <si>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</si>
  <si>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</si>
  <si>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</si>
  <si>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</si>
  <si>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</si>
  <si>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</si>
  <si>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</si>
  <si>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</si>
  <si>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</si>
  <si>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</si>
  <si>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</si>
  <si>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</si>
  <si>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</si>
  <si>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</si>
  <si>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</si>
  <si>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</si>
  <si>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</si>
  <si>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</si>
  <si>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</si>
  <si>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</si>
  <si>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</si>
  <si>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</si>
  <si>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</si>
  <si>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</si>
  <si>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</si>
  <si>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</si>
  <si>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</si>
  <si>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</si>
  <si>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</si>
  <si>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</si>
  <si>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</si>
  <si>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</si>
  <si>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</si>
  <si>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</si>
  <si>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</si>
  <si>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</si>
  <si>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</si>
  <si>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</si>
  <si>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</si>
  <si>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</si>
  <si>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</si>
  <si>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</si>
  <si>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</si>
  <si>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</si>
  <si>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</si>
  <si>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</si>
  <si>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</si>
  <si>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</si>
  <si>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</si>
  <si>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</si>
  <si>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</si>
  <si>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</si>
  <si>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</si>
  <si>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</si>
  <si>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</si>
  <si>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</si>
  <si>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</si>
  <si>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</si>
  <si>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</si>
  <si>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</si>
  <si>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</si>
  <si>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</si>
  <si>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</si>
  <si>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</si>
  <si>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</si>
  <si>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</si>
  <si>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</si>
  <si>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</si>
  <si>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</si>
  <si>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</si>
  <si>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</si>
  <si>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</si>
  <si>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</si>
  <si>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</si>
  <si>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</si>
  <si>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</si>
  <si>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</si>
  <si>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</si>
  <si>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</si>
  <si>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</si>
  <si>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</si>
  <si>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</si>
  <si>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</si>
  <si>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</si>
  <si>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</si>
  <si>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</si>
  <si>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</si>
  <si>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</si>
  <si>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</si>
  <si>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</si>
  <si>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</si>
  <si>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</si>
  <si>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</si>
  <si>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</si>
  <si>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</si>
  <si>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</si>
  <si>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</si>
  <si>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</si>
  <si>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</si>
  <si>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</si>
  <si>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</si>
  <si>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</si>
  <si>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</si>
  <si>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</si>
  <si>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</si>
  <si>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</si>
  <si>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</si>
  <si>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</si>
  <si>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</si>
  <si>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</si>
  <si>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</si>
  <si>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</si>
  <si>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</si>
  <si>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</si>
  <si>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</si>
  <si>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</si>
  <si>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</si>
  <si>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</si>
  <si>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</si>
  <si>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</si>
  <si>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</si>
  <si>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</si>
  <si>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</si>
  <si>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</si>
  <si>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</si>
  <si>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</si>
  <si>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</si>
  <si>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</si>
  <si>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</si>
  <si>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</si>
  <si>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</si>
  <si>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</si>
  <si>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</si>
  <si>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</si>
  <si>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</si>
  <si>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</si>
  <si>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</si>
  <si>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</si>
  <si>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</si>
  <si>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</si>
  <si>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</si>
  <si>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</si>
  <si>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</si>
  <si>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</si>
  <si>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</si>
  <si>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</si>
  <si>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</si>
  <si>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</si>
  <si>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</si>
  <si>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</si>
  <si>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</si>
  <si>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</si>
  <si>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</si>
  <si>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</si>
  <si>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</si>
  <si>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</si>
  <si>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</si>
  <si>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</si>
  <si>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</si>
  <si>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</si>
  <si>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</si>
  <si>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</si>
  <si>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</si>
  <si>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</si>
  <si>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</si>
  <si>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</si>
  <si>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</si>
  <si>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</si>
  <si>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</si>
  <si>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</si>
  <si>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</si>
  <si>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</si>
  <si>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</si>
  <si>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</si>
  <si>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</si>
  <si>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</si>
  <si>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</si>
  <si>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</si>
  <si>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</si>
  <si>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</si>
  <si>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</si>
  <si>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</si>
  <si>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</si>
  <si>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</si>
  <si>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</si>
  <si>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</si>
  <si>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</si>
  <si>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</si>
  <si>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</si>
  <si>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</si>
  <si>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</si>
  <si>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</si>
  <si>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</si>
  <si>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</si>
  <si>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</si>
  <si>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</si>
  <si>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</si>
  <si>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</si>
  <si>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</si>
  <si>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</si>
  <si>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</si>
  <si>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</si>
  <si>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</si>
  <si>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</si>
  <si>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</si>
  <si>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</si>
  <si>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</si>
  <si>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</si>
  <si>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</si>
  <si>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</si>
  <si>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</si>
  <si>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</si>
  <si>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</si>
  <si>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</si>
  <si>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</si>
  <si>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</si>
  <si>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</si>
  <si>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</si>
  <si>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</si>
  <si>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</si>
  <si>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</si>
  <si>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</si>
  <si>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</si>
  <si>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</si>
  <si>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</si>
  <si>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</si>
  <si>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</si>
  <si>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</si>
  <si>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</si>
  <si>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</si>
  <si>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</si>
  <si>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</si>
  <si>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</si>
  <si>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</si>
  <si>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</si>
  <si>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</si>
  <si>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</si>
  <si>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</si>
  <si>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</si>
  <si>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</si>
  <si>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</si>
  <si>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080</t>
  </si>
  <si>
    <t>Odessa Memorial Healthcare Center</t>
  </si>
  <si>
    <t>502 E Amende Drive</t>
  </si>
  <si>
    <t>PO Box 368</t>
  </si>
  <si>
    <t>Odessa , WA  99159</t>
  </si>
  <si>
    <t>Lincoln</t>
  </si>
  <si>
    <t>Mo Sheldon</t>
  </si>
  <si>
    <t>Annette Edwards</t>
  </si>
  <si>
    <t>Brian Fink</t>
  </si>
  <si>
    <t>509-982-2611</t>
  </si>
  <si>
    <t>509-982-2159</t>
  </si>
  <si>
    <t>Odessa, WA  99159</t>
  </si>
  <si>
    <t>The operating cost per unit for 2017 shows a substantial increase. This is due to the</t>
  </si>
  <si>
    <t>allocation of expenses between acute care and swing bed. Operating expenses for acute and</t>
  </si>
  <si>
    <t>swing ( combined) increased by 4.2%, while the patient days ( combined) increased by 0.8%. The</t>
  </si>
  <si>
    <t>acute days decreased (from 34 to 26 days) and is such a small number relative to the swing bed</t>
  </si>
  <si>
    <t>days (that increased from 7,788 to 7,828) the allocation methodology resulted in a significant</t>
  </si>
  <si>
    <t>increase in the acute cost per unit. The increase in costs was due to a greater usage of agency</t>
  </si>
  <si>
    <t>staffing which is more expensive than employed staff.</t>
  </si>
  <si>
    <t>The cost per unit in our surgery cost center decreased because we did more cases</t>
  </si>
  <si>
    <t>during 2018 (35 compared to 22 in 2017). Our expenses also decreased as we purchased new</t>
  </si>
  <si>
    <t>endoscopy equipment in 2014 that became fully depreciated in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</si>
</sst>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2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918169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5734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202775</v>
      </c>
      <c r="M48" s="195">
        <f>ROUND(((B48/CE61)*M61),0)</f>
        <v>0</v>
      </c>
      <c r="N48" s="195">
        <f>ROUND(((B48/CE61)*N61),0)</f>
        <v>73459</v>
      </c>
      <c r="O48" s="195">
        <f>ROUND(((B48/CE61)*O61),0)</f>
        <v>0</v>
      </c>
      <c r="P48" s="195">
        <f>ROUND(((B48/CE61)*P61),0)</f>
        <v>3290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324</v>
      </c>
      <c r="T48" s="195">
        <f>ROUND(((B48/CE61)*T61),0)</f>
        <v>0</v>
      </c>
      <c r="U48" s="195">
        <f>ROUND(((B48/CE61)*U61),0)</f>
        <v>21921</v>
      </c>
      <c r="V48" s="195">
        <f>ROUND(((B48/CE61)*V61),0)</f>
        <v>1002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16227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67968</v>
      </c>
      <c r="AF48" s="195">
        <f>ROUND(((B48/CE61)*AF61),0)</f>
        <v>0</v>
      </c>
      <c r="AG48" s="195">
        <f>ROUND(((B48/CE61)*AG61),0)</f>
        <v>37572</v>
      </c>
      <c r="AH48" s="195">
        <f>ROUND(((B48/CE61)*AH61),0)</f>
        <v>14884</v>
      </c>
      <c r="AI48" s="195">
        <f>ROUND(((B48/CE61)*AI61),0)</f>
        <v>0</v>
      </c>
      <c r="AJ48" s="195">
        <f>ROUND(((B48/CE61)*AJ61),0)</f>
        <v>102697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62504</v>
      </c>
      <c r="AZ48" s="195">
        <f>ROUND(((B48/CE61)*AZ61),0)</f>
        <v>0</v>
      </c>
      <c r="BA48" s="195">
        <f>ROUND(((B48/CE61)*BA61),0)</f>
        <v>16296</v>
      </c>
      <c r="BB48" s="195">
        <f>ROUND(((B48/CE61)*BB61),0)</f>
        <v>18842</v>
      </c>
      <c r="BC48" s="195">
        <f>ROUND(((B48/CE61)*BC61),0)</f>
        <v>0</v>
      </c>
      <c r="BD48" s="195">
        <f>ROUND(((B48/CE61)*BD61),0)</f>
        <v>5679</v>
      </c>
      <c r="BE48" s="195">
        <f>ROUND(((B48/CE61)*BE61),0)</f>
        <v>38242</v>
      </c>
      <c r="BF48" s="195">
        <f>ROUND(((B48/CE61)*BF61),0)</f>
        <v>22872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13235</v>
      </c>
      <c r="BM48" s="195">
        <f>ROUND(((B48/CE61)*BM61),0)</f>
        <v>44492</v>
      </c>
      <c r="BN48" s="195">
        <f>ROUND(((B48/CE61)*BN61),0)</f>
        <v>82928</v>
      </c>
      <c r="BO48" s="195">
        <f>ROUND(((B48/CE61)*BO61),0)</f>
        <v>1234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4082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53332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6578</v>
      </c>
      <c r="CD48" s="195"/>
      <c r="CE48" s="195">
        <f>SUM(C48:CD48)</f>
        <v>918169</v>
      </c>
    </row>
    <row r="49" spans="1:84" ht="12.6" customHeight="1" x14ac:dyDescent="0.25">
      <c r="A49" s="175" t="s">
        <v>206</v>
      </c>
      <c r="B49" s="195">
        <f>B47+B48</f>
        <v>918169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368023</v>
      </c>
      <c r="C51" s="184"/>
      <c r="D51" s="184"/>
      <c r="E51" s="184">
        <v>1920</v>
      </c>
      <c r="F51" s="184"/>
      <c r="G51" s="184"/>
      <c r="H51" s="184"/>
      <c r="I51" s="184"/>
      <c r="J51" s="184"/>
      <c r="K51" s="184"/>
      <c r="L51" s="184">
        <v>83642</v>
      </c>
      <c r="M51" s="184"/>
      <c r="N51" s="184">
        <v>24552</v>
      </c>
      <c r="O51" s="184"/>
      <c r="P51" s="184">
        <v>3585</v>
      </c>
      <c r="Q51" s="184"/>
      <c r="R51" s="184"/>
      <c r="S51" s="184">
        <v>5212</v>
      </c>
      <c r="T51" s="184"/>
      <c r="U51" s="184">
        <v>5857</v>
      </c>
      <c r="V51" s="184">
        <v>402</v>
      </c>
      <c r="W51" s="184"/>
      <c r="X51" s="184"/>
      <c r="Y51" s="184">
        <v>12494</v>
      </c>
      <c r="Z51" s="184"/>
      <c r="AA51" s="184"/>
      <c r="AB51" s="184">
        <v>1970</v>
      </c>
      <c r="AC51" s="184"/>
      <c r="AD51" s="184"/>
      <c r="AE51" s="184">
        <v>11089</v>
      </c>
      <c r="AF51" s="184"/>
      <c r="AG51" s="184">
        <v>22015</v>
      </c>
      <c r="AH51" s="184">
        <v>7113</v>
      </c>
      <c r="AI51" s="184"/>
      <c r="AJ51" s="184">
        <v>2248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37346</v>
      </c>
      <c r="AZ51" s="184"/>
      <c r="BA51" s="184">
        <v>15536</v>
      </c>
      <c r="BB51" s="184">
        <v>2419</v>
      </c>
      <c r="BC51" s="184"/>
      <c r="BD51" s="184"/>
      <c r="BE51" s="184">
        <v>75987</v>
      </c>
      <c r="BF51" s="184">
        <v>1751</v>
      </c>
      <c r="BG51" s="184"/>
      <c r="BH51" s="184"/>
      <c r="BI51" s="184"/>
      <c r="BJ51" s="184"/>
      <c r="BK51" s="184"/>
      <c r="BL51" s="184"/>
      <c r="BM51" s="184"/>
      <c r="BN51" s="184">
        <v>45820</v>
      </c>
      <c r="BO51" s="184"/>
      <c r="BP51" s="184"/>
      <c r="BQ51" s="184"/>
      <c r="BR51" s="184"/>
      <c r="BS51" s="184"/>
      <c r="BT51" s="184"/>
      <c r="BU51" s="184"/>
      <c r="BV51" s="184">
        <v>3933</v>
      </c>
      <c r="BW51" s="184"/>
      <c r="BX51" s="184"/>
      <c r="BY51" s="184">
        <v>3132</v>
      </c>
      <c r="BZ51" s="184"/>
      <c r="CA51" s="184"/>
      <c r="CB51" s="184"/>
      <c r="CC51" s="184"/>
      <c r="CD51" s="195"/>
      <c r="CE51" s="195">
        <f>SUM(C51:CD51)</f>
        <v>368023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368023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26</v>
      </c>
      <c r="F59" s="184"/>
      <c r="G59" s="184"/>
      <c r="H59" s="184"/>
      <c r="I59" s="184"/>
      <c r="J59" s="184"/>
      <c r="K59" s="184"/>
      <c r="L59" s="184">
        <v>7828</v>
      </c>
      <c r="M59" s="184"/>
      <c r="N59" s="184">
        <v>3170</v>
      </c>
      <c r="O59" s="184"/>
      <c r="P59" s="185">
        <v>1575</v>
      </c>
      <c r="Q59" s="185"/>
      <c r="R59" s="185"/>
      <c r="S59" s="248"/>
      <c r="T59" s="248"/>
      <c r="U59" s="224">
        <v>5189</v>
      </c>
      <c r="V59" s="185">
        <v>214</v>
      </c>
      <c r="W59" s="185"/>
      <c r="X59" s="185"/>
      <c r="Y59" s="185">
        <v>406</v>
      </c>
      <c r="Z59" s="185"/>
      <c r="AA59" s="185"/>
      <c r="AB59" s="248"/>
      <c r="AC59" s="185"/>
      <c r="AD59" s="185"/>
      <c r="AE59" s="185">
        <v>7545</v>
      </c>
      <c r="AF59" s="185"/>
      <c r="AG59" s="185">
        <v>479</v>
      </c>
      <c r="AH59" s="185">
        <v>159</v>
      </c>
      <c r="AI59" s="185"/>
      <c r="AJ59" s="185">
        <v>3666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25287</v>
      </c>
      <c r="AZ59" s="185"/>
      <c r="BA59" s="248"/>
      <c r="BB59" s="248"/>
      <c r="BC59" s="248"/>
      <c r="BD59" s="248"/>
      <c r="BE59" s="185">
        <v>32944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0.45</v>
      </c>
      <c r="F60" s="223"/>
      <c r="G60" s="187"/>
      <c r="H60" s="187"/>
      <c r="I60" s="187"/>
      <c r="J60" s="223"/>
      <c r="K60" s="187"/>
      <c r="L60" s="187">
        <v>15.9</v>
      </c>
      <c r="M60" s="187"/>
      <c r="N60" s="187">
        <v>6.45</v>
      </c>
      <c r="O60" s="187"/>
      <c r="P60" s="221">
        <v>0.17</v>
      </c>
      <c r="Q60" s="221"/>
      <c r="R60" s="221"/>
      <c r="S60" s="221">
        <v>0.02</v>
      </c>
      <c r="T60" s="221"/>
      <c r="U60" s="221">
        <v>1.1000000000000001</v>
      </c>
      <c r="V60" s="221">
        <v>0.05</v>
      </c>
      <c r="W60" s="221"/>
      <c r="X60" s="221"/>
      <c r="Y60" s="221">
        <v>0.71</v>
      </c>
      <c r="Z60" s="221"/>
      <c r="AA60" s="221"/>
      <c r="AB60" s="221"/>
      <c r="AC60" s="221"/>
      <c r="AD60" s="221"/>
      <c r="AE60" s="221">
        <v>2.88</v>
      </c>
      <c r="AF60" s="221"/>
      <c r="AG60" s="221">
        <v>0.4</v>
      </c>
      <c r="AH60" s="221">
        <v>0.67</v>
      </c>
      <c r="AI60" s="221"/>
      <c r="AJ60" s="221">
        <v>6.23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6.76</v>
      </c>
      <c r="AZ60" s="221"/>
      <c r="BA60" s="221">
        <v>2</v>
      </c>
      <c r="BB60" s="221">
        <v>1.1499999999999999</v>
      </c>
      <c r="BC60" s="221"/>
      <c r="BD60" s="221">
        <v>0.62</v>
      </c>
      <c r="BE60" s="221">
        <v>2.98</v>
      </c>
      <c r="BF60" s="221">
        <v>3.34</v>
      </c>
      <c r="BG60" s="221"/>
      <c r="BH60" s="221"/>
      <c r="BI60" s="221"/>
      <c r="BJ60" s="221"/>
      <c r="BK60" s="221"/>
      <c r="BL60" s="221">
        <v>1.36</v>
      </c>
      <c r="BM60" s="221">
        <v>2.1800000000000002</v>
      </c>
      <c r="BN60" s="221">
        <v>3.88</v>
      </c>
      <c r="BO60" s="221">
        <v>0.05</v>
      </c>
      <c r="BP60" s="221"/>
      <c r="BQ60" s="221"/>
      <c r="BR60" s="221"/>
      <c r="BS60" s="221"/>
      <c r="BT60" s="221"/>
      <c r="BU60" s="221"/>
      <c r="BV60" s="221">
        <v>0.33</v>
      </c>
      <c r="BW60" s="221"/>
      <c r="BX60" s="221"/>
      <c r="BY60" s="221">
        <v>2.06</v>
      </c>
      <c r="BZ60" s="221"/>
      <c r="CA60" s="221"/>
      <c r="CB60" s="221"/>
      <c r="CC60" s="221">
        <v>0.25</v>
      </c>
      <c r="CD60" s="249" t="s">
        <v>221</v>
      </c>
      <c r="CE60" s="251">
        <f t="shared" ref="CE60:CE70" si="0">SUM(C60:CD60)</f>
        <v>61.989999999999995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20947</v>
      </c>
      <c r="F61" s="185"/>
      <c r="G61" s="184"/>
      <c r="H61" s="184"/>
      <c r="I61" s="185"/>
      <c r="J61" s="185"/>
      <c r="K61" s="185"/>
      <c r="L61" s="185">
        <v>740726</v>
      </c>
      <c r="M61" s="184"/>
      <c r="N61" s="184">
        <v>268340</v>
      </c>
      <c r="O61" s="184"/>
      <c r="P61" s="185">
        <v>12018</v>
      </c>
      <c r="Q61" s="185"/>
      <c r="R61" s="185"/>
      <c r="S61" s="185">
        <v>1185</v>
      </c>
      <c r="T61" s="185"/>
      <c r="U61" s="185">
        <v>80075</v>
      </c>
      <c r="V61" s="185">
        <v>3660</v>
      </c>
      <c r="W61" s="185"/>
      <c r="X61" s="185"/>
      <c r="Y61" s="185">
        <v>59278</v>
      </c>
      <c r="Z61" s="185"/>
      <c r="AA61" s="185"/>
      <c r="AB61" s="185"/>
      <c r="AC61" s="185"/>
      <c r="AD61" s="185"/>
      <c r="AE61" s="185">
        <v>248282</v>
      </c>
      <c r="AF61" s="185"/>
      <c r="AG61" s="185">
        <v>137247</v>
      </c>
      <c r="AH61" s="185">
        <v>54372</v>
      </c>
      <c r="AI61" s="185"/>
      <c r="AJ61" s="185">
        <v>375146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228324</v>
      </c>
      <c r="AZ61" s="185"/>
      <c r="BA61" s="185">
        <v>59530</v>
      </c>
      <c r="BB61" s="185">
        <v>68830</v>
      </c>
      <c r="BC61" s="185"/>
      <c r="BD61" s="185">
        <v>20745</v>
      </c>
      <c r="BE61" s="185">
        <v>139694</v>
      </c>
      <c r="BF61" s="185">
        <v>83550</v>
      </c>
      <c r="BG61" s="185"/>
      <c r="BH61" s="185"/>
      <c r="BI61" s="185"/>
      <c r="BJ61" s="185"/>
      <c r="BK61" s="185"/>
      <c r="BL61" s="185">
        <v>48346</v>
      </c>
      <c r="BM61" s="185">
        <v>162526</v>
      </c>
      <c r="BN61" s="185">
        <v>302930</v>
      </c>
      <c r="BO61" s="185">
        <v>4506</v>
      </c>
      <c r="BP61" s="185"/>
      <c r="BQ61" s="185"/>
      <c r="BR61" s="185"/>
      <c r="BS61" s="185"/>
      <c r="BT61" s="185"/>
      <c r="BU61" s="185"/>
      <c r="BV61" s="185">
        <v>14910</v>
      </c>
      <c r="BW61" s="185"/>
      <c r="BX61" s="185"/>
      <c r="BY61" s="185">
        <v>194819</v>
      </c>
      <c r="BZ61" s="185"/>
      <c r="CA61" s="185"/>
      <c r="CB61" s="185"/>
      <c r="CC61" s="185">
        <v>24029</v>
      </c>
      <c r="CD61" s="249" t="s">
        <v>221</v>
      </c>
      <c r="CE61" s="195">
        <f t="shared" si="0"/>
        <v>3354015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5734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202775</v>
      </c>
      <c r="M62" s="195">
        <f t="shared" si="1"/>
        <v>0</v>
      </c>
      <c r="N62" s="195">
        <f t="shared" si="1"/>
        <v>73459</v>
      </c>
      <c r="O62" s="195">
        <f t="shared" si="1"/>
        <v>0</v>
      </c>
      <c r="P62" s="195">
        <f t="shared" si="1"/>
        <v>3290</v>
      </c>
      <c r="Q62" s="195">
        <f t="shared" si="1"/>
        <v>0</v>
      </c>
      <c r="R62" s="195">
        <f t="shared" si="1"/>
        <v>0</v>
      </c>
      <c r="S62" s="195">
        <f t="shared" si="1"/>
        <v>324</v>
      </c>
      <c r="T62" s="195">
        <f t="shared" si="1"/>
        <v>0</v>
      </c>
      <c r="U62" s="195">
        <f t="shared" si="1"/>
        <v>21921</v>
      </c>
      <c r="V62" s="195">
        <f t="shared" si="1"/>
        <v>1002</v>
      </c>
      <c r="W62" s="195">
        <f t="shared" si="1"/>
        <v>0</v>
      </c>
      <c r="X62" s="195">
        <f t="shared" si="1"/>
        <v>0</v>
      </c>
      <c r="Y62" s="195">
        <f t="shared" si="1"/>
        <v>16227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67968</v>
      </c>
      <c r="AF62" s="195">
        <f t="shared" si="1"/>
        <v>0</v>
      </c>
      <c r="AG62" s="195">
        <f t="shared" si="1"/>
        <v>37572</v>
      </c>
      <c r="AH62" s="195">
        <f t="shared" si="1"/>
        <v>14884</v>
      </c>
      <c r="AI62" s="195">
        <f t="shared" si="1"/>
        <v>0</v>
      </c>
      <c r="AJ62" s="195">
        <f t="shared" si="1"/>
        <v>102697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62504</v>
      </c>
      <c r="AZ62" s="195">
        <f>ROUND(AZ47+AZ48,0)</f>
        <v>0</v>
      </c>
      <c r="BA62" s="195">
        <f>ROUND(BA47+BA48,0)</f>
        <v>16296</v>
      </c>
      <c r="BB62" s="195">
        <f t="shared" si="1"/>
        <v>18842</v>
      </c>
      <c r="BC62" s="195">
        <f t="shared" si="1"/>
        <v>0</v>
      </c>
      <c r="BD62" s="195">
        <f t="shared" si="1"/>
        <v>5679</v>
      </c>
      <c r="BE62" s="195">
        <f t="shared" si="1"/>
        <v>38242</v>
      </c>
      <c r="BF62" s="195">
        <f t="shared" si="1"/>
        <v>22872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13235</v>
      </c>
      <c r="BM62" s="195">
        <f t="shared" si="1"/>
        <v>44492</v>
      </c>
      <c r="BN62" s="195">
        <f t="shared" si="1"/>
        <v>82928</v>
      </c>
      <c r="BO62" s="195">
        <f t="shared" ref="BO62:CC62" si="2">ROUND(BO47+BO48,0)</f>
        <v>1234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4082</v>
      </c>
      <c r="BW62" s="195">
        <f t="shared" si="2"/>
        <v>0</v>
      </c>
      <c r="BX62" s="195">
        <f t="shared" si="2"/>
        <v>0</v>
      </c>
      <c r="BY62" s="195">
        <f t="shared" si="2"/>
        <v>53332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6578</v>
      </c>
      <c r="CD62" s="249" t="s">
        <v>221</v>
      </c>
      <c r="CE62" s="195">
        <f t="shared" si="0"/>
        <v>918169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24652</v>
      </c>
      <c r="F63" s="185"/>
      <c r="G63" s="184"/>
      <c r="H63" s="184"/>
      <c r="I63" s="185"/>
      <c r="J63" s="185"/>
      <c r="K63" s="185"/>
      <c r="L63" s="185">
        <v>871715</v>
      </c>
      <c r="M63" s="184"/>
      <c r="N63" s="184">
        <v>83</v>
      </c>
      <c r="O63" s="184"/>
      <c r="P63" s="185">
        <v>13900</v>
      </c>
      <c r="Q63" s="185"/>
      <c r="R63" s="185"/>
      <c r="S63" s="185"/>
      <c r="T63" s="185"/>
      <c r="U63" s="185">
        <v>26765</v>
      </c>
      <c r="V63" s="185"/>
      <c r="W63" s="185"/>
      <c r="X63" s="185"/>
      <c r="Y63" s="185">
        <v>6512</v>
      </c>
      <c r="Z63" s="185"/>
      <c r="AA63" s="185"/>
      <c r="AB63" s="185">
        <v>75666</v>
      </c>
      <c r="AC63" s="185"/>
      <c r="AD63" s="185"/>
      <c r="AE63" s="185">
        <v>112620</v>
      </c>
      <c r="AF63" s="185"/>
      <c r="AG63" s="185">
        <v>161563</v>
      </c>
      <c r="AH63" s="185"/>
      <c r="AI63" s="185"/>
      <c r="AJ63" s="185">
        <v>80752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1965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>
        <v>39011</v>
      </c>
      <c r="BN63" s="185">
        <v>73511</v>
      </c>
      <c r="BO63" s="185"/>
      <c r="BP63" s="185"/>
      <c r="BQ63" s="185"/>
      <c r="BR63" s="185"/>
      <c r="BS63" s="185"/>
      <c r="BT63" s="185"/>
      <c r="BU63" s="185"/>
      <c r="BV63" s="185">
        <v>12000</v>
      </c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1500715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1812</v>
      </c>
      <c r="F64" s="185"/>
      <c r="G64" s="184"/>
      <c r="H64" s="184"/>
      <c r="I64" s="185"/>
      <c r="J64" s="185"/>
      <c r="K64" s="185"/>
      <c r="L64" s="185">
        <v>64076</v>
      </c>
      <c r="M64" s="184"/>
      <c r="N64" s="184">
        <v>42764</v>
      </c>
      <c r="O64" s="184"/>
      <c r="P64" s="185">
        <v>6574</v>
      </c>
      <c r="Q64" s="185"/>
      <c r="R64" s="185"/>
      <c r="S64" s="185">
        <v>12628</v>
      </c>
      <c r="T64" s="185"/>
      <c r="U64" s="185">
        <v>67626</v>
      </c>
      <c r="V64" s="185">
        <v>247</v>
      </c>
      <c r="W64" s="185"/>
      <c r="X64" s="185"/>
      <c r="Y64" s="185">
        <v>179</v>
      </c>
      <c r="Z64" s="185"/>
      <c r="AA64" s="185"/>
      <c r="AB64" s="185">
        <v>65073</v>
      </c>
      <c r="AC64" s="185"/>
      <c r="AD64" s="185"/>
      <c r="AE64" s="185">
        <v>2173</v>
      </c>
      <c r="AF64" s="185"/>
      <c r="AG64" s="185">
        <v>3648</v>
      </c>
      <c r="AH64" s="185">
        <v>5234</v>
      </c>
      <c r="AI64" s="185"/>
      <c r="AJ64" s="185">
        <v>32967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96062</v>
      </c>
      <c r="AZ64" s="185"/>
      <c r="BA64" s="185">
        <v>10571</v>
      </c>
      <c r="BB64" s="185">
        <v>358</v>
      </c>
      <c r="BC64" s="185"/>
      <c r="BD64" s="185">
        <v>506</v>
      </c>
      <c r="BE64" s="185">
        <v>13903</v>
      </c>
      <c r="BF64" s="185">
        <v>16533</v>
      </c>
      <c r="BG64" s="185"/>
      <c r="BH64" s="185"/>
      <c r="BI64" s="185"/>
      <c r="BJ64" s="185"/>
      <c r="BK64" s="185"/>
      <c r="BL64" s="185">
        <v>431</v>
      </c>
      <c r="BM64" s="185">
        <v>2940</v>
      </c>
      <c r="BN64" s="185">
        <v>14579</v>
      </c>
      <c r="BO64" s="185">
        <v>3551</v>
      </c>
      <c r="BP64" s="185"/>
      <c r="BQ64" s="185"/>
      <c r="BR64" s="185"/>
      <c r="BS64" s="185"/>
      <c r="BT64" s="185"/>
      <c r="BU64" s="185"/>
      <c r="BV64" s="185">
        <v>416</v>
      </c>
      <c r="BW64" s="185"/>
      <c r="BX64" s="185"/>
      <c r="BY64" s="185">
        <v>1353</v>
      </c>
      <c r="BZ64" s="185"/>
      <c r="CA64" s="185"/>
      <c r="CB64" s="185"/>
      <c r="CC64" s="185">
        <f>2952</f>
        <v>2952</v>
      </c>
      <c r="CD64" s="249" t="s">
        <v>221</v>
      </c>
      <c r="CE64" s="195">
        <f t="shared" si="0"/>
        <v>469156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17</v>
      </c>
      <c r="F65" s="184"/>
      <c r="G65" s="184"/>
      <c r="H65" s="184"/>
      <c r="I65" s="185"/>
      <c r="J65" s="184"/>
      <c r="K65" s="185"/>
      <c r="L65" s="185">
        <v>604</v>
      </c>
      <c r="M65" s="184"/>
      <c r="N65" s="184">
        <v>20894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>
        <v>3831</v>
      </c>
      <c r="AI65" s="185"/>
      <c r="AJ65" s="185">
        <v>14610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144479</v>
      </c>
      <c r="BF65" s="185"/>
      <c r="BG65" s="185"/>
      <c r="BH65" s="185"/>
      <c r="BI65" s="185"/>
      <c r="BJ65" s="185"/>
      <c r="BK65" s="185"/>
      <c r="BL65" s="185"/>
      <c r="BM65" s="185"/>
      <c r="BN65" s="185">
        <v>12848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197283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684</v>
      </c>
      <c r="F66" s="184"/>
      <c r="G66" s="184"/>
      <c r="H66" s="184"/>
      <c r="I66" s="184"/>
      <c r="J66" s="184"/>
      <c r="K66" s="185"/>
      <c r="L66" s="185">
        <v>24195</v>
      </c>
      <c r="M66" s="184"/>
      <c r="N66" s="184">
        <v>4563</v>
      </c>
      <c r="O66" s="185"/>
      <c r="P66" s="185">
        <v>7464</v>
      </c>
      <c r="Q66" s="185"/>
      <c r="R66" s="185"/>
      <c r="S66" s="184"/>
      <c r="T66" s="184"/>
      <c r="U66" s="185">
        <v>62853</v>
      </c>
      <c r="V66" s="185"/>
      <c r="W66" s="185"/>
      <c r="X66" s="185"/>
      <c r="Y66" s="185">
        <v>27758</v>
      </c>
      <c r="Z66" s="185"/>
      <c r="AA66" s="185"/>
      <c r="AB66" s="185">
        <v>74663</v>
      </c>
      <c r="AC66" s="185"/>
      <c r="AD66" s="185"/>
      <c r="AE66" s="185">
        <v>3359</v>
      </c>
      <c r="AF66" s="185"/>
      <c r="AG66" s="185">
        <v>6029</v>
      </c>
      <c r="AH66" s="185">
        <v>6323</v>
      </c>
      <c r="AI66" s="185"/>
      <c r="AJ66" s="185">
        <v>21616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27777</v>
      </c>
      <c r="AZ66" s="185"/>
      <c r="BA66" s="185">
        <v>1044</v>
      </c>
      <c r="BB66" s="185"/>
      <c r="BC66" s="185"/>
      <c r="BD66" s="185"/>
      <c r="BE66" s="185">
        <v>64573</v>
      </c>
      <c r="BF66" s="185"/>
      <c r="BG66" s="185"/>
      <c r="BH66" s="185"/>
      <c r="BI66" s="185"/>
      <c r="BJ66" s="185"/>
      <c r="BK66" s="185"/>
      <c r="BL66" s="185"/>
      <c r="BM66" s="185">
        <v>322414</v>
      </c>
      <c r="BN66" s="185">
        <v>28922</v>
      </c>
      <c r="BO66" s="185"/>
      <c r="BP66" s="185"/>
      <c r="BQ66" s="185"/>
      <c r="BR66" s="185"/>
      <c r="BS66" s="185"/>
      <c r="BT66" s="185"/>
      <c r="BU66" s="185"/>
      <c r="BV66" s="185">
        <v>43887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728124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1920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83642</v>
      </c>
      <c r="M67" s="195">
        <f t="shared" si="3"/>
        <v>0</v>
      </c>
      <c r="N67" s="195">
        <f t="shared" si="3"/>
        <v>24552</v>
      </c>
      <c r="O67" s="195">
        <f t="shared" si="3"/>
        <v>0</v>
      </c>
      <c r="P67" s="195">
        <f t="shared" si="3"/>
        <v>3585</v>
      </c>
      <c r="Q67" s="195">
        <f t="shared" si="3"/>
        <v>0</v>
      </c>
      <c r="R67" s="195">
        <f t="shared" si="3"/>
        <v>0</v>
      </c>
      <c r="S67" s="195">
        <f t="shared" si="3"/>
        <v>5212</v>
      </c>
      <c r="T67" s="195">
        <f t="shared" si="3"/>
        <v>0</v>
      </c>
      <c r="U67" s="195">
        <f t="shared" si="3"/>
        <v>5857</v>
      </c>
      <c r="V67" s="195">
        <f t="shared" si="3"/>
        <v>402</v>
      </c>
      <c r="W67" s="195">
        <f t="shared" si="3"/>
        <v>0</v>
      </c>
      <c r="X67" s="195">
        <f t="shared" si="3"/>
        <v>0</v>
      </c>
      <c r="Y67" s="195">
        <f t="shared" si="3"/>
        <v>12494</v>
      </c>
      <c r="Z67" s="195">
        <f t="shared" si="3"/>
        <v>0</v>
      </c>
      <c r="AA67" s="195">
        <f t="shared" si="3"/>
        <v>0</v>
      </c>
      <c r="AB67" s="195">
        <f t="shared" si="3"/>
        <v>1970</v>
      </c>
      <c r="AC67" s="195">
        <f t="shared" si="3"/>
        <v>0</v>
      </c>
      <c r="AD67" s="195">
        <f t="shared" si="3"/>
        <v>0</v>
      </c>
      <c r="AE67" s="195">
        <f t="shared" si="3"/>
        <v>11089</v>
      </c>
      <c r="AF67" s="195">
        <f t="shared" si="3"/>
        <v>0</v>
      </c>
      <c r="AG67" s="195">
        <f t="shared" si="3"/>
        <v>22015</v>
      </c>
      <c r="AH67" s="195">
        <f t="shared" si="3"/>
        <v>7113</v>
      </c>
      <c r="AI67" s="195">
        <f t="shared" si="3"/>
        <v>0</v>
      </c>
      <c r="AJ67" s="195">
        <f t="shared" si="3"/>
        <v>2248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37346</v>
      </c>
      <c r="AZ67" s="195">
        <f>ROUND(AZ51+AZ52,0)</f>
        <v>0</v>
      </c>
      <c r="BA67" s="195">
        <f>ROUND(BA51+BA52,0)</f>
        <v>15536</v>
      </c>
      <c r="BB67" s="195">
        <f t="shared" si="3"/>
        <v>2419</v>
      </c>
      <c r="BC67" s="195">
        <f t="shared" si="3"/>
        <v>0</v>
      </c>
      <c r="BD67" s="195">
        <f t="shared" si="3"/>
        <v>0</v>
      </c>
      <c r="BE67" s="195">
        <f t="shared" si="3"/>
        <v>75987</v>
      </c>
      <c r="BF67" s="195">
        <f t="shared" si="3"/>
        <v>1751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45820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3933</v>
      </c>
      <c r="BW67" s="195">
        <f t="shared" si="4"/>
        <v>0</v>
      </c>
      <c r="BX67" s="195">
        <f t="shared" si="4"/>
        <v>0</v>
      </c>
      <c r="BY67" s="195">
        <f t="shared" si="4"/>
        <v>3132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368023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14714</v>
      </c>
      <c r="AC68" s="185"/>
      <c r="AD68" s="185"/>
      <c r="AE68" s="185"/>
      <c r="AF68" s="185"/>
      <c r="AG68" s="185"/>
      <c r="AH68" s="185">
        <v>2400</v>
      </c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17114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326</v>
      </c>
      <c r="F69" s="185"/>
      <c r="G69" s="184"/>
      <c r="H69" s="184"/>
      <c r="I69" s="185"/>
      <c r="J69" s="185"/>
      <c r="K69" s="185"/>
      <c r="L69" s="185">
        <v>11541</v>
      </c>
      <c r="M69" s="184"/>
      <c r="N69" s="184">
        <v>5210</v>
      </c>
      <c r="O69" s="184"/>
      <c r="P69" s="185"/>
      <c r="Q69" s="185"/>
      <c r="R69" s="224"/>
      <c r="S69" s="185"/>
      <c r="T69" s="184"/>
      <c r="U69" s="185">
        <v>2598</v>
      </c>
      <c r="V69" s="185"/>
      <c r="W69" s="184"/>
      <c r="X69" s="185"/>
      <c r="Y69" s="185"/>
      <c r="Z69" s="185"/>
      <c r="AA69" s="185"/>
      <c r="AB69" s="185">
        <v>125</v>
      </c>
      <c r="AC69" s="185"/>
      <c r="AD69" s="185"/>
      <c r="AE69" s="185">
        <v>9924</v>
      </c>
      <c r="AF69" s="185"/>
      <c r="AG69" s="185">
        <v>817</v>
      </c>
      <c r="AH69" s="185">
        <v>4887</v>
      </c>
      <c r="AI69" s="185"/>
      <c r="AJ69" s="185">
        <v>6902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5</v>
      </c>
      <c r="AZ69" s="185"/>
      <c r="BA69" s="185"/>
      <c r="BB69" s="185"/>
      <c r="BC69" s="185"/>
      <c r="BD69" s="185">
        <v>119</v>
      </c>
      <c r="BE69" s="185">
        <v>1571</v>
      </c>
      <c r="BF69" s="185"/>
      <c r="BG69" s="185"/>
      <c r="BH69" s="224"/>
      <c r="BI69" s="185"/>
      <c r="BJ69" s="185"/>
      <c r="BK69" s="185"/>
      <c r="BL69" s="185"/>
      <c r="BM69" s="185">
        <v>3991</v>
      </c>
      <c r="BN69" s="185">
        <v>116102</v>
      </c>
      <c r="BO69" s="185"/>
      <c r="BP69" s="185"/>
      <c r="BQ69" s="185"/>
      <c r="BR69" s="185"/>
      <c r="BS69" s="185"/>
      <c r="BT69" s="185"/>
      <c r="BU69" s="185"/>
      <c r="BV69" s="185">
        <v>100</v>
      </c>
      <c r="BW69" s="185"/>
      <c r="BX69" s="185"/>
      <c r="BY69" s="185">
        <v>5080</v>
      </c>
      <c r="BZ69" s="185"/>
      <c r="CA69" s="185"/>
      <c r="CB69" s="185"/>
      <c r="CC69" s="185">
        <v>773</v>
      </c>
      <c r="CD69" s="188">
        <v>160804</v>
      </c>
      <c r="CE69" s="195">
        <f t="shared" si="0"/>
        <v>330875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287</v>
      </c>
      <c r="F70" s="185"/>
      <c r="G70" s="184"/>
      <c r="H70" s="184"/>
      <c r="I70" s="184"/>
      <c r="J70" s="185"/>
      <c r="K70" s="185"/>
      <c r="L70" s="185"/>
      <c r="M70" s="184"/>
      <c r="N70" s="184">
        <v>362</v>
      </c>
      <c r="O70" s="184"/>
      <c r="P70" s="184"/>
      <c r="Q70" s="184"/>
      <c r="R70" s="184"/>
      <c r="S70" s="184">
        <v>134</v>
      </c>
      <c r="T70" s="184"/>
      <c r="U70" s="185"/>
      <c r="V70" s="184"/>
      <c r="W70" s="184"/>
      <c r="X70" s="185"/>
      <c r="Y70" s="185">
        <v>52</v>
      </c>
      <c r="Z70" s="185"/>
      <c r="AA70" s="185"/>
      <c r="AB70" s="185">
        <v>191221</v>
      </c>
      <c r="AC70" s="185"/>
      <c r="AD70" s="185"/>
      <c r="AE70" s="185">
        <v>20508</v>
      </c>
      <c r="AF70" s="185"/>
      <c r="AG70" s="185"/>
      <c r="AH70" s="185"/>
      <c r="AI70" s="185"/>
      <c r="AJ70" s="185">
        <v>6469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6839</v>
      </c>
      <c r="AZ70" s="185"/>
      <c r="BA70" s="185">
        <v>98</v>
      </c>
      <c r="BB70" s="185">
        <v>185</v>
      </c>
      <c r="BC70" s="185"/>
      <c r="BD70" s="185"/>
      <c r="BE70" s="185">
        <v>10</v>
      </c>
      <c r="BF70" s="185"/>
      <c r="BG70" s="185"/>
      <c r="BH70" s="185"/>
      <c r="BI70" s="185"/>
      <c r="BJ70" s="185"/>
      <c r="BK70" s="185"/>
      <c r="BL70" s="185"/>
      <c r="BM70" s="185">
        <v>162</v>
      </c>
      <c r="BN70" s="185">
        <v>11441</v>
      </c>
      <c r="BO70" s="185"/>
      <c r="BP70" s="185"/>
      <c r="BQ70" s="185"/>
      <c r="BR70" s="185"/>
      <c r="BS70" s="185"/>
      <c r="BT70" s="185"/>
      <c r="BU70" s="185"/>
      <c r="BV70" s="185">
        <v>284</v>
      </c>
      <c r="BW70" s="185"/>
      <c r="BX70" s="185"/>
      <c r="BY70" s="185">
        <v>328</v>
      </c>
      <c r="BZ70" s="185"/>
      <c r="CA70" s="185"/>
      <c r="CB70" s="185"/>
      <c r="CC70" s="185">
        <v>50</v>
      </c>
      <c r="CD70" s="188"/>
      <c r="CE70" s="195">
        <f t="shared" si="0"/>
        <v>238430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55805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1999274</v>
      </c>
      <c r="M71" s="195">
        <f t="shared" si="5"/>
        <v>0</v>
      </c>
      <c r="N71" s="195">
        <f t="shared" si="5"/>
        <v>439503</v>
      </c>
      <c r="O71" s="195">
        <f t="shared" si="5"/>
        <v>0</v>
      </c>
      <c r="P71" s="195">
        <f t="shared" si="5"/>
        <v>46831</v>
      </c>
      <c r="Q71" s="195">
        <f t="shared" si="5"/>
        <v>0</v>
      </c>
      <c r="R71" s="195">
        <f t="shared" si="5"/>
        <v>0</v>
      </c>
      <c r="S71" s="195">
        <f t="shared" si="5"/>
        <v>19215</v>
      </c>
      <c r="T71" s="195">
        <f t="shared" si="5"/>
        <v>0</v>
      </c>
      <c r="U71" s="195">
        <f t="shared" si="5"/>
        <v>267695</v>
      </c>
      <c r="V71" s="195">
        <f t="shared" si="5"/>
        <v>5311</v>
      </c>
      <c r="W71" s="195">
        <f t="shared" si="5"/>
        <v>0</v>
      </c>
      <c r="X71" s="195">
        <f t="shared" si="5"/>
        <v>0</v>
      </c>
      <c r="Y71" s="195">
        <f t="shared" si="5"/>
        <v>122396</v>
      </c>
      <c r="Z71" s="195">
        <f t="shared" si="5"/>
        <v>0</v>
      </c>
      <c r="AA71" s="195">
        <f t="shared" si="5"/>
        <v>0</v>
      </c>
      <c r="AB71" s="195">
        <f t="shared" si="5"/>
        <v>40990</v>
      </c>
      <c r="AC71" s="195">
        <f t="shared" si="5"/>
        <v>0</v>
      </c>
      <c r="AD71" s="195">
        <f t="shared" si="5"/>
        <v>0</v>
      </c>
      <c r="AE71" s="195">
        <f t="shared" si="5"/>
        <v>434907</v>
      </c>
      <c r="AF71" s="195">
        <f t="shared" si="5"/>
        <v>0</v>
      </c>
      <c r="AG71" s="195">
        <f t="shared" si="5"/>
        <v>368891</v>
      </c>
      <c r="AH71" s="195">
        <f t="shared" si="5"/>
        <v>99044</v>
      </c>
      <c r="AI71" s="195">
        <f t="shared" si="5"/>
        <v>0</v>
      </c>
      <c r="AJ71" s="195">
        <f t="shared" ref="AJ71:BO71" si="6">SUM(AJ61:AJ69)-AJ70</f>
        <v>630469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447144</v>
      </c>
      <c r="AZ71" s="195">
        <f t="shared" si="6"/>
        <v>0</v>
      </c>
      <c r="BA71" s="195">
        <f t="shared" si="6"/>
        <v>102879</v>
      </c>
      <c r="BB71" s="195">
        <f t="shared" si="6"/>
        <v>90264</v>
      </c>
      <c r="BC71" s="195">
        <f t="shared" si="6"/>
        <v>0</v>
      </c>
      <c r="BD71" s="195">
        <f t="shared" si="6"/>
        <v>27049</v>
      </c>
      <c r="BE71" s="195">
        <f t="shared" si="6"/>
        <v>478439</v>
      </c>
      <c r="BF71" s="195">
        <f t="shared" si="6"/>
        <v>124706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62012</v>
      </c>
      <c r="BM71" s="195">
        <f t="shared" si="6"/>
        <v>575212</v>
      </c>
      <c r="BN71" s="195">
        <f t="shared" si="6"/>
        <v>666199</v>
      </c>
      <c r="BO71" s="195">
        <f t="shared" si="6"/>
        <v>9291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79044</v>
      </c>
      <c r="BW71" s="195">
        <f t="shared" si="7"/>
        <v>0</v>
      </c>
      <c r="BX71" s="195">
        <f t="shared" si="7"/>
        <v>0</v>
      </c>
      <c r="BY71" s="195">
        <f t="shared" si="7"/>
        <v>257388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34282</v>
      </c>
      <c r="CD71" s="245">
        <f>CD69-CD70</f>
        <v>160804</v>
      </c>
      <c r="CE71" s="195">
        <f>SUM(CE61:CE69)-CE70</f>
        <v>7645044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1035531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49171</v>
      </c>
      <c r="F73" s="185"/>
      <c r="G73" s="184"/>
      <c r="H73" s="184"/>
      <c r="I73" s="185"/>
      <c r="J73" s="185"/>
      <c r="K73" s="185"/>
      <c r="L73" s="185">
        <v>2141700</v>
      </c>
      <c r="M73" s="184"/>
      <c r="N73" s="184">
        <v>346733</v>
      </c>
      <c r="O73" s="184"/>
      <c r="P73" s="185"/>
      <c r="Q73" s="185"/>
      <c r="R73" s="185"/>
      <c r="S73" s="185">
        <v>3967</v>
      </c>
      <c r="T73" s="185"/>
      <c r="U73" s="185">
        <v>10027</v>
      </c>
      <c r="V73" s="185">
        <v>785</v>
      </c>
      <c r="W73" s="185"/>
      <c r="X73" s="185"/>
      <c r="Y73" s="185">
        <v>6041</v>
      </c>
      <c r="Z73" s="185"/>
      <c r="AA73" s="185"/>
      <c r="AB73" s="185">
        <v>75276</v>
      </c>
      <c r="AC73" s="185"/>
      <c r="AD73" s="185"/>
      <c r="AE73" s="185">
        <v>111179</v>
      </c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2744879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82029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105723</v>
      </c>
      <c r="Q74" s="185"/>
      <c r="R74" s="185"/>
      <c r="S74" s="185">
        <v>36774</v>
      </c>
      <c r="T74" s="185"/>
      <c r="U74" s="185">
        <v>423941</v>
      </c>
      <c r="V74" s="185">
        <v>32028</v>
      </c>
      <c r="W74" s="185"/>
      <c r="X74" s="185"/>
      <c r="Y74" s="185">
        <v>174000</v>
      </c>
      <c r="Z74" s="185"/>
      <c r="AA74" s="185"/>
      <c r="AB74" s="185">
        <v>36929</v>
      </c>
      <c r="AC74" s="185"/>
      <c r="AD74" s="185"/>
      <c r="AE74" s="185">
        <v>347822</v>
      </c>
      <c r="AF74" s="185"/>
      <c r="AG74" s="185">
        <v>404550</v>
      </c>
      <c r="AH74" s="185">
        <v>294883</v>
      </c>
      <c r="AI74" s="185"/>
      <c r="AJ74" s="185">
        <v>947757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2886436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131200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2141700</v>
      </c>
      <c r="M75" s="195">
        <f t="shared" si="9"/>
        <v>0</v>
      </c>
      <c r="N75" s="195">
        <f t="shared" si="9"/>
        <v>346733</v>
      </c>
      <c r="O75" s="195">
        <f t="shared" si="9"/>
        <v>0</v>
      </c>
      <c r="P75" s="195">
        <f t="shared" si="9"/>
        <v>105723</v>
      </c>
      <c r="Q75" s="195">
        <f t="shared" si="9"/>
        <v>0</v>
      </c>
      <c r="R75" s="195">
        <f t="shared" si="9"/>
        <v>0</v>
      </c>
      <c r="S75" s="195">
        <f t="shared" si="9"/>
        <v>40741</v>
      </c>
      <c r="T75" s="195">
        <f t="shared" si="9"/>
        <v>0</v>
      </c>
      <c r="U75" s="195">
        <f t="shared" si="9"/>
        <v>433968</v>
      </c>
      <c r="V75" s="195">
        <f t="shared" si="9"/>
        <v>32813</v>
      </c>
      <c r="W75" s="195">
        <f t="shared" si="9"/>
        <v>0</v>
      </c>
      <c r="X75" s="195">
        <f t="shared" si="9"/>
        <v>0</v>
      </c>
      <c r="Y75" s="195">
        <f t="shared" si="9"/>
        <v>180041</v>
      </c>
      <c r="Z75" s="195">
        <f t="shared" si="9"/>
        <v>0</v>
      </c>
      <c r="AA75" s="195">
        <f t="shared" si="9"/>
        <v>0</v>
      </c>
      <c r="AB75" s="195">
        <f t="shared" si="9"/>
        <v>112205</v>
      </c>
      <c r="AC75" s="195">
        <f t="shared" si="9"/>
        <v>0</v>
      </c>
      <c r="AD75" s="195">
        <f t="shared" si="9"/>
        <v>0</v>
      </c>
      <c r="AE75" s="195">
        <f t="shared" si="9"/>
        <v>459001</v>
      </c>
      <c r="AF75" s="195">
        <f t="shared" si="9"/>
        <v>0</v>
      </c>
      <c r="AG75" s="195">
        <f t="shared" si="9"/>
        <v>404550</v>
      </c>
      <c r="AH75" s="195">
        <f t="shared" si="9"/>
        <v>294883</v>
      </c>
      <c r="AI75" s="195">
        <f t="shared" si="9"/>
        <v>0</v>
      </c>
      <c r="AJ75" s="195">
        <f t="shared" si="9"/>
        <v>947757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5631315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192</v>
      </c>
      <c r="F76" s="185"/>
      <c r="G76" s="184"/>
      <c r="H76" s="184"/>
      <c r="I76" s="185"/>
      <c r="J76" s="185"/>
      <c r="K76" s="185"/>
      <c r="L76" s="185">
        <v>6804</v>
      </c>
      <c r="M76" s="185"/>
      <c r="N76" s="185">
        <v>6441</v>
      </c>
      <c r="O76" s="185"/>
      <c r="P76" s="185">
        <v>302</v>
      </c>
      <c r="Q76" s="185"/>
      <c r="R76" s="185"/>
      <c r="S76" s="185">
        <v>361</v>
      </c>
      <c r="T76" s="185"/>
      <c r="U76" s="185">
        <v>213</v>
      </c>
      <c r="V76" s="185"/>
      <c r="W76" s="185"/>
      <c r="X76" s="185"/>
      <c r="Y76" s="185">
        <v>488</v>
      </c>
      <c r="Z76" s="185"/>
      <c r="AA76" s="185"/>
      <c r="AB76" s="185">
        <v>180</v>
      </c>
      <c r="AC76" s="185"/>
      <c r="AD76" s="185"/>
      <c r="AE76" s="185">
        <v>928</v>
      </c>
      <c r="AF76" s="185"/>
      <c r="AG76" s="185">
        <v>567</v>
      </c>
      <c r="AH76" s="185"/>
      <c r="AI76" s="185"/>
      <c r="AJ76" s="185">
        <v>1226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3202</v>
      </c>
      <c r="AZ76" s="185"/>
      <c r="BA76" s="185">
        <v>1286</v>
      </c>
      <c r="BB76" s="185">
        <v>221</v>
      </c>
      <c r="BC76" s="185"/>
      <c r="BD76" s="185"/>
      <c r="BE76" s="185">
        <v>6847</v>
      </c>
      <c r="BF76" s="185">
        <v>160</v>
      </c>
      <c r="BG76" s="185"/>
      <c r="BH76" s="185"/>
      <c r="BI76" s="185"/>
      <c r="BJ76" s="185"/>
      <c r="BK76" s="185"/>
      <c r="BL76" s="185"/>
      <c r="BM76" s="185"/>
      <c r="BN76" s="185">
        <v>3052</v>
      </c>
      <c r="BO76" s="185"/>
      <c r="BP76" s="185"/>
      <c r="BQ76" s="185"/>
      <c r="BR76" s="185"/>
      <c r="BS76" s="185"/>
      <c r="BT76" s="185"/>
      <c r="BU76" s="185"/>
      <c r="BV76" s="185">
        <v>215</v>
      </c>
      <c r="BW76" s="185"/>
      <c r="BX76" s="185"/>
      <c r="BY76" s="185">
        <v>259</v>
      </c>
      <c r="BZ76" s="185"/>
      <c r="CA76" s="185"/>
      <c r="CB76" s="185"/>
      <c r="CC76" s="185"/>
      <c r="CD76" s="249" t="s">
        <v>221</v>
      </c>
      <c r="CE76" s="195">
        <f t="shared" si="8"/>
        <v>32944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135</v>
      </c>
      <c r="F77" s="184"/>
      <c r="G77" s="184"/>
      <c r="H77" s="184"/>
      <c r="I77" s="184"/>
      <c r="J77" s="184"/>
      <c r="K77" s="184"/>
      <c r="L77" s="184">
        <v>23304</v>
      </c>
      <c r="M77" s="184"/>
      <c r="N77" s="184"/>
      <c r="O77" s="184"/>
      <c r="P77" s="184">
        <v>23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1813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25287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192</v>
      </c>
      <c r="F78" s="184"/>
      <c r="G78" s="184"/>
      <c r="H78" s="184"/>
      <c r="I78" s="184"/>
      <c r="J78" s="184"/>
      <c r="K78" s="184"/>
      <c r="L78" s="184">
        <v>6804</v>
      </c>
      <c r="M78" s="184"/>
      <c r="N78" s="184"/>
      <c r="O78" s="184"/>
      <c r="P78" s="184">
        <v>302</v>
      </c>
      <c r="Q78" s="184"/>
      <c r="R78" s="184"/>
      <c r="S78" s="184">
        <v>361</v>
      </c>
      <c r="T78" s="184"/>
      <c r="U78" s="184">
        <v>213</v>
      </c>
      <c r="V78" s="184"/>
      <c r="W78" s="184"/>
      <c r="X78" s="184"/>
      <c r="Y78" s="184">
        <v>488</v>
      </c>
      <c r="Z78" s="184"/>
      <c r="AA78" s="184"/>
      <c r="AB78" s="184">
        <v>180</v>
      </c>
      <c r="AC78" s="184"/>
      <c r="AD78" s="184"/>
      <c r="AE78" s="184">
        <v>928</v>
      </c>
      <c r="AF78" s="184"/>
      <c r="AG78" s="184">
        <v>567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1286</v>
      </c>
      <c r="BB78" s="184">
        <v>221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215</v>
      </c>
      <c r="BW78" s="184"/>
      <c r="BX78" s="184"/>
      <c r="BY78" s="184">
        <v>259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12016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1810</v>
      </c>
      <c r="F79" s="184"/>
      <c r="G79" s="184"/>
      <c r="H79" s="184"/>
      <c r="I79" s="184"/>
      <c r="J79" s="184"/>
      <c r="K79" s="184"/>
      <c r="L79" s="184">
        <v>64015</v>
      </c>
      <c r="M79" s="184"/>
      <c r="N79" s="184">
        <v>2425</v>
      </c>
      <c r="O79" s="184"/>
      <c r="P79" s="184">
        <v>564</v>
      </c>
      <c r="Q79" s="184"/>
      <c r="R79" s="184"/>
      <c r="S79" s="184">
        <v>67</v>
      </c>
      <c r="T79" s="184"/>
      <c r="U79" s="184">
        <v>23</v>
      </c>
      <c r="V79" s="184"/>
      <c r="W79" s="184"/>
      <c r="X79" s="184"/>
      <c r="Y79" s="184">
        <v>86</v>
      </c>
      <c r="Z79" s="184"/>
      <c r="AA79" s="184"/>
      <c r="AB79" s="184"/>
      <c r="AC79" s="184"/>
      <c r="AD79" s="184"/>
      <c r="AE79" s="184">
        <v>2739</v>
      </c>
      <c r="AF79" s="184"/>
      <c r="AG79" s="184">
        <v>794</v>
      </c>
      <c r="AH79" s="184">
        <v>380</v>
      </c>
      <c r="AI79" s="184"/>
      <c r="AJ79" s="184">
        <v>99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73002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0.45</v>
      </c>
      <c r="F80" s="187"/>
      <c r="G80" s="187"/>
      <c r="H80" s="187"/>
      <c r="I80" s="187"/>
      <c r="J80" s="187"/>
      <c r="K80" s="187"/>
      <c r="L80" s="187">
        <v>15.9</v>
      </c>
      <c r="M80" s="187"/>
      <c r="N80" s="187"/>
      <c r="O80" s="187"/>
      <c r="P80" s="187">
        <v>0.17</v>
      </c>
      <c r="Q80" s="187"/>
      <c r="R80" s="187"/>
      <c r="S80" s="187">
        <v>0.02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0.4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16.940000000000001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</v>
      </c>
      <c r="D111" s="174">
        <v>26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46</v>
      </c>
      <c r="D112" s="174">
        <v>10998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190493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</v>
      </c>
      <c r="C138" s="189"/>
      <c r="D138" s="174">
        <v>1</v>
      </c>
      <c r="E138" s="175">
        <f>SUM(B138:D138)</f>
        <v>9</v>
      </c>
    </row>
    <row r="139" spans="1:6" ht="12.6" customHeight="1" x14ac:dyDescent="0.25">
      <c r="A139" s="173" t="s">
        <v>215</v>
      </c>
      <c r="B139" s="174">
        <v>24</v>
      </c>
      <c r="C139" s="189"/>
      <c r="D139" s="174">
        <v>2</v>
      </c>
      <c r="E139" s="175">
        <f>SUM(B139:D139)</f>
        <v>26</v>
      </c>
    </row>
    <row r="140" spans="1:6" ht="12.6" customHeight="1" x14ac:dyDescent="0.25">
      <c r="A140" s="173" t="s">
        <v>298</v>
      </c>
      <c r="B140" s="174">
        <v>3636</v>
      </c>
      <c r="C140" s="174">
        <v>193</v>
      </c>
      <c r="D140" s="174">
        <v>3809</v>
      </c>
      <c r="E140" s="175">
        <f>SUM(B140:D140)</f>
        <v>7638</v>
      </c>
    </row>
    <row r="141" spans="1:6" ht="12.6" customHeight="1" x14ac:dyDescent="0.25">
      <c r="A141" s="173" t="s">
        <v>245</v>
      </c>
      <c r="B141" s="174">
        <v>61836</v>
      </c>
      <c r="C141" s="189"/>
      <c r="D141" s="174">
        <v>4117</v>
      </c>
      <c r="E141" s="175">
        <f>SUM(B141:D141)</f>
        <v>65953</v>
      </c>
      <c r="F141" s="199"/>
    </row>
    <row r="142" spans="1:6" ht="12.6" customHeight="1" x14ac:dyDescent="0.25">
      <c r="A142" s="173" t="s">
        <v>246</v>
      </c>
      <c r="B142" s="174">
        <v>1374104</v>
      </c>
      <c r="C142" s="189">
        <v>72768</v>
      </c>
      <c r="D142" s="174">
        <v>1439564</v>
      </c>
      <c r="E142" s="175">
        <f>SUM(B142:D142)</f>
        <v>2886436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22</v>
      </c>
      <c r="C144" s="189">
        <v>12</v>
      </c>
      <c r="D144" s="174">
        <v>12</v>
      </c>
      <c r="E144" s="175">
        <f>SUM(B144:D144)</f>
        <v>46</v>
      </c>
    </row>
    <row r="145" spans="1:5" ht="12.6" customHeight="1" x14ac:dyDescent="0.25">
      <c r="A145" s="173" t="s">
        <v>215</v>
      </c>
      <c r="B145" s="174">
        <v>459</v>
      </c>
      <c r="C145" s="189">
        <v>5994</v>
      </c>
      <c r="D145" s="174">
        <v>4545</v>
      </c>
      <c r="E145" s="175">
        <f>SUM(B145:D145)</f>
        <v>10998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313013</v>
      </c>
      <c r="C147" s="189">
        <v>1461841</v>
      </c>
      <c r="D147" s="174">
        <v>904072</v>
      </c>
      <c r="E147" s="175">
        <f>SUM(B147:D147)</f>
        <v>2678926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947757</v>
      </c>
      <c r="C157" s="174">
        <v>140613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244757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9283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60282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523735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6050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60645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11203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2214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918169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2400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14714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17114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26946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29479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56425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12208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21045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33253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71128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71128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16481</v>
      </c>
      <c r="C195" s="189"/>
      <c r="D195" s="174"/>
      <c r="E195" s="175">
        <f t="shared" ref="E195:E203" si="10">SUM(B195:C195)-D195</f>
        <v>16481</v>
      </c>
    </row>
    <row r="196" spans="1:8" ht="12.6" customHeight="1" x14ac:dyDescent="0.25">
      <c r="A196" s="173" t="s">
        <v>333</v>
      </c>
      <c r="B196" s="174">
        <v>265966</v>
      </c>
      <c r="C196" s="189">
        <v>194295</v>
      </c>
      <c r="D196" s="174"/>
      <c r="E196" s="175">
        <f t="shared" si="10"/>
        <v>460261</v>
      </c>
    </row>
    <row r="197" spans="1:8" ht="12.6" customHeight="1" x14ac:dyDescent="0.25">
      <c r="A197" s="173" t="s">
        <v>334</v>
      </c>
      <c r="B197" s="174">
        <v>2960374</v>
      </c>
      <c r="C197" s="189"/>
      <c r="D197" s="174"/>
      <c r="E197" s="175">
        <f t="shared" si="10"/>
        <v>2960374</v>
      </c>
    </row>
    <row r="198" spans="1:8" ht="12.6" customHeight="1" x14ac:dyDescent="0.25">
      <c r="A198" s="173" t="s">
        <v>335</v>
      </c>
      <c r="B198" s="174">
        <v>3642381</v>
      </c>
      <c r="C198" s="189">
        <v>14526</v>
      </c>
      <c r="D198" s="174"/>
      <c r="E198" s="175">
        <f t="shared" si="10"/>
        <v>3656907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3137214</v>
      </c>
      <c r="C200" s="189">
        <v>46764</v>
      </c>
      <c r="D200" s="174">
        <v>46204</v>
      </c>
      <c r="E200" s="175">
        <f t="shared" si="10"/>
        <v>3137774</v>
      </c>
    </row>
    <row r="201" spans="1:8" ht="12.6" customHeight="1" x14ac:dyDescent="0.25">
      <c r="A201" s="173" t="s">
        <v>338</v>
      </c>
      <c r="B201" s="174">
        <v>20476</v>
      </c>
      <c r="C201" s="189"/>
      <c r="D201" s="174"/>
      <c r="E201" s="175">
        <f t="shared" si="10"/>
        <v>20476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7224</v>
      </c>
      <c r="C203" s="189">
        <v>12758</v>
      </c>
      <c r="D203" s="174"/>
      <c r="E203" s="175">
        <f t="shared" si="10"/>
        <v>19982</v>
      </c>
    </row>
    <row r="204" spans="1:8" ht="12.6" customHeight="1" x14ac:dyDescent="0.25">
      <c r="A204" s="173" t="s">
        <v>203</v>
      </c>
      <c r="B204" s="175">
        <f>SUM(B195:B203)</f>
        <v>10050116</v>
      </c>
      <c r="C204" s="191">
        <f>SUM(C195:C203)</f>
        <v>268343</v>
      </c>
      <c r="D204" s="175">
        <f>SUM(D195:D203)</f>
        <v>46204</v>
      </c>
      <c r="E204" s="175">
        <f>SUM(E195:E203)</f>
        <v>10272255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207362</v>
      </c>
      <c r="C209" s="189">
        <v>22743</v>
      </c>
      <c r="D209" s="174"/>
      <c r="E209" s="175">
        <f t="shared" ref="E209:E216" si="11">SUM(B209:C209)-D209</f>
        <v>230105</v>
      </c>
      <c r="H209" s="259"/>
    </row>
    <row r="210" spans="1:8" ht="12.6" customHeight="1" x14ac:dyDescent="0.25">
      <c r="A210" s="173" t="s">
        <v>334</v>
      </c>
      <c r="B210" s="174">
        <v>1897964</v>
      </c>
      <c r="C210" s="189">
        <v>95688</v>
      </c>
      <c r="D210" s="174"/>
      <c r="E210" s="175">
        <f t="shared" si="11"/>
        <v>1993652</v>
      </c>
      <c r="H210" s="259"/>
    </row>
    <row r="211" spans="1:8" ht="12.6" customHeight="1" x14ac:dyDescent="0.25">
      <c r="A211" s="173" t="s">
        <v>335</v>
      </c>
      <c r="B211" s="174">
        <v>2540610</v>
      </c>
      <c r="C211" s="189">
        <v>172450</v>
      </c>
      <c r="D211" s="174"/>
      <c r="E211" s="175">
        <f t="shared" si="11"/>
        <v>2713060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2882418</v>
      </c>
      <c r="C213" s="189">
        <v>77141</v>
      </c>
      <c r="D213" s="174">
        <v>46204</v>
      </c>
      <c r="E213" s="175">
        <f t="shared" si="11"/>
        <v>2913355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7528354</v>
      </c>
      <c r="C217" s="191">
        <f>SUM(C208:C216)</f>
        <v>368022</v>
      </c>
      <c r="D217" s="175">
        <f>SUM(D208:D216)</f>
        <v>46204</v>
      </c>
      <c r="E217" s="175">
        <f>SUM(E208:E216)</f>
        <v>7850172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55313</v>
      </c>
      <c r="D221" s="172">
        <f>C221</f>
        <v>55313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-2573198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564773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19934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-74913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222289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-1841115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17379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17379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-1768423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5563972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668851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50900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120631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23034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86774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75567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6487929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115752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17998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133750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16481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460261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2960374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3656907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3158250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19982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10272255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7850172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2422083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571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571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9044333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296747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362365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50000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13355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4450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726917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1137440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6202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1143642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4450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1139192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7178224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9044333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9044333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2744879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2886436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5631315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55313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-1841115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17379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-1768423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7399738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238430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1035531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1273961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8673699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3354015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918169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1500715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469156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197283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728124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368023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17114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56425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33252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71128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170071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7883475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790224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387885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1178109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1178109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Odessa Memorial Healthcare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</v>
      </c>
      <c r="C414" s="194">
        <f>E138</f>
        <v>9</v>
      </c>
      <c r="D414" s="179"/>
    </row>
    <row r="415" spans="1:5" ht="12.6" customHeight="1" x14ac:dyDescent="0.25">
      <c r="A415" s="179" t="s">
        <v>464</v>
      </c>
      <c r="B415" s="179">
        <f>D111</f>
        <v>26</v>
      </c>
      <c r="C415" s="179">
        <f>E139</f>
        <v>26</v>
      </c>
      <c r="D415" s="194">
        <f>SUM(C59:H59)+N59</f>
        <v>3196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46</v>
      </c>
      <c r="C417" s="194">
        <f>E144</f>
        <v>46</v>
      </c>
      <c r="D417" s="179"/>
    </row>
    <row r="418" spans="1:7" ht="12.6" customHeight="1" x14ac:dyDescent="0.25">
      <c r="A418" s="179" t="s">
        <v>466</v>
      </c>
      <c r="B418" s="179">
        <f>D112</f>
        <v>10998</v>
      </c>
      <c r="C418" s="179">
        <f>E145</f>
        <v>10998</v>
      </c>
      <c r="D418" s="179">
        <f>K59+L59</f>
        <v>7828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3354015</v>
      </c>
      <c r="C427" s="179">
        <f t="shared" ref="C427:C434" si="13">CE61</f>
        <v>3354015</v>
      </c>
      <c r="D427" s="179"/>
    </row>
    <row r="428" spans="1:7" ht="12.6" customHeight="1" x14ac:dyDescent="0.25">
      <c r="A428" s="179" t="s">
        <v>3</v>
      </c>
      <c r="B428" s="179">
        <f t="shared" si="12"/>
        <v>918169</v>
      </c>
      <c r="C428" s="179">
        <f t="shared" si="13"/>
        <v>918169</v>
      </c>
      <c r="D428" s="179">
        <f>D173</f>
        <v>918169</v>
      </c>
    </row>
    <row r="429" spans="1:7" ht="12.6" customHeight="1" x14ac:dyDescent="0.25">
      <c r="A429" s="179" t="s">
        <v>236</v>
      </c>
      <c r="B429" s="179">
        <f t="shared" si="12"/>
        <v>1500715</v>
      </c>
      <c r="C429" s="179">
        <f t="shared" si="13"/>
        <v>1500715</v>
      </c>
      <c r="D429" s="179"/>
    </row>
    <row r="430" spans="1:7" ht="12.6" customHeight="1" x14ac:dyDescent="0.25">
      <c r="A430" s="179" t="s">
        <v>237</v>
      </c>
      <c r="B430" s="179">
        <f t="shared" si="12"/>
        <v>469156</v>
      </c>
      <c r="C430" s="179">
        <f t="shared" si="13"/>
        <v>469156</v>
      </c>
      <c r="D430" s="179"/>
    </row>
    <row r="431" spans="1:7" ht="12.6" customHeight="1" x14ac:dyDescent="0.25">
      <c r="A431" s="179" t="s">
        <v>444</v>
      </c>
      <c r="B431" s="179">
        <f t="shared" si="12"/>
        <v>197283</v>
      </c>
      <c r="C431" s="179">
        <f t="shared" si="13"/>
        <v>197283</v>
      </c>
      <c r="D431" s="179"/>
    </row>
    <row r="432" spans="1:7" ht="12.6" customHeight="1" x14ac:dyDescent="0.25">
      <c r="A432" s="179" t="s">
        <v>445</v>
      </c>
      <c r="B432" s="179">
        <f t="shared" si="12"/>
        <v>728124</v>
      </c>
      <c r="C432" s="179">
        <f t="shared" si="13"/>
        <v>728124</v>
      </c>
      <c r="D432" s="179"/>
    </row>
    <row r="433" spans="1:7" ht="12.6" customHeight="1" x14ac:dyDescent="0.25">
      <c r="A433" s="179" t="s">
        <v>6</v>
      </c>
      <c r="B433" s="179">
        <f t="shared" si="12"/>
        <v>368023</v>
      </c>
      <c r="C433" s="179">
        <f t="shared" si="13"/>
        <v>368023</v>
      </c>
      <c r="D433" s="179">
        <f>C217</f>
        <v>368022</v>
      </c>
    </row>
    <row r="434" spans="1:7" ht="12.6" customHeight="1" x14ac:dyDescent="0.25">
      <c r="A434" s="179" t="s">
        <v>474</v>
      </c>
      <c r="B434" s="179">
        <f t="shared" si="12"/>
        <v>17114</v>
      </c>
      <c r="C434" s="179">
        <f t="shared" si="13"/>
        <v>17114</v>
      </c>
      <c r="D434" s="179">
        <f>D177</f>
        <v>17114</v>
      </c>
    </row>
    <row r="435" spans="1:7" ht="12.6" customHeight="1" x14ac:dyDescent="0.25">
      <c r="A435" s="179" t="s">
        <v>447</v>
      </c>
      <c r="B435" s="179">
        <f t="shared" si="12"/>
        <v>56425</v>
      </c>
      <c r="C435" s="179"/>
      <c r="D435" s="179">
        <f>D181</f>
        <v>56425</v>
      </c>
    </row>
    <row r="436" spans="1:7" ht="12.6" customHeight="1" x14ac:dyDescent="0.25">
      <c r="A436" s="179" t="s">
        <v>475</v>
      </c>
      <c r="B436" s="179">
        <f t="shared" si="12"/>
        <v>33252</v>
      </c>
      <c r="C436" s="179"/>
      <c r="D436" s="179">
        <f>D186</f>
        <v>33253</v>
      </c>
    </row>
    <row r="437" spans="1:7" ht="12.6" customHeight="1" x14ac:dyDescent="0.25">
      <c r="A437" s="194" t="s">
        <v>449</v>
      </c>
      <c r="B437" s="194">
        <f t="shared" si="12"/>
        <v>71128</v>
      </c>
      <c r="C437" s="194"/>
      <c r="D437" s="194">
        <f>D190</f>
        <v>71128</v>
      </c>
    </row>
    <row r="438" spans="1:7" ht="12.6" customHeight="1" x14ac:dyDescent="0.25">
      <c r="A438" s="194" t="s">
        <v>476</v>
      </c>
      <c r="B438" s="194">
        <f>C386+C387+C388</f>
        <v>160805</v>
      </c>
      <c r="C438" s="194">
        <f>CD69</f>
        <v>160804</v>
      </c>
      <c r="D438" s="194">
        <f>D181+D186+D190</f>
        <v>160806</v>
      </c>
    </row>
    <row r="439" spans="1:7" ht="12.6" customHeight="1" x14ac:dyDescent="0.25">
      <c r="A439" s="179" t="s">
        <v>451</v>
      </c>
      <c r="B439" s="194">
        <f>C389</f>
        <v>170071</v>
      </c>
      <c r="C439" s="194">
        <f>SUM(C69:CC69)</f>
        <v>170071</v>
      </c>
      <c r="D439" s="179"/>
    </row>
    <row r="440" spans="1:7" ht="12.6" customHeight="1" x14ac:dyDescent="0.25">
      <c r="A440" s="179" t="s">
        <v>477</v>
      </c>
      <c r="B440" s="194">
        <f>B438+B439</f>
        <v>330876</v>
      </c>
      <c r="C440" s="194">
        <f>CE69</f>
        <v>330875</v>
      </c>
      <c r="D440" s="179"/>
    </row>
    <row r="441" spans="1:7" ht="12.6" customHeight="1" x14ac:dyDescent="0.25">
      <c r="A441" s="179" t="s">
        <v>478</v>
      </c>
      <c r="B441" s="179">
        <f>D390</f>
        <v>7883475</v>
      </c>
      <c r="C441" s="179">
        <f>SUM(C427:C437)+C440</f>
        <v>7883474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55313</v>
      </c>
      <c r="C444" s="179">
        <f>C363</f>
        <v>55313</v>
      </c>
      <c r="D444" s="179"/>
    </row>
    <row r="445" spans="1:7" ht="12.6" customHeight="1" x14ac:dyDescent="0.25">
      <c r="A445" s="179" t="s">
        <v>343</v>
      </c>
      <c r="B445" s="179">
        <f>D229</f>
        <v>-1841115</v>
      </c>
      <c r="C445" s="179">
        <f>C364</f>
        <v>-1841115</v>
      </c>
      <c r="D445" s="179"/>
    </row>
    <row r="446" spans="1:7" ht="12.6" customHeight="1" x14ac:dyDescent="0.25">
      <c r="A446" s="179" t="s">
        <v>351</v>
      </c>
      <c r="B446" s="179">
        <f>D236</f>
        <v>17379</v>
      </c>
      <c r="C446" s="179">
        <f>C365</f>
        <v>17379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-1768423</v>
      </c>
      <c r="C448" s="179">
        <f>D367</f>
        <v>-1768423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17379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238430</v>
      </c>
      <c r="C458" s="194">
        <f>CE70</f>
        <v>238430</v>
      </c>
      <c r="D458" s="194"/>
    </row>
    <row r="459" spans="1:7" ht="12.6" customHeight="1" x14ac:dyDescent="0.25">
      <c r="A459" s="179" t="s">
        <v>244</v>
      </c>
      <c r="B459" s="194">
        <f>C371</f>
        <v>1035531</v>
      </c>
      <c r="C459" s="194">
        <f>CE72</f>
        <v>1035531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2744879</v>
      </c>
      <c r="C463" s="194">
        <f>CE73</f>
        <v>2744879</v>
      </c>
      <c r="D463" s="194">
        <f>E141+E147+E153</f>
        <v>2744879</v>
      </c>
    </row>
    <row r="464" spans="1:7" ht="12.6" customHeight="1" x14ac:dyDescent="0.25">
      <c r="A464" s="179" t="s">
        <v>246</v>
      </c>
      <c r="B464" s="194">
        <f>C360</f>
        <v>2886436</v>
      </c>
      <c r="C464" s="194">
        <f>CE74</f>
        <v>2886436</v>
      </c>
      <c r="D464" s="194">
        <f>E142+E148+E154</f>
        <v>2886436</v>
      </c>
    </row>
    <row r="465" spans="1:7" ht="12.6" customHeight="1" x14ac:dyDescent="0.25">
      <c r="A465" s="179" t="s">
        <v>247</v>
      </c>
      <c r="B465" s="194">
        <f>D361</f>
        <v>5631315</v>
      </c>
      <c r="C465" s="194">
        <f>CE75</f>
        <v>5631315</v>
      </c>
      <c r="D465" s="194">
        <f>D463+D464</f>
        <v>5631315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16481</v>
      </c>
      <c r="C468" s="179">
        <f>E195</f>
        <v>16481</v>
      </c>
      <c r="D468" s="179"/>
    </row>
    <row r="469" spans="1:7" ht="12.6" customHeight="1" x14ac:dyDescent="0.25">
      <c r="A469" s="179" t="s">
        <v>333</v>
      </c>
      <c r="B469" s="179">
        <f t="shared" si="14"/>
        <v>460261</v>
      </c>
      <c r="C469" s="179">
        <f>E196</f>
        <v>460261</v>
      </c>
      <c r="D469" s="179"/>
    </row>
    <row r="470" spans="1:7" ht="12.6" customHeight="1" x14ac:dyDescent="0.25">
      <c r="A470" s="179" t="s">
        <v>334</v>
      </c>
      <c r="B470" s="179">
        <f t="shared" si="14"/>
        <v>2960374</v>
      </c>
      <c r="C470" s="179">
        <f>E197</f>
        <v>2960374</v>
      </c>
      <c r="D470" s="179"/>
    </row>
    <row r="471" spans="1:7" ht="12.6" customHeight="1" x14ac:dyDescent="0.25">
      <c r="A471" s="179" t="s">
        <v>494</v>
      </c>
      <c r="B471" s="179">
        <f t="shared" si="14"/>
        <v>3656907</v>
      </c>
      <c r="C471" s="179">
        <f>E198</f>
        <v>3656907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3158250</v>
      </c>
      <c r="C473" s="179">
        <f>SUM(E200:E201)</f>
        <v>3158250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19982</v>
      </c>
      <c r="C475" s="179">
        <f>E203</f>
        <v>19982</v>
      </c>
      <c r="D475" s="179"/>
    </row>
    <row r="476" spans="1:7" ht="12.6" customHeight="1" x14ac:dyDescent="0.25">
      <c r="A476" s="179" t="s">
        <v>203</v>
      </c>
      <c r="B476" s="179">
        <f>D275</f>
        <v>10272255</v>
      </c>
      <c r="C476" s="179">
        <f>E204</f>
        <v>10272255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7850172</v>
      </c>
      <c r="C478" s="179">
        <f>E217</f>
        <v>7850172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9044333</v>
      </c>
    </row>
    <row r="482" spans="1:12" ht="12.6" customHeight="1" x14ac:dyDescent="0.25">
      <c r="A482" s="180" t="s">
        <v>499</v>
      </c>
      <c r="C482" s="180">
        <f>D339</f>
        <v>9044333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080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56369</v>
      </c>
      <c r="C498" s="240">
        <f>E71</f>
        <v>55805</v>
      </c>
      <c r="D498" s="240">
        <f>'Prior Year'!E59</f>
        <v>34</v>
      </c>
      <c r="E498" s="180">
        <f>E59</f>
        <v>26</v>
      </c>
      <c r="F498" s="263">
        <f t="shared" si="15"/>
        <v>1657.9117647058824</v>
      </c>
      <c r="G498" s="263">
        <f t="shared" si="15"/>
        <v>2146.3461538461538</v>
      </c>
      <c r="H498" s="265">
        <f t="shared" si="16"/>
        <v>0.29460819299205632</v>
      </c>
      <c r="I498" s="267" t="s">
        <v>1280</v>
      </c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 t="s">
        <v>1281</v>
      </c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 t="s">
        <v>1282</v>
      </c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 t="s">
        <v>1283</v>
      </c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 t="s">
        <v>1284</v>
      </c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 t="s">
        <v>1285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 t="s">
        <v>1286</v>
      </c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1916807</v>
      </c>
      <c r="C505" s="240">
        <f>L71</f>
        <v>1999274</v>
      </c>
      <c r="D505" s="240">
        <f>'Prior Year'!L59</f>
        <v>7754</v>
      </c>
      <c r="E505" s="180">
        <f>L59</f>
        <v>7828</v>
      </c>
      <c r="F505" s="263">
        <f t="shared" si="15"/>
        <v>247.20234717565128</v>
      </c>
      <c r="G505" s="263">
        <f t="shared" si="15"/>
        <v>255.40035769034236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400888</v>
      </c>
      <c r="C507" s="240">
        <f>N71</f>
        <v>439503</v>
      </c>
      <c r="D507" s="240">
        <f>'Prior Year'!N59</f>
        <v>4020</v>
      </c>
      <c r="E507" s="180">
        <f>N59</f>
        <v>3170</v>
      </c>
      <c r="F507" s="263">
        <f t="shared" si="15"/>
        <v>99.723383084577108</v>
      </c>
      <c r="G507" s="263">
        <f t="shared" si="15"/>
        <v>138.64447949526814</v>
      </c>
      <c r="H507" s="265">
        <f t="shared" si="16"/>
        <v>0.39029057385349009</v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51226</v>
      </c>
      <c r="C509" s="240">
        <f>P71</f>
        <v>46831</v>
      </c>
      <c r="D509" s="240">
        <f>'Prior Year'!P59</f>
        <v>990</v>
      </c>
      <c r="E509" s="180">
        <f>P59</f>
        <v>1575</v>
      </c>
      <c r="F509" s="263">
        <f t="shared" si="15"/>
        <v>51.743434343434345</v>
      </c>
      <c r="G509" s="263">
        <f t="shared" si="15"/>
        <v>29.733968253968253</v>
      </c>
      <c r="H509" s="265">
        <f t="shared" si="16"/>
        <v>-0.42535765877818743</v>
      </c>
      <c r="I509" s="267" t="s">
        <v>1287</v>
      </c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 t="s">
        <v>1288</v>
      </c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 t="s">
        <v>1289</v>
      </c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15593</v>
      </c>
      <c r="C512" s="240">
        <f>S71</f>
        <v>19215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294700</v>
      </c>
      <c r="C514" s="240">
        <f>U71</f>
        <v>267695</v>
      </c>
      <c r="D514" s="240">
        <f>'Prior Year'!U59</f>
        <v>4540</v>
      </c>
      <c r="E514" s="180">
        <f>U59</f>
        <v>5189</v>
      </c>
      <c r="F514" s="263">
        <f t="shared" si="17"/>
        <v>64.911894273127757</v>
      </c>
      <c r="G514" s="263">
        <f t="shared" si="17"/>
        <v>51.588938138369627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5008</v>
      </c>
      <c r="C515" s="240">
        <f>V71</f>
        <v>5311</v>
      </c>
      <c r="D515" s="240">
        <f>'Prior Year'!V59</f>
        <v>153</v>
      </c>
      <c r="E515" s="180">
        <f>V59</f>
        <v>214</v>
      </c>
      <c r="F515" s="263">
        <f t="shared" si="17"/>
        <v>32.732026143790847</v>
      </c>
      <c r="G515" s="263">
        <f t="shared" si="17"/>
        <v>24.817757009345794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116058</v>
      </c>
      <c r="C518" s="240">
        <f>Y71</f>
        <v>122396</v>
      </c>
      <c r="D518" s="240">
        <f>'Prior Year'!Y59</f>
        <v>390</v>
      </c>
      <c r="E518" s="180">
        <f>Y59</f>
        <v>406</v>
      </c>
      <c r="F518" s="263">
        <f t="shared" si="17"/>
        <v>297.5846153846154</v>
      </c>
      <c r="G518" s="263">
        <f t="shared" si="17"/>
        <v>301.46798029556652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135138</v>
      </c>
      <c r="C521" s="240">
        <f>AB71</f>
        <v>40990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368264</v>
      </c>
      <c r="C524" s="240">
        <f>AE71</f>
        <v>434907</v>
      </c>
      <c r="D524" s="240">
        <f>'Prior Year'!AE59</f>
        <v>6879</v>
      </c>
      <c r="E524" s="180">
        <f>AE59</f>
        <v>7545</v>
      </c>
      <c r="F524" s="263">
        <f t="shared" si="17"/>
        <v>53.534525367059167</v>
      </c>
      <c r="G524" s="263">
        <f t="shared" si="17"/>
        <v>57.641749502982108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293473</v>
      </c>
      <c r="C526" s="240">
        <f>AG71</f>
        <v>368891</v>
      </c>
      <c r="D526" s="240">
        <f>'Prior Year'!AG59</f>
        <v>432</v>
      </c>
      <c r="E526" s="180">
        <f>AG59</f>
        <v>479</v>
      </c>
      <c r="F526" s="263">
        <f t="shared" si="17"/>
        <v>679.33564814814815</v>
      </c>
      <c r="G526" s="263">
        <f t="shared" si="17"/>
        <v>770.12734864300626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69713</v>
      </c>
      <c r="C527" s="240">
        <f>AH71</f>
        <v>99044</v>
      </c>
      <c r="D527" s="240">
        <f>'Prior Year'!AH59</f>
        <v>98</v>
      </c>
      <c r="E527" s="180">
        <f>AH59</f>
        <v>159</v>
      </c>
      <c r="F527" s="263">
        <f t="shared" si="17"/>
        <v>711.35714285714289</v>
      </c>
      <c r="G527" s="263">
        <f t="shared" si="17"/>
        <v>622.9182389937107</v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694436</v>
      </c>
      <c r="C529" s="240">
        <f>AJ71</f>
        <v>630469</v>
      </c>
      <c r="D529" s="240">
        <f>'Prior Year'!AJ59</f>
        <v>3909</v>
      </c>
      <c r="E529" s="180">
        <f>AJ59</f>
        <v>3666</v>
      </c>
      <c r="F529" s="263">
        <f t="shared" si="18"/>
        <v>177.650550012791</v>
      </c>
      <c r="G529" s="263">
        <f t="shared" si="18"/>
        <v>171.97735951991271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468718</v>
      </c>
      <c r="C544" s="240">
        <f>AY71</f>
        <v>447144</v>
      </c>
      <c r="D544" s="240">
        <f>'Prior Year'!AY59</f>
        <v>24691</v>
      </c>
      <c r="E544" s="180">
        <f>AY59</f>
        <v>25287</v>
      </c>
      <c r="F544" s="263">
        <f t="shared" ref="F544:G550" si="19">IF(B544=0,"",IF(D544=0,"",B544/D544))</f>
        <v>18.983354258636751</v>
      </c>
      <c r="G544" s="263">
        <f t="shared" si="19"/>
        <v>17.682761893463045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114652</v>
      </c>
      <c r="C546" s="240">
        <f>BA71</f>
        <v>102879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77506</v>
      </c>
      <c r="C547" s="240">
        <f>BB71</f>
        <v>90264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30193</v>
      </c>
      <c r="C549" s="240">
        <f>BD71</f>
        <v>27049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467828</v>
      </c>
      <c r="C550" s="240">
        <f>BE71</f>
        <v>478439</v>
      </c>
      <c r="D550" s="240">
        <f>'Prior Year'!BE59</f>
        <v>33424</v>
      </c>
      <c r="E550" s="180">
        <f>BE59</f>
        <v>32944</v>
      </c>
      <c r="F550" s="263">
        <f t="shared" si="19"/>
        <v>13.996768788894208</v>
      </c>
      <c r="G550" s="263">
        <f t="shared" si="19"/>
        <v>14.522796260320543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109338</v>
      </c>
      <c r="C551" s="240">
        <f>BF71</f>
        <v>124706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56591</v>
      </c>
      <c r="C557" s="240">
        <f>BL71</f>
        <v>62012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541722</v>
      </c>
      <c r="C558" s="240">
        <f>BM71</f>
        <v>575212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677017</v>
      </c>
      <c r="C559" s="240">
        <f>BN71</f>
        <v>666199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38983</v>
      </c>
      <c r="C560" s="240">
        <f>BO71</f>
        <v>9291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105928</v>
      </c>
      <c r="C567" s="240">
        <f>BV71</f>
        <v>79044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175368</v>
      </c>
      <c r="C570" s="240">
        <f>BY71</f>
        <v>257388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34282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166668</v>
      </c>
      <c r="C575" s="240">
        <f>CD71</f>
        <v>160804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26097</v>
      </c>
      <c r="E612" s="180">
        <f>SUM(C624:D647)+SUM(C668:D713)</f>
        <v>6869804.6125991503</v>
      </c>
      <c r="F612" s="180">
        <f>CE64-(AX64+BD64+BE64+BG64+BJ64+BN64+BP64+BQ64+CB64+CC64+CD64)</f>
        <v>437216</v>
      </c>
      <c r="G612" s="180">
        <f>CE77-(AX77+AY77+BD77+BE77+BG77+BJ77+BN77+BP77+BQ77+CB77+CC77+CD77)</f>
        <v>25287</v>
      </c>
      <c r="H612" s="197">
        <f>CE60-(AX60+AY60+AZ60+BD60+BE60+BG60+BJ60+BN60+BO60+BP60+BQ60+BR60+CB60+CC60+CD60)</f>
        <v>47.449999999999996</v>
      </c>
      <c r="I612" s="180">
        <f>CE78-(AX78+AY78+AZ78+BD78+BE78+BF78+BG78+BJ78+BN78+BO78+BP78+BQ78+BR78+CB78+CC78+CD78)</f>
        <v>12016</v>
      </c>
      <c r="J612" s="180">
        <f>CE79-(AX79+AY79+AZ79+BA79+BD79+BE79+BF79+BG79+BJ79+BN79+BO79+BP79+BQ79+BR79+CB79+CC79+CD79)</f>
        <v>73002</v>
      </c>
      <c r="K612" s="180">
        <f>CE75-(AW75+AX75+AY75+AZ75+BA75+BB75+BC75+BD75+BE75+BF75+BG75+BH75+BI75+BJ75+BK75+BL75+BM75+BN75+BO75+BP75+BQ75+BR75+BS75+BT75+BU75+BV75+BW75+BX75+CB75+CC75+CD75)</f>
        <v>5631315</v>
      </c>
      <c r="L612" s="197">
        <f>CE80-(AW80+AX80+AY80+AZ80+BA80+BB80+BC80+BD80+BE80+BF80+BG80+BH80+BI80+BJ80+BK80+BL80+BM80+BN80+BO80+BP80+BQ80+BR80+BS80+BT80+BU80+BV80+BW80+BX80+BY80+BZ80+CA80+CB80+CC80+CD80)</f>
        <v>16.940000000000001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478439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160804</v>
      </c>
      <c r="D615" s="266">
        <f>SUM(C614:C615)</f>
        <v>639243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666199</v>
      </c>
      <c r="D619" s="180">
        <f>(D615/D612)*BN76</f>
        <v>74758.387400850668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34282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775239.38740085065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27049</v>
      </c>
      <c r="D624" s="180">
        <f>(D615/D612)*BD76</f>
        <v>0</v>
      </c>
      <c r="E624" s="180">
        <f>(E623/E612)*SUM(C624:D624)</f>
        <v>3052.4085286716677</v>
      </c>
      <c r="F624" s="180">
        <f>SUM(C624:E624)</f>
        <v>30101.408528671669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447144</v>
      </c>
      <c r="D625" s="180">
        <f>(D615/D612)*AY76</f>
        <v>78432.620071272555</v>
      </c>
      <c r="E625" s="180">
        <f>(E623/E612)*SUM(C625:D625)</f>
        <v>59309.939649376363</v>
      </c>
      <c r="F625" s="180">
        <f>(F624/F612)*AY64</f>
        <v>6613.6680864407017</v>
      </c>
      <c r="G625" s="180">
        <f>SUM(C625:F625)</f>
        <v>591500.22780708957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9291</v>
      </c>
      <c r="D627" s="180">
        <f>(D615/D612)*BO76</f>
        <v>0</v>
      </c>
      <c r="E627" s="180">
        <f>(E623/E612)*SUM(C627:D627)</f>
        <v>1048.4649206953479</v>
      </c>
      <c r="F627" s="180">
        <f>(F624/F612)*BO64</f>
        <v>244.47893417741597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42408.744137867419</v>
      </c>
      <c r="H628" s="180">
        <f>SUM(C626:G628)</f>
        <v>52992.687992740182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124706</v>
      </c>
      <c r="D629" s="180">
        <f>(D615/D612)*BF76</f>
        <v>3919.1815151166797</v>
      </c>
      <c r="E629" s="180">
        <f>(E623/E612)*SUM(C629:D629)</f>
        <v>14515.013533168823</v>
      </c>
      <c r="F629" s="180">
        <f>(F624/F612)*BF64</f>
        <v>1138.2625228823481</v>
      </c>
      <c r="G629" s="180">
        <f>(G625/G612)*BF77</f>
        <v>0</v>
      </c>
      <c r="H629" s="180">
        <f>(H628/H612)*BF60</f>
        <v>3730.1491653477815</v>
      </c>
      <c r="I629" s="180">
        <f>SUM(C629:H629)</f>
        <v>148008.60673651562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102879</v>
      </c>
      <c r="D630" s="180">
        <f>(D615/D612)*BA76</f>
        <v>31500.421427750316</v>
      </c>
      <c r="E630" s="180">
        <f>(E623/E612)*SUM(C630:D630)</f>
        <v>15164.364377390268</v>
      </c>
      <c r="F630" s="180">
        <f>(F624/F612)*BA64</f>
        <v>727.79127377906616</v>
      </c>
      <c r="G630" s="180">
        <f>(G625/G612)*BA77</f>
        <v>0</v>
      </c>
      <c r="H630" s="180">
        <f>(H628/H612)*BA60</f>
        <v>2233.6222546992703</v>
      </c>
      <c r="I630" s="180">
        <f>(I629/I612)*BA78</f>
        <v>15840.468397400058</v>
      </c>
      <c r="J630" s="180">
        <f>SUM(C630:I630)</f>
        <v>168345.66773101897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90264</v>
      </c>
      <c r="D632" s="180">
        <f>(D615/D612)*BB76</f>
        <v>5413.3694677549138</v>
      </c>
      <c r="E632" s="180">
        <f>(E623/E612)*SUM(C632:D632)</f>
        <v>10796.9395750026</v>
      </c>
      <c r="F632" s="180">
        <f>(F624/F612)*BB64</f>
        <v>24.64755236145168</v>
      </c>
      <c r="G632" s="180">
        <f>(G625/G612)*BB77</f>
        <v>0</v>
      </c>
      <c r="H632" s="180">
        <f>(H628/H612)*BB60</f>
        <v>1284.3327964520804</v>
      </c>
      <c r="I632" s="180">
        <f>(I629/I612)*BB78</f>
        <v>2722.1955799575526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62012</v>
      </c>
      <c r="D637" s="180">
        <f>(D615/D612)*BL76</f>
        <v>0</v>
      </c>
      <c r="E637" s="180">
        <f>(E623/E612)*SUM(C637:D637)</f>
        <v>6997.891148655679</v>
      </c>
      <c r="F637" s="180">
        <f>(F624/F612)*BL64</f>
        <v>29.673449910015847</v>
      </c>
      <c r="G637" s="180">
        <f>(G625/G612)*BL77</f>
        <v>0</v>
      </c>
      <c r="H637" s="180">
        <f>(H628/H612)*BL60</f>
        <v>1518.8631331955039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575212</v>
      </c>
      <c r="D638" s="180">
        <f>(D615/D612)*BM76</f>
        <v>0</v>
      </c>
      <c r="E638" s="180">
        <f>(E623/E612)*SUM(C638:D638)</f>
        <v>64911.161765473305</v>
      </c>
      <c r="F638" s="180">
        <f>(F624/F612)*BM64</f>
        <v>202.4128601750501</v>
      </c>
      <c r="G638" s="180">
        <f>(G625/G612)*BM77</f>
        <v>0</v>
      </c>
      <c r="H638" s="180">
        <f>(H628/H612)*BM60</f>
        <v>2434.6482576222047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79044</v>
      </c>
      <c r="D642" s="180">
        <f>(D615/D612)*BV76</f>
        <v>5266.4001609380384</v>
      </c>
      <c r="E642" s="180">
        <f>(E623/E612)*SUM(C642:D642)</f>
        <v>9514.206976485948</v>
      </c>
      <c r="F642" s="180">
        <f>(F624/F612)*BV64</f>
        <v>28.640731235653348</v>
      </c>
      <c r="G642" s="180">
        <f>(G625/G612)*BV77</f>
        <v>0</v>
      </c>
      <c r="H642" s="180">
        <f>(H628/H612)*BV60</f>
        <v>368.5476720253796</v>
      </c>
      <c r="I642" s="180">
        <f>(I629/I612)*BV78</f>
        <v>2648.2898176057638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920694.22094485105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257388</v>
      </c>
      <c r="D645" s="180">
        <f>(D615/D612)*BY76</f>
        <v>6344.1750775951259</v>
      </c>
      <c r="E645" s="180">
        <f>(E623/E612)*SUM(C645:D645)</f>
        <v>29761.482512920284</v>
      </c>
      <c r="F645" s="180">
        <f>(F624/F612)*BY64</f>
        <v>93.151224427497553</v>
      </c>
      <c r="G645" s="180">
        <f>(G625/G612)*BY77</f>
        <v>0</v>
      </c>
      <c r="H645" s="180">
        <f>(H628/H612)*BY60</f>
        <v>2300.6309223402486</v>
      </c>
      <c r="I645" s="180">
        <f>(I629/I612)*BY78</f>
        <v>3190.265408185548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299077.7051454687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3114713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55805</v>
      </c>
      <c r="D670" s="180">
        <f>(D615/D612)*E76</f>
        <v>4703.0178181400161</v>
      </c>
      <c r="E670" s="180">
        <f>(E623/E612)*SUM(C670:D670)</f>
        <v>6828.1707139305645</v>
      </c>
      <c r="F670" s="180">
        <f>(F624/F612)*E64</f>
        <v>124.75241586299006</v>
      </c>
      <c r="G670" s="180">
        <f>(G625/G612)*E77</f>
        <v>3157.8491222350258</v>
      </c>
      <c r="H670" s="180">
        <f>(H628/H612)*E60</f>
        <v>502.56500730733586</v>
      </c>
      <c r="I670" s="180">
        <f>(I629/I612)*E78</f>
        <v>2364.9843952572405</v>
      </c>
      <c r="J670" s="180">
        <f>(J630/J612)*E79</f>
        <v>4173.9357633098316</v>
      </c>
      <c r="K670" s="180">
        <f>(K644/K612)*E75</f>
        <v>21450.599333897047</v>
      </c>
      <c r="L670" s="180">
        <f>(L647/L612)*E80</f>
        <v>7944.8032653754963</v>
      </c>
      <c r="M670" s="180">
        <f t="shared" si="20"/>
        <v>51251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1999274</v>
      </c>
      <c r="D677" s="180">
        <f>(D615/D612)*L76</f>
        <v>166663.1939303368</v>
      </c>
      <c r="E677" s="180">
        <f>(E623/E612)*SUM(C677:D677)</f>
        <v>244420.31732486008</v>
      </c>
      <c r="F677" s="180">
        <f>(F624/F612)*L64</f>
        <v>4411.4987852301056</v>
      </c>
      <c r="G677" s="180">
        <f>(G625/G612)*L77</f>
        <v>545114.93292270403</v>
      </c>
      <c r="H677" s="180">
        <f>(H628/H612)*L60</f>
        <v>17757.296924859198</v>
      </c>
      <c r="I677" s="180">
        <f>(I629/I612)*L78</f>
        <v>83809.134506928458</v>
      </c>
      <c r="J677" s="180">
        <f>(J630/J612)*L79</f>
        <v>147621.26955153528</v>
      </c>
      <c r="K677" s="180">
        <f>(K644/K612)*L75</f>
        <v>350158.14476682397</v>
      </c>
      <c r="L677" s="180">
        <f>(L647/L612)*L80</f>
        <v>280716.38204326754</v>
      </c>
      <c r="M677" s="180">
        <f t="shared" si="20"/>
        <v>1840672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439503</v>
      </c>
      <c r="D679" s="180">
        <f>(D615/D612)*N76</f>
        <v>157771.55086791585</v>
      </c>
      <c r="E679" s="180">
        <f>(E623/E612)*SUM(C679:D679)</f>
        <v>67400.862620716711</v>
      </c>
      <c r="F679" s="180">
        <f>(F624/F612)*N64</f>
        <v>2944.2120926958651</v>
      </c>
      <c r="G679" s="180">
        <f>(G625/G612)*N77</f>
        <v>0</v>
      </c>
      <c r="H679" s="180">
        <f>(H628/H612)*N60</f>
        <v>7203.4317714051467</v>
      </c>
      <c r="I679" s="180">
        <f>(I629/I612)*N78</f>
        <v>0</v>
      </c>
      <c r="J679" s="180">
        <f>(J630/J612)*N79</f>
        <v>5592.1515060919019</v>
      </c>
      <c r="K679" s="180">
        <f>(K644/K612)*N75</f>
        <v>56689.258070427786</v>
      </c>
      <c r="L679" s="180">
        <f>(L647/L612)*N80</f>
        <v>0</v>
      </c>
      <c r="M679" s="180">
        <f t="shared" si="20"/>
        <v>297601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46831</v>
      </c>
      <c r="D681" s="180">
        <f>(D615/D612)*P76</f>
        <v>7397.4551097827334</v>
      </c>
      <c r="E681" s="180">
        <f>(E623/E612)*SUM(C681:D681)</f>
        <v>6119.5385734699803</v>
      </c>
      <c r="F681" s="180">
        <f>(F624/F612)*P64</f>
        <v>452.60617101727189</v>
      </c>
      <c r="G681" s="180">
        <f>(G625/G612)*P77</f>
        <v>538.00392452893027</v>
      </c>
      <c r="H681" s="180">
        <f>(H628/H612)*P60</f>
        <v>189.85789164943799</v>
      </c>
      <c r="I681" s="180">
        <f>(I629/I612)*P78</f>
        <v>3719.9233717067009</v>
      </c>
      <c r="J681" s="180">
        <f>(J630/J612)*P79</f>
        <v>1300.6076080147764</v>
      </c>
      <c r="K681" s="180">
        <f>(K644/K612)*P75</f>
        <v>17285.226473914616</v>
      </c>
      <c r="L681" s="180">
        <f>(L647/L612)*P80</f>
        <v>3001.3701224751876</v>
      </c>
      <c r="M681" s="180">
        <f t="shared" si="20"/>
        <v>40005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19215</v>
      </c>
      <c r="D684" s="180">
        <f>(D615/D612)*S76</f>
        <v>8842.6532934820098</v>
      </c>
      <c r="E684" s="180">
        <f>(E623/E612)*SUM(C684:D684)</f>
        <v>3166.2324007370771</v>
      </c>
      <c r="F684" s="180">
        <f>(F624/F612)*S64</f>
        <v>869.41142798997714</v>
      </c>
      <c r="G684" s="180">
        <f>(G625/G612)*S77</f>
        <v>0</v>
      </c>
      <c r="H684" s="180">
        <f>(H628/H612)*S60</f>
        <v>22.336222546992705</v>
      </c>
      <c r="I684" s="180">
        <f>(I629/I612)*S78</f>
        <v>4446.6633681659569</v>
      </c>
      <c r="J684" s="180">
        <f>(J630/J612)*S79</f>
        <v>154.50480449820924</v>
      </c>
      <c r="K684" s="180">
        <f>(K644/K612)*S75</f>
        <v>6660.9669776089913</v>
      </c>
      <c r="L684" s="180">
        <f>(L647/L612)*S80</f>
        <v>353.10236735002206</v>
      </c>
      <c r="M684" s="180">
        <f t="shared" si="20"/>
        <v>24516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267695</v>
      </c>
      <c r="D686" s="180">
        <f>(D615/D612)*U76</f>
        <v>5217.4103919990803</v>
      </c>
      <c r="E686" s="180">
        <f>(E623/E612)*SUM(C686:D686)</f>
        <v>30797.447930085411</v>
      </c>
      <c r="F686" s="180">
        <f>(F624/F612)*U64</f>
        <v>4655.9088714958971</v>
      </c>
      <c r="G686" s="180">
        <f>(G625/G612)*U77</f>
        <v>0</v>
      </c>
      <c r="H686" s="180">
        <f>(H628/H612)*U60</f>
        <v>1228.4922400845987</v>
      </c>
      <c r="I686" s="180">
        <f>(I629/I612)*U78</f>
        <v>2623.654563488501</v>
      </c>
      <c r="J686" s="180">
        <f>(J630/J612)*U79</f>
        <v>53.038962738191231</v>
      </c>
      <c r="K686" s="180">
        <f>(K644/K612)*U75</f>
        <v>70951.78118698654</v>
      </c>
      <c r="L686" s="180">
        <f>(L647/L612)*U80</f>
        <v>0</v>
      </c>
      <c r="M686" s="180">
        <f t="shared" si="20"/>
        <v>115528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5311</v>
      </c>
      <c r="D687" s="180">
        <f>(D615/D612)*V76</f>
        <v>0</v>
      </c>
      <c r="E687" s="180">
        <f>(E623/E612)*SUM(C687:D687)</f>
        <v>599.3323855142603</v>
      </c>
      <c r="F687" s="180">
        <f>(F624/F612)*V64</f>
        <v>17.005434171169174</v>
      </c>
      <c r="G687" s="180">
        <f>(G625/G612)*V77</f>
        <v>0</v>
      </c>
      <c r="H687" s="180">
        <f>(H628/H612)*V60</f>
        <v>55.84055636748176</v>
      </c>
      <c r="I687" s="180">
        <f>(I629/I612)*V78</f>
        <v>0</v>
      </c>
      <c r="J687" s="180">
        <f>(J630/J612)*V79</f>
        <v>0</v>
      </c>
      <c r="K687" s="180">
        <f>(K644/K612)*V75</f>
        <v>5364.7752739570415</v>
      </c>
      <c r="L687" s="180">
        <f>(L647/L612)*V80</f>
        <v>0</v>
      </c>
      <c r="M687" s="180">
        <f t="shared" si="20"/>
        <v>6037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122396</v>
      </c>
      <c r="D690" s="180">
        <f>(D615/D612)*Y76</f>
        <v>11953.503621105874</v>
      </c>
      <c r="E690" s="180">
        <f>(E623/E612)*SUM(C690:D690)</f>
        <v>15160.988231574869</v>
      </c>
      <c r="F690" s="180">
        <f>(F624/F612)*Y64</f>
        <v>12.32377618072584</v>
      </c>
      <c r="G690" s="180">
        <f>(G625/G612)*Y77</f>
        <v>0</v>
      </c>
      <c r="H690" s="180">
        <f>(H628/H612)*Y60</f>
        <v>792.93590041824098</v>
      </c>
      <c r="I690" s="180">
        <f>(I629/I612)*Y78</f>
        <v>6011.0020046121526</v>
      </c>
      <c r="J690" s="180">
        <f>(J630/J612)*Y79</f>
        <v>198.31959980367157</v>
      </c>
      <c r="K690" s="180">
        <f>(K644/K612)*Y75</f>
        <v>29435.879227699377</v>
      </c>
      <c r="L690" s="180">
        <f>(L647/L612)*Y80</f>
        <v>0</v>
      </c>
      <c r="M690" s="180">
        <f t="shared" si="20"/>
        <v>63565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40990</v>
      </c>
      <c r="D693" s="180">
        <f>(D615/D612)*AB76</f>
        <v>4409.0792045062644</v>
      </c>
      <c r="E693" s="180">
        <f>(E623/E612)*SUM(C693:D693)</f>
        <v>5123.1667180921831</v>
      </c>
      <c r="F693" s="180">
        <f>(F624/F612)*AB64</f>
        <v>4480.1401531193997</v>
      </c>
      <c r="G693" s="180">
        <f>(G625/G612)*AB77</f>
        <v>0</v>
      </c>
      <c r="H693" s="180">
        <f>(H628/H612)*AB60</f>
        <v>0</v>
      </c>
      <c r="I693" s="180">
        <f>(I629/I612)*AB78</f>
        <v>2217.172870553663</v>
      </c>
      <c r="J693" s="180">
        <f>(J630/J612)*AB79</f>
        <v>0</v>
      </c>
      <c r="K693" s="180">
        <f>(K644/K612)*AB75</f>
        <v>18345.00379771279</v>
      </c>
      <c r="L693" s="180">
        <f>(L647/L612)*AB80</f>
        <v>0</v>
      </c>
      <c r="M693" s="180">
        <f t="shared" si="20"/>
        <v>34575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434907</v>
      </c>
      <c r="D696" s="180">
        <f>(D615/D612)*AE76</f>
        <v>22731.252787676742</v>
      </c>
      <c r="E696" s="180">
        <f>(E623/E612)*SUM(C696:D696)</f>
        <v>51643.273535269516</v>
      </c>
      <c r="F696" s="180">
        <f>(F624/F612)*AE64</f>
        <v>149.60651195931425</v>
      </c>
      <c r="G696" s="180">
        <f>(G625/G612)*AE77</f>
        <v>0</v>
      </c>
      <c r="H696" s="180">
        <f>(H628/H612)*AE60</f>
        <v>3216.416046766949</v>
      </c>
      <c r="I696" s="180">
        <f>(I629/I612)*AE78</f>
        <v>11430.757910409995</v>
      </c>
      <c r="J696" s="180">
        <f>(J630/J612)*AE79</f>
        <v>6316.2486495611211</v>
      </c>
      <c r="K696" s="180">
        <f>(K644/K612)*AE75</f>
        <v>75044.562079710973</v>
      </c>
      <c r="L696" s="180">
        <f>(L647/L612)*AE80</f>
        <v>0</v>
      </c>
      <c r="M696" s="180">
        <f t="shared" si="20"/>
        <v>170532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368891</v>
      </c>
      <c r="D698" s="180">
        <f>(D615/D612)*AG76</f>
        <v>13888.599494194734</v>
      </c>
      <c r="E698" s="180">
        <f>(E623/E612)*SUM(C698:D698)</f>
        <v>43195.671340811314</v>
      </c>
      <c r="F698" s="180">
        <f>(F624/F612)*AG64</f>
        <v>251.15718160496013</v>
      </c>
      <c r="G698" s="180">
        <f>(G625/G612)*AG77</f>
        <v>280.69769975422452</v>
      </c>
      <c r="H698" s="180">
        <f>(H628/H612)*AG60</f>
        <v>446.72445093985408</v>
      </c>
      <c r="I698" s="180">
        <f>(I629/I612)*AG78</f>
        <v>6984.0945422440382</v>
      </c>
      <c r="J698" s="180">
        <f>(J630/J612)*AG79</f>
        <v>1830.9972353966887</v>
      </c>
      <c r="K698" s="180">
        <f>(K644/K612)*AG75</f>
        <v>66142.072869878437</v>
      </c>
      <c r="L698" s="180">
        <f>(L647/L612)*AG80</f>
        <v>7062.0473470004408</v>
      </c>
      <c r="M698" s="180">
        <f t="shared" si="20"/>
        <v>140082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99044</v>
      </c>
      <c r="D699" s="180">
        <f>(D615/D612)*AH76</f>
        <v>0</v>
      </c>
      <c r="E699" s="180">
        <f>(E623/E612)*SUM(C699:D699)</f>
        <v>11176.854978511466</v>
      </c>
      <c r="F699" s="180">
        <f>(F624/F612)*AH64</f>
        <v>360.34996944088851</v>
      </c>
      <c r="G699" s="180">
        <f>(G625/G612)*AH77</f>
        <v>0</v>
      </c>
      <c r="H699" s="180">
        <f>(H628/H612)*AH60</f>
        <v>748.26345532425557</v>
      </c>
      <c r="I699" s="180">
        <f>(I629/I612)*AH78</f>
        <v>0</v>
      </c>
      <c r="J699" s="180">
        <f>(J630/J612)*AH79</f>
        <v>876.2959061092464</v>
      </c>
      <c r="K699" s="180">
        <f>(K644/K612)*AH75</f>
        <v>48212.020452572891</v>
      </c>
      <c r="L699" s="180">
        <f>(L647/L612)*AH80</f>
        <v>0</v>
      </c>
      <c r="M699" s="180">
        <f t="shared" si="20"/>
        <v>61374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630469</v>
      </c>
      <c r="D701" s="180">
        <f>(D615/D612)*AJ76</f>
        <v>30030.728359581561</v>
      </c>
      <c r="E701" s="180">
        <f>(E623/E612)*SUM(C701:D701)</f>
        <v>74535.657659436823</v>
      </c>
      <c r="F701" s="180">
        <f>(F624/F612)*AJ64</f>
        <v>2269.7091025139039</v>
      </c>
      <c r="G701" s="180">
        <f>(G625/G612)*AJ77</f>
        <v>0</v>
      </c>
      <c r="H701" s="180">
        <f>(H628/H612)*AJ60</f>
        <v>6957.7333233882273</v>
      </c>
      <c r="I701" s="180">
        <f>(I629/I612)*AJ78</f>
        <v>0</v>
      </c>
      <c r="J701" s="180">
        <f>(J630/J612)*AJ79</f>
        <v>228.29814396004053</v>
      </c>
      <c r="K701" s="180">
        <f>(K644/K612)*AJ75</f>
        <v>154953.93043366054</v>
      </c>
      <c r="L701" s="180">
        <f>(L647/L612)*AJ80</f>
        <v>0</v>
      </c>
      <c r="M701" s="180">
        <f t="shared" si="20"/>
        <v>268976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7645044</v>
      </c>
      <c r="D715" s="180">
        <f>SUM(D616:D647)+SUM(D668:D713)</f>
        <v>639243</v>
      </c>
      <c r="E715" s="180">
        <f>SUM(E624:E647)+SUM(E668:E713)</f>
        <v>775239.38740085042</v>
      </c>
      <c r="F715" s="180">
        <f>SUM(F625:F648)+SUM(F668:F713)</f>
        <v>30101.408528671673</v>
      </c>
      <c r="G715" s="180">
        <f>SUM(G626:G647)+SUM(G668:G713)</f>
        <v>591500.22780708969</v>
      </c>
      <c r="H715" s="180">
        <f>SUM(H629:H647)+SUM(H668:H713)</f>
        <v>52992.68799274019</v>
      </c>
      <c r="I715" s="180">
        <f>SUM(I630:I647)+SUM(I668:I713)</f>
        <v>148008.60673651562</v>
      </c>
      <c r="J715" s="180">
        <f>SUM(J631:J647)+SUM(J668:J713)</f>
        <v>168345.66773101894</v>
      </c>
      <c r="K715" s="180">
        <f>SUM(K668:K713)</f>
        <v>920694.22094485082</v>
      </c>
      <c r="L715" s="180">
        <f>SUM(L668:L713)</f>
        <v>299077.7051454687</v>
      </c>
      <c r="M715" s="180">
        <f>SUM(M668:M713)</f>
        <v>3114714</v>
      </c>
      <c r="N715" s="198" t="s">
        <v>742</v>
      </c>
    </row>
    <row r="716" spans="1:15" ht="12.6" customHeight="1" x14ac:dyDescent="0.25">
      <c r="C716" s="180">
        <f>CE71</f>
        <v>7645044</v>
      </c>
      <c r="D716" s="180">
        <f>D615</f>
        <v>639243</v>
      </c>
      <c r="E716" s="180">
        <f>E623</f>
        <v>775239.38740085065</v>
      </c>
      <c r="F716" s="180">
        <f>F624</f>
        <v>30101.408528671669</v>
      </c>
      <c r="G716" s="180">
        <f>G625</f>
        <v>591500.22780708957</v>
      </c>
      <c r="H716" s="180">
        <f>H628</f>
        <v>52992.687992740182</v>
      </c>
      <c r="I716" s="180">
        <f>I629</f>
        <v>148008.60673651562</v>
      </c>
      <c r="J716" s="180">
        <f>J630</f>
        <v>168345.66773101897</v>
      </c>
      <c r="K716" s="180">
        <f>K644</f>
        <v>920694.22094485105</v>
      </c>
      <c r="L716" s="180">
        <f>L647</f>
        <v>299077.7051454687</v>
      </c>
      <c r="M716" s="180">
        <f>C648</f>
        <v>3114713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63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11" sqref="B1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815023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5803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197151</v>
      </c>
      <c r="M48" s="195">
        <f>ROUND(((B48/CE61)*M61),0)</f>
        <v>0</v>
      </c>
      <c r="N48" s="195">
        <f>ROUND(((B48/CE61)*N61),0)</f>
        <v>60643</v>
      </c>
      <c r="O48" s="195">
        <f>ROUND(((B48/CE61)*O61),0)</f>
        <v>0</v>
      </c>
      <c r="P48" s="195">
        <f>ROUND(((B48/CE61)*P61),0)</f>
        <v>2090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252</v>
      </c>
      <c r="T48" s="195">
        <f>ROUND(((B48/CE61)*T61),0)</f>
        <v>0</v>
      </c>
      <c r="U48" s="195">
        <f>ROUND(((B48/CE61)*U61),0)</f>
        <v>17324</v>
      </c>
      <c r="V48" s="195">
        <f>ROUND(((B48/CE61)*V61),0)</f>
        <v>871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14491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77508</v>
      </c>
      <c r="AF48" s="195">
        <f>ROUND(((B48/CE61)*AF61),0)</f>
        <v>0</v>
      </c>
      <c r="AG48" s="195">
        <f>ROUND(((B48/CE61)*AG61),0)</f>
        <v>25947</v>
      </c>
      <c r="AH48" s="195">
        <f>ROUND(((B48/CE61)*AH61),0)</f>
        <v>10075</v>
      </c>
      <c r="AI48" s="195">
        <f>ROUND(((B48/CE61)*AI61),0)</f>
        <v>0</v>
      </c>
      <c r="AJ48" s="195">
        <f>ROUND(((B48/CE61)*AJ61),0)</f>
        <v>86161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55935</v>
      </c>
      <c r="AZ48" s="195">
        <f>ROUND(((B48/CE61)*AZ61),0)</f>
        <v>0</v>
      </c>
      <c r="BA48" s="195">
        <f>ROUND(((B48/CE61)*BA61),0)</f>
        <v>17376</v>
      </c>
      <c r="BB48" s="195">
        <f>ROUND(((B48/CE61)*BB61),0)</f>
        <v>15372</v>
      </c>
      <c r="BC48" s="195">
        <f>ROUND(((B48/CE61)*BC61),0)</f>
        <v>0</v>
      </c>
      <c r="BD48" s="195">
        <f>ROUND(((B48/CE61)*BD61),0)</f>
        <v>6026</v>
      </c>
      <c r="BE48" s="195">
        <f>ROUND(((B48/CE61)*BE61),0)</f>
        <v>33657</v>
      </c>
      <c r="BF48" s="195">
        <f>ROUND(((B48/CE61)*BF61),0)</f>
        <v>18003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11240</v>
      </c>
      <c r="BM48" s="195">
        <f>ROUND(((B48/CE61)*BM61),0)</f>
        <v>38758</v>
      </c>
      <c r="BN48" s="195">
        <f>ROUND(((B48/CE61)*BN61),0)</f>
        <v>73505</v>
      </c>
      <c r="BO48" s="195">
        <f>ROUND(((B48/CE61)*BO61),0)</f>
        <v>6978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5786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34072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815024</v>
      </c>
    </row>
    <row r="49" spans="1:84" ht="12.6" customHeight="1" x14ac:dyDescent="0.25">
      <c r="A49" s="175" t="s">
        <v>206</v>
      </c>
      <c r="B49" s="195">
        <f>B47+B48</f>
        <v>815023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>
        <v>2418</v>
      </c>
      <c r="F51" s="184"/>
      <c r="G51" s="184"/>
      <c r="H51" s="184"/>
      <c r="I51" s="184"/>
      <c r="J51" s="184"/>
      <c r="K51" s="184"/>
      <c r="L51" s="184">
        <v>82148</v>
      </c>
      <c r="M51" s="184"/>
      <c r="N51" s="184">
        <v>26350</v>
      </c>
      <c r="O51" s="184"/>
      <c r="P51" s="184">
        <v>23157</v>
      </c>
      <c r="Q51" s="184"/>
      <c r="R51" s="184"/>
      <c r="S51" s="184">
        <v>5064</v>
      </c>
      <c r="T51" s="184"/>
      <c r="U51" s="184">
        <v>4988</v>
      </c>
      <c r="V51" s="184">
        <v>402</v>
      </c>
      <c r="W51" s="184"/>
      <c r="X51" s="184"/>
      <c r="Y51" s="184">
        <v>12295</v>
      </c>
      <c r="Z51" s="184"/>
      <c r="AA51" s="184"/>
      <c r="AB51" s="184">
        <v>1897</v>
      </c>
      <c r="AC51" s="184"/>
      <c r="AD51" s="184"/>
      <c r="AE51" s="184">
        <v>10710</v>
      </c>
      <c r="AF51" s="184"/>
      <c r="AG51" s="184">
        <v>22616</v>
      </c>
      <c r="AH51" s="184">
        <v>4562</v>
      </c>
      <c r="AI51" s="184"/>
      <c r="AJ51" s="184">
        <v>2313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35808</v>
      </c>
      <c r="AZ51" s="184"/>
      <c r="BA51" s="184">
        <v>15011</v>
      </c>
      <c r="BB51" s="184">
        <v>1149</v>
      </c>
      <c r="BC51" s="184"/>
      <c r="BD51" s="184"/>
      <c r="BE51" s="184">
        <v>73881</v>
      </c>
      <c r="BF51" s="184">
        <v>1686</v>
      </c>
      <c r="BG51" s="184"/>
      <c r="BH51" s="184"/>
      <c r="BI51" s="184"/>
      <c r="BJ51" s="184"/>
      <c r="BK51" s="184"/>
      <c r="BL51" s="184"/>
      <c r="BM51" s="184">
        <v>419</v>
      </c>
      <c r="BN51" s="184">
        <v>46993</v>
      </c>
      <c r="BO51" s="184"/>
      <c r="BP51" s="184"/>
      <c r="BQ51" s="184"/>
      <c r="BR51" s="184"/>
      <c r="BS51" s="184"/>
      <c r="BT51" s="184"/>
      <c r="BU51" s="184"/>
      <c r="BV51" s="184">
        <v>5169</v>
      </c>
      <c r="BW51" s="184"/>
      <c r="BX51" s="184"/>
      <c r="BY51" s="184">
        <v>3026</v>
      </c>
      <c r="BZ51" s="184"/>
      <c r="CA51" s="184"/>
      <c r="CB51" s="184"/>
      <c r="CC51" s="184"/>
      <c r="CD51" s="195"/>
      <c r="CE51" s="195">
        <f>SUM(C51:CD51)</f>
        <v>382062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34</v>
      </c>
      <c r="F59" s="184"/>
      <c r="G59" s="184"/>
      <c r="H59" s="184"/>
      <c r="I59" s="184"/>
      <c r="J59" s="184"/>
      <c r="K59" s="184"/>
      <c r="L59" s="184">
        <v>7754</v>
      </c>
      <c r="M59" s="184"/>
      <c r="N59" s="184">
        <v>4020</v>
      </c>
      <c r="O59" s="184"/>
      <c r="P59" s="185">
        <v>990</v>
      </c>
      <c r="Q59" s="185"/>
      <c r="R59" s="185"/>
      <c r="S59" s="248"/>
      <c r="T59" s="248"/>
      <c r="U59" s="224">
        <v>4540</v>
      </c>
      <c r="V59" s="185">
        <v>153</v>
      </c>
      <c r="W59" s="185"/>
      <c r="X59" s="185"/>
      <c r="Y59" s="185">
        <v>390</v>
      </c>
      <c r="Z59" s="185"/>
      <c r="AA59" s="185"/>
      <c r="AB59" s="248"/>
      <c r="AC59" s="185"/>
      <c r="AD59" s="185"/>
      <c r="AE59" s="185">
        <v>6879</v>
      </c>
      <c r="AF59" s="185"/>
      <c r="AG59" s="185">
        <v>432</v>
      </c>
      <c r="AH59" s="185">
        <v>98</v>
      </c>
      <c r="AI59" s="185"/>
      <c r="AJ59" s="185">
        <v>3909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24691</v>
      </c>
      <c r="AZ59" s="185"/>
      <c r="BA59" s="248"/>
      <c r="BB59" s="248"/>
      <c r="BC59" s="248"/>
      <c r="BD59" s="248"/>
      <c r="BE59" s="185">
        <v>33424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0.56000000000000005</v>
      </c>
      <c r="F60" s="223"/>
      <c r="G60" s="187"/>
      <c r="H60" s="187"/>
      <c r="I60" s="187"/>
      <c r="J60" s="223"/>
      <c r="K60" s="187"/>
      <c r="L60" s="187">
        <v>14.69</v>
      </c>
      <c r="M60" s="187"/>
      <c r="N60" s="187">
        <v>6.13</v>
      </c>
      <c r="O60" s="187"/>
      <c r="P60" s="221">
        <v>0.12</v>
      </c>
      <c r="Q60" s="221"/>
      <c r="R60" s="221"/>
      <c r="S60" s="221">
        <v>0.02</v>
      </c>
      <c r="T60" s="221"/>
      <c r="U60" s="221">
        <v>1.0900000000000001</v>
      </c>
      <c r="V60" s="221">
        <v>0.05</v>
      </c>
      <c r="W60" s="221"/>
      <c r="X60" s="221"/>
      <c r="Y60" s="221">
        <v>0.74</v>
      </c>
      <c r="Z60" s="221"/>
      <c r="AA60" s="221"/>
      <c r="AB60" s="221"/>
      <c r="AC60" s="221"/>
      <c r="AD60" s="221"/>
      <c r="AE60" s="221">
        <v>3.61</v>
      </c>
      <c r="AF60" s="221"/>
      <c r="AG60" s="221">
        <v>0.32</v>
      </c>
      <c r="AH60" s="221">
        <v>0.46</v>
      </c>
      <c r="AI60" s="221"/>
      <c r="AJ60" s="221">
        <v>6.24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6.72</v>
      </c>
      <c r="AZ60" s="221"/>
      <c r="BA60" s="221">
        <v>2.2200000000000002</v>
      </c>
      <c r="BB60" s="221">
        <v>1.01</v>
      </c>
      <c r="BC60" s="221"/>
      <c r="BD60" s="221">
        <v>0.62</v>
      </c>
      <c r="BE60" s="221">
        <v>2.96</v>
      </c>
      <c r="BF60" s="221">
        <v>3.17</v>
      </c>
      <c r="BG60" s="221"/>
      <c r="BH60" s="221"/>
      <c r="BI60" s="221"/>
      <c r="BJ60" s="221"/>
      <c r="BK60" s="221"/>
      <c r="BL60" s="221">
        <v>1.29</v>
      </c>
      <c r="BM60" s="221">
        <v>2.16</v>
      </c>
      <c r="BN60" s="221">
        <v>3.78</v>
      </c>
      <c r="BO60" s="221">
        <v>0.27</v>
      </c>
      <c r="BP60" s="221"/>
      <c r="BQ60" s="221"/>
      <c r="BR60" s="221"/>
      <c r="BS60" s="221"/>
      <c r="BT60" s="221"/>
      <c r="BU60" s="221"/>
      <c r="BV60" s="221">
        <v>0.37</v>
      </c>
      <c r="BW60" s="221"/>
      <c r="BX60" s="221"/>
      <c r="BY60" s="221">
        <v>1.57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60.169999999999995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22880</v>
      </c>
      <c r="F61" s="185"/>
      <c r="G61" s="184"/>
      <c r="H61" s="184"/>
      <c r="I61" s="185"/>
      <c r="J61" s="185"/>
      <c r="K61" s="185"/>
      <c r="L61" s="185">
        <v>777339</v>
      </c>
      <c r="M61" s="184"/>
      <c r="N61" s="184">
        <v>239106</v>
      </c>
      <c r="O61" s="184"/>
      <c r="P61" s="185">
        <v>8239</v>
      </c>
      <c r="Q61" s="185"/>
      <c r="R61" s="185"/>
      <c r="S61" s="185">
        <v>995</v>
      </c>
      <c r="T61" s="185"/>
      <c r="U61" s="185">
        <v>68305</v>
      </c>
      <c r="V61" s="185">
        <v>3433</v>
      </c>
      <c r="W61" s="185"/>
      <c r="X61" s="185"/>
      <c r="Y61" s="185">
        <v>57137</v>
      </c>
      <c r="Z61" s="185"/>
      <c r="AA61" s="185"/>
      <c r="AB61" s="185"/>
      <c r="AC61" s="185"/>
      <c r="AD61" s="185"/>
      <c r="AE61" s="185">
        <v>305603</v>
      </c>
      <c r="AF61" s="185"/>
      <c r="AG61" s="185">
        <v>102305</v>
      </c>
      <c r="AH61" s="185">
        <v>39724</v>
      </c>
      <c r="AI61" s="185"/>
      <c r="AJ61" s="185">
        <v>339721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220546</v>
      </c>
      <c r="AZ61" s="185"/>
      <c r="BA61" s="185">
        <v>68512</v>
      </c>
      <c r="BB61" s="185">
        <v>60609</v>
      </c>
      <c r="BC61" s="185"/>
      <c r="BD61" s="185">
        <v>23761</v>
      </c>
      <c r="BE61" s="185">
        <v>132706</v>
      </c>
      <c r="BF61" s="185">
        <v>70982</v>
      </c>
      <c r="BG61" s="185"/>
      <c r="BH61" s="185"/>
      <c r="BI61" s="185"/>
      <c r="BJ61" s="185"/>
      <c r="BK61" s="185"/>
      <c r="BL61" s="185">
        <v>44319</v>
      </c>
      <c r="BM61" s="185">
        <v>152818</v>
      </c>
      <c r="BN61" s="185">
        <f>280580+9241</f>
        <v>289821</v>
      </c>
      <c r="BO61" s="185">
        <v>27513</v>
      </c>
      <c r="BP61" s="185"/>
      <c r="BQ61" s="185"/>
      <c r="BR61" s="185"/>
      <c r="BS61" s="185"/>
      <c r="BT61" s="185"/>
      <c r="BU61" s="185"/>
      <c r="BV61" s="185">
        <v>22813</v>
      </c>
      <c r="BW61" s="185"/>
      <c r="BX61" s="185"/>
      <c r="BY61" s="185">
        <v>134342</v>
      </c>
      <c r="BZ61" s="185"/>
      <c r="CA61" s="185"/>
      <c r="CB61" s="185"/>
      <c r="CC61" s="185"/>
      <c r="CD61" s="249" t="s">
        <v>221</v>
      </c>
      <c r="CE61" s="195">
        <f t="shared" si="0"/>
        <v>3213529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5803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197151</v>
      </c>
      <c r="M62" s="195">
        <f t="shared" si="1"/>
        <v>0</v>
      </c>
      <c r="N62" s="195">
        <f t="shared" si="1"/>
        <v>60643</v>
      </c>
      <c r="O62" s="195">
        <f t="shared" si="1"/>
        <v>0</v>
      </c>
      <c r="P62" s="195">
        <f t="shared" si="1"/>
        <v>2090</v>
      </c>
      <c r="Q62" s="195">
        <f t="shared" si="1"/>
        <v>0</v>
      </c>
      <c r="R62" s="195">
        <f t="shared" si="1"/>
        <v>0</v>
      </c>
      <c r="S62" s="195">
        <f t="shared" si="1"/>
        <v>252</v>
      </c>
      <c r="T62" s="195">
        <f t="shared" si="1"/>
        <v>0</v>
      </c>
      <c r="U62" s="195">
        <f t="shared" si="1"/>
        <v>17324</v>
      </c>
      <c r="V62" s="195">
        <f t="shared" si="1"/>
        <v>871</v>
      </c>
      <c r="W62" s="195">
        <f t="shared" si="1"/>
        <v>0</v>
      </c>
      <c r="X62" s="195">
        <f t="shared" si="1"/>
        <v>0</v>
      </c>
      <c r="Y62" s="195">
        <f t="shared" si="1"/>
        <v>14491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77508</v>
      </c>
      <c r="AF62" s="195">
        <f t="shared" si="1"/>
        <v>0</v>
      </c>
      <c r="AG62" s="195">
        <f t="shared" si="1"/>
        <v>25947</v>
      </c>
      <c r="AH62" s="195">
        <f t="shared" si="1"/>
        <v>10075</v>
      </c>
      <c r="AI62" s="195">
        <f t="shared" si="1"/>
        <v>0</v>
      </c>
      <c r="AJ62" s="195">
        <f t="shared" si="1"/>
        <v>86161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55935</v>
      </c>
      <c r="AZ62" s="195">
        <f>ROUND(AZ47+AZ48,0)</f>
        <v>0</v>
      </c>
      <c r="BA62" s="195">
        <f>ROUND(BA47+BA48,0)</f>
        <v>17376</v>
      </c>
      <c r="BB62" s="195">
        <f t="shared" si="1"/>
        <v>15372</v>
      </c>
      <c r="BC62" s="195">
        <f t="shared" si="1"/>
        <v>0</v>
      </c>
      <c r="BD62" s="195">
        <f t="shared" si="1"/>
        <v>6026</v>
      </c>
      <c r="BE62" s="195">
        <f t="shared" si="1"/>
        <v>33657</v>
      </c>
      <c r="BF62" s="195">
        <f t="shared" si="1"/>
        <v>18003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11240</v>
      </c>
      <c r="BM62" s="195">
        <f t="shared" si="1"/>
        <v>38758</v>
      </c>
      <c r="BN62" s="195">
        <f t="shared" si="1"/>
        <v>73505</v>
      </c>
      <c r="BO62" s="195">
        <f t="shared" ref="BO62:CC62" si="2">ROUND(BO47+BO48,0)</f>
        <v>6978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5786</v>
      </c>
      <c r="BW62" s="195">
        <f t="shared" si="2"/>
        <v>0</v>
      </c>
      <c r="BX62" s="195">
        <f t="shared" si="2"/>
        <v>0</v>
      </c>
      <c r="BY62" s="195">
        <f t="shared" si="2"/>
        <v>34072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815024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22508</v>
      </c>
      <c r="F63" s="185"/>
      <c r="G63" s="184"/>
      <c r="H63" s="184"/>
      <c r="I63" s="185"/>
      <c r="J63" s="185"/>
      <c r="K63" s="185"/>
      <c r="L63" s="185">
        <v>764704</v>
      </c>
      <c r="M63" s="184"/>
      <c r="N63" s="184"/>
      <c r="O63" s="184"/>
      <c r="P63" s="185">
        <v>14078</v>
      </c>
      <c r="Q63" s="185"/>
      <c r="R63" s="185"/>
      <c r="S63" s="185"/>
      <c r="T63" s="185"/>
      <c r="U63" s="185">
        <v>62539</v>
      </c>
      <c r="V63" s="185"/>
      <c r="W63" s="185"/>
      <c r="X63" s="185"/>
      <c r="Y63" s="185">
        <v>6347</v>
      </c>
      <c r="Z63" s="185"/>
      <c r="AA63" s="185"/>
      <c r="AB63" s="185">
        <f>47358+2057</f>
        <v>49415</v>
      </c>
      <c r="AC63" s="185"/>
      <c r="AD63" s="185"/>
      <c r="AE63" s="185">
        <v>24072</v>
      </c>
      <c r="AF63" s="185"/>
      <c r="AG63" s="185">
        <v>134862</v>
      </c>
      <c r="AH63" s="185"/>
      <c r="AI63" s="185"/>
      <c r="AJ63" s="185">
        <v>211133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2639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>
        <v>30015</v>
      </c>
      <c r="BN63" s="185">
        <v>109311</v>
      </c>
      <c r="BO63" s="185"/>
      <c r="BP63" s="185"/>
      <c r="BQ63" s="185"/>
      <c r="BR63" s="185"/>
      <c r="BS63" s="185"/>
      <c r="BT63" s="185"/>
      <c r="BU63" s="185"/>
      <c r="BV63" s="185">
        <v>27449</v>
      </c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1459072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1693</v>
      </c>
      <c r="F64" s="185"/>
      <c r="G64" s="184"/>
      <c r="H64" s="184"/>
      <c r="I64" s="185"/>
      <c r="J64" s="185"/>
      <c r="K64" s="185"/>
      <c r="L64" s="185">
        <v>57531</v>
      </c>
      <c r="M64" s="184"/>
      <c r="N64" s="184">
        <v>45040</v>
      </c>
      <c r="O64" s="184"/>
      <c r="P64" s="185">
        <v>3131</v>
      </c>
      <c r="Q64" s="185"/>
      <c r="R64" s="185"/>
      <c r="S64" s="185">
        <v>9991</v>
      </c>
      <c r="T64" s="185"/>
      <c r="U64" s="185">
        <v>71404</v>
      </c>
      <c r="V64" s="185">
        <v>302</v>
      </c>
      <c r="W64" s="185"/>
      <c r="X64" s="185"/>
      <c r="Y64" s="185">
        <v>348</v>
      </c>
      <c r="Z64" s="185"/>
      <c r="AA64" s="185"/>
      <c r="AB64" s="185">
        <f>24532+3644</f>
        <v>28176</v>
      </c>
      <c r="AC64" s="185"/>
      <c r="AD64" s="185"/>
      <c r="AE64" s="185">
        <v>2023</v>
      </c>
      <c r="AF64" s="185"/>
      <c r="AG64" s="185">
        <v>5263</v>
      </c>
      <c r="AH64" s="185">
        <v>5503</v>
      </c>
      <c r="AI64" s="185"/>
      <c r="AJ64" s="185">
        <v>34149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83477</v>
      </c>
      <c r="AZ64" s="185"/>
      <c r="BA64" s="185">
        <v>13309</v>
      </c>
      <c r="BB64" s="185">
        <v>248</v>
      </c>
      <c r="BC64" s="185"/>
      <c r="BD64" s="185">
        <v>269</v>
      </c>
      <c r="BE64" s="185">
        <v>19224</v>
      </c>
      <c r="BF64" s="185">
        <v>18667</v>
      </c>
      <c r="BG64" s="185"/>
      <c r="BH64" s="185"/>
      <c r="BI64" s="185"/>
      <c r="BJ64" s="185"/>
      <c r="BK64" s="185"/>
      <c r="BL64" s="185">
        <v>1032</v>
      </c>
      <c r="BM64" s="185">
        <v>2786</v>
      </c>
      <c r="BN64" s="185">
        <f>14187+1733</f>
        <v>15920</v>
      </c>
      <c r="BO64" s="185">
        <v>2294</v>
      </c>
      <c r="BP64" s="185"/>
      <c r="BQ64" s="185"/>
      <c r="BR64" s="185"/>
      <c r="BS64" s="185"/>
      <c r="BT64" s="185"/>
      <c r="BU64" s="185"/>
      <c r="BV64" s="185">
        <v>375</v>
      </c>
      <c r="BW64" s="185"/>
      <c r="BX64" s="185"/>
      <c r="BY64" s="185">
        <v>367</v>
      </c>
      <c r="BZ64" s="185"/>
      <c r="CA64" s="185"/>
      <c r="CB64" s="185"/>
      <c r="CC64" s="185"/>
      <c r="CD64" s="249" t="s">
        <v>221</v>
      </c>
      <c r="CE64" s="195">
        <f t="shared" si="0"/>
        <v>422522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7</v>
      </c>
      <c r="F65" s="184"/>
      <c r="G65" s="184"/>
      <c r="H65" s="184"/>
      <c r="I65" s="185"/>
      <c r="J65" s="184"/>
      <c r="K65" s="185"/>
      <c r="L65" s="185">
        <v>232</v>
      </c>
      <c r="M65" s="184"/>
      <c r="N65" s="184">
        <v>22757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>
        <v>1499</v>
      </c>
      <c r="AI65" s="185"/>
      <c r="AJ65" s="185">
        <v>14863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149364</v>
      </c>
      <c r="BF65" s="185"/>
      <c r="BG65" s="185"/>
      <c r="BH65" s="185"/>
      <c r="BI65" s="185"/>
      <c r="BJ65" s="185"/>
      <c r="BK65" s="185"/>
      <c r="BL65" s="185"/>
      <c r="BM65" s="185"/>
      <c r="BN65" s="185">
        <v>12549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201271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715</v>
      </c>
      <c r="F66" s="184"/>
      <c r="G66" s="184"/>
      <c r="H66" s="184"/>
      <c r="I66" s="184"/>
      <c r="J66" s="184"/>
      <c r="K66" s="185"/>
      <c r="L66" s="185">
        <v>24309</v>
      </c>
      <c r="M66" s="184"/>
      <c r="N66" s="184">
        <v>3444</v>
      </c>
      <c r="O66" s="185"/>
      <c r="P66" s="185">
        <v>531</v>
      </c>
      <c r="Q66" s="185"/>
      <c r="R66" s="185"/>
      <c r="S66" s="184"/>
      <c r="T66" s="184"/>
      <c r="U66" s="185">
        <v>51596</v>
      </c>
      <c r="V66" s="185"/>
      <c r="W66" s="185"/>
      <c r="X66" s="185"/>
      <c r="Y66" s="185">
        <v>13095</v>
      </c>
      <c r="Z66" s="185"/>
      <c r="AA66" s="185"/>
      <c r="AB66" s="185">
        <f>56082+1461</f>
        <v>57543</v>
      </c>
      <c r="AC66" s="185"/>
      <c r="AD66" s="185"/>
      <c r="AE66" s="185">
        <v>2058</v>
      </c>
      <c r="AF66" s="185"/>
      <c r="AG66" s="185">
        <v>1479</v>
      </c>
      <c r="AH66" s="185">
        <v>5425</v>
      </c>
      <c r="AI66" s="185"/>
      <c r="AJ66" s="185">
        <v>7856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75772</v>
      </c>
      <c r="AZ66" s="185"/>
      <c r="BA66" s="185">
        <v>444</v>
      </c>
      <c r="BB66" s="185"/>
      <c r="BC66" s="185"/>
      <c r="BD66" s="185"/>
      <c r="BE66" s="185">
        <v>65464</v>
      </c>
      <c r="BF66" s="185"/>
      <c r="BG66" s="185"/>
      <c r="BH66" s="185"/>
      <c r="BI66" s="185"/>
      <c r="BJ66" s="185"/>
      <c r="BK66" s="185"/>
      <c r="BL66" s="185"/>
      <c r="BM66" s="185">
        <v>313354</v>
      </c>
      <c r="BN66" s="185">
        <v>14156</v>
      </c>
      <c r="BO66" s="185"/>
      <c r="BP66" s="185"/>
      <c r="BQ66" s="185"/>
      <c r="BR66" s="185"/>
      <c r="BS66" s="185"/>
      <c r="BT66" s="185"/>
      <c r="BU66" s="185"/>
      <c r="BV66" s="185">
        <v>44738</v>
      </c>
      <c r="BW66" s="185"/>
      <c r="BX66" s="185"/>
      <c r="BY66" s="185">
        <v>49</v>
      </c>
      <c r="BZ66" s="185"/>
      <c r="CA66" s="185"/>
      <c r="CB66" s="185"/>
      <c r="CC66" s="185"/>
      <c r="CD66" s="249" t="s">
        <v>221</v>
      </c>
      <c r="CE66" s="195">
        <f t="shared" si="0"/>
        <v>682028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2418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82148</v>
      </c>
      <c r="M67" s="195">
        <f t="shared" si="3"/>
        <v>0</v>
      </c>
      <c r="N67" s="195">
        <f t="shared" si="3"/>
        <v>26350</v>
      </c>
      <c r="O67" s="195">
        <f t="shared" si="3"/>
        <v>0</v>
      </c>
      <c r="P67" s="195">
        <f t="shared" si="3"/>
        <v>23157</v>
      </c>
      <c r="Q67" s="195">
        <f t="shared" si="3"/>
        <v>0</v>
      </c>
      <c r="R67" s="195">
        <f t="shared" si="3"/>
        <v>0</v>
      </c>
      <c r="S67" s="195">
        <f t="shared" si="3"/>
        <v>5064</v>
      </c>
      <c r="T67" s="195">
        <f t="shared" si="3"/>
        <v>0</v>
      </c>
      <c r="U67" s="195">
        <f t="shared" si="3"/>
        <v>4988</v>
      </c>
      <c r="V67" s="195">
        <f t="shared" si="3"/>
        <v>402</v>
      </c>
      <c r="W67" s="195">
        <f t="shared" si="3"/>
        <v>0</v>
      </c>
      <c r="X67" s="195">
        <f t="shared" si="3"/>
        <v>0</v>
      </c>
      <c r="Y67" s="195">
        <f t="shared" si="3"/>
        <v>12295</v>
      </c>
      <c r="Z67" s="195">
        <f t="shared" si="3"/>
        <v>0</v>
      </c>
      <c r="AA67" s="195">
        <f t="shared" si="3"/>
        <v>0</v>
      </c>
      <c r="AB67" s="195">
        <f t="shared" si="3"/>
        <v>1897</v>
      </c>
      <c r="AC67" s="195">
        <f t="shared" si="3"/>
        <v>0</v>
      </c>
      <c r="AD67" s="195">
        <f t="shared" si="3"/>
        <v>0</v>
      </c>
      <c r="AE67" s="195">
        <f t="shared" si="3"/>
        <v>10710</v>
      </c>
      <c r="AF67" s="195">
        <f t="shared" si="3"/>
        <v>0</v>
      </c>
      <c r="AG67" s="195">
        <f t="shared" si="3"/>
        <v>22616</v>
      </c>
      <c r="AH67" s="195">
        <f t="shared" si="3"/>
        <v>4562</v>
      </c>
      <c r="AI67" s="195">
        <f t="shared" si="3"/>
        <v>0</v>
      </c>
      <c r="AJ67" s="195">
        <f t="shared" si="3"/>
        <v>2313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35808</v>
      </c>
      <c r="AZ67" s="195">
        <f>ROUND(AZ51+AZ52,0)</f>
        <v>0</v>
      </c>
      <c r="BA67" s="195">
        <f>ROUND(BA51+BA52,0)</f>
        <v>15011</v>
      </c>
      <c r="BB67" s="195">
        <f t="shared" si="3"/>
        <v>1149</v>
      </c>
      <c r="BC67" s="195">
        <f t="shared" si="3"/>
        <v>0</v>
      </c>
      <c r="BD67" s="195">
        <f t="shared" si="3"/>
        <v>0</v>
      </c>
      <c r="BE67" s="195">
        <f t="shared" si="3"/>
        <v>73881</v>
      </c>
      <c r="BF67" s="195">
        <f t="shared" si="3"/>
        <v>1686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419</v>
      </c>
      <c r="BN67" s="195">
        <f t="shared" si="3"/>
        <v>46993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5169</v>
      </c>
      <c r="BW67" s="195">
        <f t="shared" si="4"/>
        <v>0</v>
      </c>
      <c r="BX67" s="195">
        <f t="shared" si="4"/>
        <v>0</v>
      </c>
      <c r="BY67" s="195">
        <f t="shared" si="4"/>
        <v>3026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382062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14682</v>
      </c>
      <c r="AC68" s="185"/>
      <c r="AD68" s="185"/>
      <c r="AE68" s="185"/>
      <c r="AF68" s="185"/>
      <c r="AG68" s="185"/>
      <c r="AH68" s="185">
        <v>2400</v>
      </c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17082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394</v>
      </c>
      <c r="F69" s="185"/>
      <c r="G69" s="184"/>
      <c r="H69" s="184"/>
      <c r="I69" s="185"/>
      <c r="J69" s="185"/>
      <c r="K69" s="185"/>
      <c r="L69" s="185">
        <v>13393</v>
      </c>
      <c r="M69" s="184"/>
      <c r="N69" s="184">
        <v>4146</v>
      </c>
      <c r="O69" s="184"/>
      <c r="P69" s="185"/>
      <c r="Q69" s="185"/>
      <c r="R69" s="224"/>
      <c r="S69" s="185"/>
      <c r="T69" s="184"/>
      <c r="U69" s="185">
        <v>18722</v>
      </c>
      <c r="V69" s="185"/>
      <c r="W69" s="184"/>
      <c r="X69" s="185"/>
      <c r="Y69" s="185">
        <v>12345</v>
      </c>
      <c r="Z69" s="185"/>
      <c r="AA69" s="185"/>
      <c r="AB69" s="185"/>
      <c r="AC69" s="185"/>
      <c r="AD69" s="185"/>
      <c r="AE69" s="185">
        <v>16296</v>
      </c>
      <c r="AF69" s="185"/>
      <c r="AG69" s="185">
        <v>1001</v>
      </c>
      <c r="AH69" s="185">
        <v>525</v>
      </c>
      <c r="AI69" s="185"/>
      <c r="AJ69" s="185">
        <v>5535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632</v>
      </c>
      <c r="AZ69" s="185"/>
      <c r="BA69" s="185"/>
      <c r="BB69" s="185">
        <v>200</v>
      </c>
      <c r="BC69" s="185"/>
      <c r="BD69" s="185">
        <v>137</v>
      </c>
      <c r="BE69" s="185">
        <v>1902</v>
      </c>
      <c r="BF69" s="185"/>
      <c r="BG69" s="185"/>
      <c r="BH69" s="224"/>
      <c r="BI69" s="185"/>
      <c r="BJ69" s="185"/>
      <c r="BK69" s="185"/>
      <c r="BL69" s="185"/>
      <c r="BM69" s="185">
        <v>3746</v>
      </c>
      <c r="BN69" s="185">
        <f>121004+3831</f>
        <v>124835</v>
      </c>
      <c r="BO69" s="185">
        <v>2198</v>
      </c>
      <c r="BP69" s="185"/>
      <c r="BQ69" s="185"/>
      <c r="BR69" s="185"/>
      <c r="BS69" s="185"/>
      <c r="BT69" s="185"/>
      <c r="BU69" s="185"/>
      <c r="BV69" s="185">
        <v>100</v>
      </c>
      <c r="BW69" s="185"/>
      <c r="BX69" s="185"/>
      <c r="BY69" s="185">
        <v>3512</v>
      </c>
      <c r="BZ69" s="185"/>
      <c r="CA69" s="185"/>
      <c r="CB69" s="185"/>
      <c r="CC69" s="185"/>
      <c r="CD69" s="188">
        <v>166668</v>
      </c>
      <c r="CE69" s="195">
        <f t="shared" si="0"/>
        <v>376287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49</v>
      </c>
      <c r="F70" s="185"/>
      <c r="G70" s="184"/>
      <c r="H70" s="184"/>
      <c r="I70" s="184"/>
      <c r="J70" s="185"/>
      <c r="K70" s="185"/>
      <c r="L70" s="185"/>
      <c r="M70" s="184"/>
      <c r="N70" s="184">
        <v>598</v>
      </c>
      <c r="O70" s="184"/>
      <c r="P70" s="184"/>
      <c r="Q70" s="184"/>
      <c r="R70" s="184"/>
      <c r="S70" s="184">
        <v>709</v>
      </c>
      <c r="T70" s="184"/>
      <c r="U70" s="185">
        <v>178</v>
      </c>
      <c r="V70" s="184"/>
      <c r="W70" s="184"/>
      <c r="X70" s="185"/>
      <c r="Y70" s="185"/>
      <c r="Z70" s="185"/>
      <c r="AA70" s="185"/>
      <c r="AB70" s="185">
        <f>1965+14610</f>
        <v>16575</v>
      </c>
      <c r="AC70" s="185"/>
      <c r="AD70" s="185"/>
      <c r="AE70" s="185">
        <v>70006</v>
      </c>
      <c r="AF70" s="185"/>
      <c r="AG70" s="185"/>
      <c r="AH70" s="185"/>
      <c r="AI70" s="185"/>
      <c r="AJ70" s="185">
        <v>7295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6091</v>
      </c>
      <c r="AZ70" s="185"/>
      <c r="BA70" s="185"/>
      <c r="BB70" s="185">
        <v>72</v>
      </c>
      <c r="BC70" s="185"/>
      <c r="BD70" s="185"/>
      <c r="BE70" s="185">
        <v>8370</v>
      </c>
      <c r="BF70" s="185"/>
      <c r="BG70" s="185"/>
      <c r="BH70" s="185"/>
      <c r="BI70" s="185"/>
      <c r="BJ70" s="185"/>
      <c r="BK70" s="185"/>
      <c r="BL70" s="185"/>
      <c r="BM70" s="185">
        <f>154+20</f>
        <v>174</v>
      </c>
      <c r="BN70" s="185">
        <v>10073</v>
      </c>
      <c r="BO70" s="185"/>
      <c r="BP70" s="185"/>
      <c r="BQ70" s="185"/>
      <c r="BR70" s="185"/>
      <c r="BS70" s="185"/>
      <c r="BT70" s="185"/>
      <c r="BU70" s="185"/>
      <c r="BV70" s="185">
        <v>502</v>
      </c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120692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56369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1916807</v>
      </c>
      <c r="M71" s="195">
        <f t="shared" si="5"/>
        <v>0</v>
      </c>
      <c r="N71" s="195">
        <f t="shared" si="5"/>
        <v>400888</v>
      </c>
      <c r="O71" s="195">
        <f t="shared" si="5"/>
        <v>0</v>
      </c>
      <c r="P71" s="195">
        <f t="shared" si="5"/>
        <v>51226</v>
      </c>
      <c r="Q71" s="195">
        <f t="shared" si="5"/>
        <v>0</v>
      </c>
      <c r="R71" s="195">
        <f t="shared" si="5"/>
        <v>0</v>
      </c>
      <c r="S71" s="195">
        <f t="shared" si="5"/>
        <v>15593</v>
      </c>
      <c r="T71" s="195">
        <f t="shared" si="5"/>
        <v>0</v>
      </c>
      <c r="U71" s="195">
        <f t="shared" si="5"/>
        <v>294700</v>
      </c>
      <c r="V71" s="195">
        <f t="shared" si="5"/>
        <v>5008</v>
      </c>
      <c r="W71" s="195">
        <f t="shared" si="5"/>
        <v>0</v>
      </c>
      <c r="X71" s="195">
        <f t="shared" si="5"/>
        <v>0</v>
      </c>
      <c r="Y71" s="195">
        <f t="shared" si="5"/>
        <v>116058</v>
      </c>
      <c r="Z71" s="195">
        <f t="shared" si="5"/>
        <v>0</v>
      </c>
      <c r="AA71" s="195">
        <f t="shared" si="5"/>
        <v>0</v>
      </c>
      <c r="AB71" s="195">
        <f t="shared" si="5"/>
        <v>135138</v>
      </c>
      <c r="AC71" s="195">
        <f t="shared" si="5"/>
        <v>0</v>
      </c>
      <c r="AD71" s="195">
        <f t="shared" si="5"/>
        <v>0</v>
      </c>
      <c r="AE71" s="195">
        <f t="shared" si="5"/>
        <v>368264</v>
      </c>
      <c r="AF71" s="195">
        <f t="shared" si="5"/>
        <v>0</v>
      </c>
      <c r="AG71" s="195">
        <f t="shared" si="5"/>
        <v>293473</v>
      </c>
      <c r="AH71" s="195">
        <f t="shared" si="5"/>
        <v>69713</v>
      </c>
      <c r="AI71" s="195">
        <f t="shared" si="5"/>
        <v>0</v>
      </c>
      <c r="AJ71" s="195">
        <f t="shared" ref="AJ71:BO71" si="6">SUM(AJ61:AJ69)-AJ70</f>
        <v>694436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468718</v>
      </c>
      <c r="AZ71" s="195">
        <f t="shared" si="6"/>
        <v>0</v>
      </c>
      <c r="BA71" s="195">
        <f t="shared" si="6"/>
        <v>114652</v>
      </c>
      <c r="BB71" s="195">
        <f t="shared" si="6"/>
        <v>77506</v>
      </c>
      <c r="BC71" s="195">
        <f t="shared" si="6"/>
        <v>0</v>
      </c>
      <c r="BD71" s="195">
        <f t="shared" si="6"/>
        <v>30193</v>
      </c>
      <c r="BE71" s="195">
        <f t="shared" si="6"/>
        <v>467828</v>
      </c>
      <c r="BF71" s="195">
        <f t="shared" si="6"/>
        <v>109338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56591</v>
      </c>
      <c r="BM71" s="195">
        <f t="shared" si="6"/>
        <v>541722</v>
      </c>
      <c r="BN71" s="195">
        <f t="shared" si="6"/>
        <v>677017</v>
      </c>
      <c r="BO71" s="195">
        <f t="shared" si="6"/>
        <v>38983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105928</v>
      </c>
      <c r="BW71" s="195">
        <f t="shared" si="7"/>
        <v>0</v>
      </c>
      <c r="BX71" s="195">
        <f t="shared" si="7"/>
        <v>0</v>
      </c>
      <c r="BY71" s="195">
        <f t="shared" si="7"/>
        <v>175368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166668</v>
      </c>
      <c r="CE71" s="195">
        <f>SUM(CE61:CE69)-CE70</f>
        <v>7448185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1017769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61559</v>
      </c>
      <c r="F73" s="185"/>
      <c r="G73" s="184"/>
      <c r="H73" s="184"/>
      <c r="I73" s="185"/>
      <c r="J73" s="185"/>
      <c r="K73" s="185"/>
      <c r="L73" s="185">
        <v>2091420</v>
      </c>
      <c r="M73" s="184"/>
      <c r="N73" s="184">
        <v>437165</v>
      </c>
      <c r="O73" s="184"/>
      <c r="P73" s="185"/>
      <c r="Q73" s="185"/>
      <c r="R73" s="185"/>
      <c r="S73" s="185">
        <f>2004+1066</f>
        <v>3070</v>
      </c>
      <c r="T73" s="185"/>
      <c r="U73" s="185">
        <f>6363+2168</f>
        <v>8531</v>
      </c>
      <c r="V73" s="185">
        <v>864</v>
      </c>
      <c r="W73" s="185"/>
      <c r="X73" s="185"/>
      <c r="Y73" s="185">
        <f>2481+331</f>
        <v>2812</v>
      </c>
      <c r="Z73" s="185"/>
      <c r="AA73" s="185"/>
      <c r="AB73" s="185">
        <f>7608+28835</f>
        <v>36443</v>
      </c>
      <c r="AC73" s="185"/>
      <c r="AD73" s="185"/>
      <c r="AE73" s="185">
        <f>836+34001</f>
        <v>34837</v>
      </c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2676701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67354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59602</v>
      </c>
      <c r="Q74" s="185"/>
      <c r="R74" s="185"/>
      <c r="S74" s="185">
        <v>13665</v>
      </c>
      <c r="T74" s="185"/>
      <c r="U74" s="185">
        <v>365808</v>
      </c>
      <c r="V74" s="185">
        <v>21024</v>
      </c>
      <c r="W74" s="185"/>
      <c r="X74" s="185"/>
      <c r="Y74" s="185">
        <v>155416</v>
      </c>
      <c r="Z74" s="185"/>
      <c r="AA74" s="185"/>
      <c r="AB74" s="185">
        <v>34080</v>
      </c>
      <c r="AC74" s="185"/>
      <c r="AD74" s="185"/>
      <c r="AE74" s="185">
        <v>362254</v>
      </c>
      <c r="AF74" s="185"/>
      <c r="AG74" s="185">
        <v>325012</v>
      </c>
      <c r="AH74" s="185">
        <v>138253</v>
      </c>
      <c r="AI74" s="185"/>
      <c r="AJ74" s="185">
        <v>957535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2500003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128913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2091420</v>
      </c>
      <c r="M75" s="195">
        <f t="shared" si="9"/>
        <v>0</v>
      </c>
      <c r="N75" s="195">
        <f t="shared" si="9"/>
        <v>437165</v>
      </c>
      <c r="O75" s="195">
        <f t="shared" si="9"/>
        <v>0</v>
      </c>
      <c r="P75" s="195">
        <f t="shared" si="9"/>
        <v>59602</v>
      </c>
      <c r="Q75" s="195">
        <f t="shared" si="9"/>
        <v>0</v>
      </c>
      <c r="R75" s="195">
        <f t="shared" si="9"/>
        <v>0</v>
      </c>
      <c r="S75" s="195">
        <f t="shared" si="9"/>
        <v>16735</v>
      </c>
      <c r="T75" s="195">
        <f t="shared" si="9"/>
        <v>0</v>
      </c>
      <c r="U75" s="195">
        <f t="shared" si="9"/>
        <v>374339</v>
      </c>
      <c r="V75" s="195">
        <f t="shared" si="9"/>
        <v>21888</v>
      </c>
      <c r="W75" s="195">
        <f t="shared" si="9"/>
        <v>0</v>
      </c>
      <c r="X75" s="195">
        <f t="shared" si="9"/>
        <v>0</v>
      </c>
      <c r="Y75" s="195">
        <f t="shared" si="9"/>
        <v>158228</v>
      </c>
      <c r="Z75" s="195">
        <f t="shared" si="9"/>
        <v>0</v>
      </c>
      <c r="AA75" s="195">
        <f t="shared" si="9"/>
        <v>0</v>
      </c>
      <c r="AB75" s="195">
        <f t="shared" si="9"/>
        <v>70523</v>
      </c>
      <c r="AC75" s="195">
        <f t="shared" si="9"/>
        <v>0</v>
      </c>
      <c r="AD75" s="195">
        <f t="shared" si="9"/>
        <v>0</v>
      </c>
      <c r="AE75" s="195">
        <f t="shared" si="9"/>
        <v>397091</v>
      </c>
      <c r="AF75" s="195">
        <f t="shared" si="9"/>
        <v>0</v>
      </c>
      <c r="AG75" s="195">
        <f t="shared" si="9"/>
        <v>325012</v>
      </c>
      <c r="AH75" s="195">
        <f t="shared" si="9"/>
        <v>138253</v>
      </c>
      <c r="AI75" s="195">
        <f t="shared" si="9"/>
        <v>0</v>
      </c>
      <c r="AJ75" s="195">
        <f t="shared" si="9"/>
        <v>957535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5176704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273</v>
      </c>
      <c r="F76" s="185"/>
      <c r="G76" s="184"/>
      <c r="H76" s="184"/>
      <c r="I76" s="185"/>
      <c r="J76" s="185"/>
      <c r="K76" s="185"/>
      <c r="L76" s="185">
        <v>7023</v>
      </c>
      <c r="M76" s="185"/>
      <c r="N76" s="185">
        <v>7000</v>
      </c>
      <c r="O76" s="185"/>
      <c r="P76" s="185">
        <v>302</v>
      </c>
      <c r="Q76" s="185"/>
      <c r="R76" s="185"/>
      <c r="S76" s="185">
        <v>361</v>
      </c>
      <c r="T76" s="185"/>
      <c r="U76" s="185">
        <v>213</v>
      </c>
      <c r="V76" s="185"/>
      <c r="W76" s="185"/>
      <c r="X76" s="185"/>
      <c r="Y76" s="185">
        <v>488</v>
      </c>
      <c r="Z76" s="185"/>
      <c r="AA76" s="185"/>
      <c r="AB76" s="185">
        <v>180</v>
      </c>
      <c r="AC76" s="185"/>
      <c r="AD76" s="185"/>
      <c r="AE76" s="185">
        <v>928</v>
      </c>
      <c r="AF76" s="185"/>
      <c r="AG76" s="185">
        <v>567</v>
      </c>
      <c r="AH76" s="185"/>
      <c r="AI76" s="185"/>
      <c r="AJ76" s="185">
        <v>1226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3202</v>
      </c>
      <c r="AZ76" s="185"/>
      <c r="BA76" s="185">
        <v>1286</v>
      </c>
      <c r="BB76" s="185">
        <v>109</v>
      </c>
      <c r="BC76" s="185"/>
      <c r="BD76" s="185"/>
      <c r="BE76" s="185">
        <v>6847</v>
      </c>
      <c r="BF76" s="185">
        <v>160</v>
      </c>
      <c r="BG76" s="185"/>
      <c r="BH76" s="185"/>
      <c r="BI76" s="185"/>
      <c r="BJ76" s="185"/>
      <c r="BK76" s="185"/>
      <c r="BL76" s="185">
        <v>60</v>
      </c>
      <c r="BM76" s="185"/>
      <c r="BN76" s="185">
        <v>2433</v>
      </c>
      <c r="BO76" s="185"/>
      <c r="BP76" s="185"/>
      <c r="BQ76" s="185"/>
      <c r="BR76" s="185"/>
      <c r="BS76" s="185"/>
      <c r="BT76" s="185"/>
      <c r="BU76" s="185"/>
      <c r="BV76" s="185">
        <v>327</v>
      </c>
      <c r="BW76" s="185"/>
      <c r="BX76" s="185"/>
      <c r="BY76" s="185">
        <v>259</v>
      </c>
      <c r="BZ76" s="185"/>
      <c r="CA76" s="185"/>
      <c r="CB76" s="185"/>
      <c r="CC76" s="185"/>
      <c r="CD76" s="249" t="s">
        <v>221</v>
      </c>
      <c r="CE76" s="195">
        <f t="shared" si="8"/>
        <v>33244</v>
      </c>
      <c r="CF76" s="195">
        <f>BE59-CE76</f>
        <v>180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171</v>
      </c>
      <c r="F77" s="184"/>
      <c r="G77" s="184"/>
      <c r="H77" s="184"/>
      <c r="I77" s="184"/>
      <c r="J77" s="184"/>
      <c r="K77" s="184"/>
      <c r="L77" s="184">
        <v>23068</v>
      </c>
      <c r="M77" s="184"/>
      <c r="N77" s="184"/>
      <c r="O77" s="184"/>
      <c r="P77" s="184">
        <v>4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23243</v>
      </c>
      <c r="CF77" s="195">
        <f>AY59-CE77</f>
        <v>1448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273</v>
      </c>
      <c r="F78" s="184"/>
      <c r="G78" s="184"/>
      <c r="H78" s="184"/>
      <c r="I78" s="184"/>
      <c r="J78" s="184"/>
      <c r="K78" s="184"/>
      <c r="L78" s="184">
        <v>7023</v>
      </c>
      <c r="M78" s="184"/>
      <c r="N78" s="184">
        <v>7000</v>
      </c>
      <c r="O78" s="184"/>
      <c r="P78" s="184">
        <v>302</v>
      </c>
      <c r="Q78" s="184"/>
      <c r="R78" s="184"/>
      <c r="S78" s="184">
        <v>361</v>
      </c>
      <c r="T78" s="184"/>
      <c r="U78" s="184">
        <v>213</v>
      </c>
      <c r="V78" s="184"/>
      <c r="W78" s="184"/>
      <c r="X78" s="184"/>
      <c r="Y78" s="184">
        <v>488</v>
      </c>
      <c r="Z78" s="184"/>
      <c r="AA78" s="184"/>
      <c r="AB78" s="184">
        <v>180</v>
      </c>
      <c r="AC78" s="184"/>
      <c r="AD78" s="184"/>
      <c r="AE78" s="184">
        <v>928</v>
      </c>
      <c r="AF78" s="184"/>
      <c r="AG78" s="184">
        <v>567</v>
      </c>
      <c r="AH78" s="184"/>
      <c r="AI78" s="184"/>
      <c r="AJ78" s="184">
        <v>1226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1286</v>
      </c>
      <c r="BB78" s="184">
        <v>109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60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327</v>
      </c>
      <c r="BW78" s="184"/>
      <c r="BX78" s="184"/>
      <c r="BY78" s="184">
        <v>259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20602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2242</v>
      </c>
      <c r="F79" s="184"/>
      <c r="G79" s="184"/>
      <c r="H79" s="184"/>
      <c r="I79" s="184"/>
      <c r="J79" s="184"/>
      <c r="K79" s="184"/>
      <c r="L79" s="184">
        <v>59197</v>
      </c>
      <c r="M79" s="184"/>
      <c r="N79" s="184">
        <v>2171</v>
      </c>
      <c r="O79" s="184"/>
      <c r="P79" s="184">
        <v>403</v>
      </c>
      <c r="Q79" s="184"/>
      <c r="R79" s="184"/>
      <c r="S79" s="184">
        <v>93</v>
      </c>
      <c r="T79" s="184"/>
      <c r="U79" s="184">
        <v>20</v>
      </c>
      <c r="V79" s="184"/>
      <c r="W79" s="184"/>
      <c r="X79" s="184"/>
      <c r="Y79" s="184">
        <v>130</v>
      </c>
      <c r="Z79" s="184"/>
      <c r="AA79" s="184"/>
      <c r="AB79" s="184"/>
      <c r="AC79" s="184"/>
      <c r="AD79" s="184"/>
      <c r="AE79" s="184">
        <v>2495</v>
      </c>
      <c r="AF79" s="184"/>
      <c r="AG79" s="184">
        <v>699</v>
      </c>
      <c r="AH79" s="184">
        <v>254</v>
      </c>
      <c r="AI79" s="184"/>
      <c r="AJ79" s="184">
        <v>146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67850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0.44</v>
      </c>
      <c r="F80" s="187"/>
      <c r="G80" s="187"/>
      <c r="H80" s="187"/>
      <c r="I80" s="187"/>
      <c r="J80" s="187"/>
      <c r="K80" s="187"/>
      <c r="L80" s="187">
        <v>14.81</v>
      </c>
      <c r="M80" s="187"/>
      <c r="N80" s="187">
        <v>6.13</v>
      </c>
      <c r="O80" s="187"/>
      <c r="P80" s="187">
        <v>0.12</v>
      </c>
      <c r="Q80" s="187"/>
      <c r="R80" s="187"/>
      <c r="S80" s="187">
        <v>0.02</v>
      </c>
      <c r="T80" s="187"/>
      <c r="U80" s="187">
        <v>1.0900000000000001</v>
      </c>
      <c r="V80" s="187">
        <v>0.05</v>
      </c>
      <c r="W80" s="187"/>
      <c r="X80" s="187"/>
      <c r="Y80" s="187">
        <v>0.74</v>
      </c>
      <c r="Z80" s="187"/>
      <c r="AA80" s="187"/>
      <c r="AB80" s="187"/>
      <c r="AC80" s="187"/>
      <c r="AD80" s="187"/>
      <c r="AE80" s="187">
        <v>3.61</v>
      </c>
      <c r="AF80" s="187"/>
      <c r="AG80" s="187">
        <v>0.32</v>
      </c>
      <c r="AH80" s="187">
        <v>0.46</v>
      </c>
      <c r="AI80" s="187"/>
      <c r="AJ80" s="187">
        <v>6.24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34.03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</v>
      </c>
      <c r="D111" s="174">
        <v>34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47</v>
      </c>
      <c r="D112" s="174">
        <v>11774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66401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15</v>
      </c>
      <c r="C138" s="189"/>
      <c r="D138" s="174">
        <v>1</v>
      </c>
      <c r="E138" s="175">
        <f>SUM(B138:D138)</f>
        <v>16</v>
      </c>
    </row>
    <row r="139" spans="1:6" ht="12.6" customHeight="1" x14ac:dyDescent="0.25">
      <c r="A139" s="173" t="s">
        <v>215</v>
      </c>
      <c r="B139" s="174">
        <v>31</v>
      </c>
      <c r="C139" s="189"/>
      <c r="D139" s="174">
        <v>3</v>
      </c>
      <c r="E139" s="175">
        <f>SUM(B139:D139)</f>
        <v>34</v>
      </c>
    </row>
    <row r="140" spans="1:6" ht="12.6" customHeight="1" x14ac:dyDescent="0.25">
      <c r="A140" s="173" t="s">
        <v>298</v>
      </c>
      <c r="B140" s="174">
        <v>3549</v>
      </c>
      <c r="C140" s="174">
        <v>53</v>
      </c>
      <c r="D140" s="174">
        <v>4189</v>
      </c>
      <c r="E140" s="175">
        <f>SUM(B140:D140)</f>
        <v>7791</v>
      </c>
    </row>
    <row r="141" spans="1:6" ht="12.6" customHeight="1" x14ac:dyDescent="0.25">
      <c r="A141" s="173" t="s">
        <v>245</v>
      </c>
      <c r="B141" s="174">
        <v>75048</v>
      </c>
      <c r="C141" s="189"/>
      <c r="D141" s="174">
        <v>6666</v>
      </c>
      <c r="E141" s="175">
        <f>SUM(B141:D141)</f>
        <v>81714</v>
      </c>
      <c r="F141" s="199"/>
    </row>
    <row r="142" spans="1:6" ht="12.6" customHeight="1" x14ac:dyDescent="0.25">
      <c r="A142" s="173" t="s">
        <v>246</v>
      </c>
      <c r="B142" s="174">
        <v>1138729</v>
      </c>
      <c r="C142" s="189">
        <v>16932</v>
      </c>
      <c r="D142" s="174">
        <v>1344342</v>
      </c>
      <c r="E142" s="175">
        <f>SUM(B142:D142)</f>
        <v>2500003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17</v>
      </c>
      <c r="C144" s="189">
        <v>15</v>
      </c>
      <c r="D144" s="174">
        <v>15</v>
      </c>
      <c r="E144" s="175">
        <f>SUM(B144:D144)</f>
        <v>47</v>
      </c>
    </row>
    <row r="145" spans="1:5" ht="12.6" customHeight="1" x14ac:dyDescent="0.25">
      <c r="A145" s="173" t="s">
        <v>215</v>
      </c>
      <c r="B145" s="174">
        <v>204</v>
      </c>
      <c r="C145" s="189">
        <v>5582</v>
      </c>
      <c r="D145" s="174">
        <v>5988</v>
      </c>
      <c r="E145" s="175">
        <f>SUM(B145:D145)</f>
        <v>11774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119053</v>
      </c>
      <c r="C147" s="189">
        <v>1293677</v>
      </c>
      <c r="D147" s="174">
        <v>1182257</v>
      </c>
      <c r="E147" s="175">
        <f>SUM(B147:D147)</f>
        <v>2594987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957535</v>
      </c>
      <c r="C157" s="174">
        <v>89262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233792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9787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78649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377940+42115</f>
        <v>420055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5540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54608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10480+2113-1</f>
        <v>12592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815023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2400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14682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17082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26173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24052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50225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35306-24931</f>
        <v>10375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24931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35306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81137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81137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16481</v>
      </c>
      <c r="C195" s="189"/>
      <c r="D195" s="174"/>
      <c r="E195" s="175">
        <f t="shared" ref="E195:E203" si="10">SUM(B195:C195)-D195</f>
        <v>16481</v>
      </c>
    </row>
    <row r="196" spans="1:8" ht="12.6" customHeight="1" x14ac:dyDescent="0.25">
      <c r="A196" s="173" t="s">
        <v>333</v>
      </c>
      <c r="B196" s="174">
        <v>265966</v>
      </c>
      <c r="C196" s="189"/>
      <c r="D196" s="174"/>
      <c r="E196" s="175">
        <f t="shared" si="10"/>
        <v>265966</v>
      </c>
    </row>
    <row r="197" spans="1:8" ht="12.6" customHeight="1" x14ac:dyDescent="0.25">
      <c r="A197" s="173" t="s">
        <v>334</v>
      </c>
      <c r="B197" s="174">
        <v>2960374</v>
      </c>
      <c r="C197" s="189"/>
      <c r="D197" s="174"/>
      <c r="E197" s="175">
        <f t="shared" si="10"/>
        <v>2960374</v>
      </c>
    </row>
    <row r="198" spans="1:8" ht="12.6" customHeight="1" x14ac:dyDescent="0.25">
      <c r="A198" s="173" t="s">
        <v>335</v>
      </c>
      <c r="B198" s="174">
        <v>3619355</v>
      </c>
      <c r="C198" s="189">
        <v>23026</v>
      </c>
      <c r="D198" s="174"/>
      <c r="E198" s="175">
        <f t="shared" si="10"/>
        <v>3642381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3087547</v>
      </c>
      <c r="C200" s="189">
        <v>49667</v>
      </c>
      <c r="D200" s="174"/>
      <c r="E200" s="175">
        <f t="shared" si="10"/>
        <v>3137214</v>
      </c>
    </row>
    <row r="201" spans="1:8" ht="12.6" customHeight="1" x14ac:dyDescent="0.25">
      <c r="A201" s="173" t="s">
        <v>338</v>
      </c>
      <c r="B201" s="174">
        <v>20476</v>
      </c>
      <c r="C201" s="189"/>
      <c r="D201" s="174"/>
      <c r="E201" s="175">
        <f t="shared" si="10"/>
        <v>20476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>
        <v>7224</v>
      </c>
      <c r="D203" s="174"/>
      <c r="E203" s="175">
        <f t="shared" si="10"/>
        <v>7224</v>
      </c>
    </row>
    <row r="204" spans="1:8" ht="12.6" customHeight="1" x14ac:dyDescent="0.25">
      <c r="A204" s="173" t="s">
        <v>203</v>
      </c>
      <c r="B204" s="175">
        <f>SUM(B195:B203)</f>
        <v>9970199</v>
      </c>
      <c r="C204" s="191">
        <f>SUM(C195:C203)</f>
        <v>79917</v>
      </c>
      <c r="D204" s="175">
        <f>SUM(D195:D203)</f>
        <v>0</v>
      </c>
      <c r="E204" s="175">
        <f>SUM(E195:E203)</f>
        <v>10050116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197133</v>
      </c>
      <c r="C209" s="189">
        <v>10229</v>
      </c>
      <c r="D209" s="174"/>
      <c r="E209" s="175">
        <f t="shared" ref="E209:E216" si="11">SUM(B209:C209)-D209</f>
        <v>207362</v>
      </c>
      <c r="H209" s="259"/>
    </row>
    <row r="210" spans="1:8" ht="12.6" customHeight="1" x14ac:dyDescent="0.25">
      <c r="A210" s="173" t="s">
        <v>334</v>
      </c>
      <c r="B210" s="174">
        <v>1801611</v>
      </c>
      <c r="C210" s="189">
        <v>96353</v>
      </c>
      <c r="D210" s="174"/>
      <c r="E210" s="175">
        <f t="shared" si="11"/>
        <v>1897964</v>
      </c>
      <c r="H210" s="259"/>
    </row>
    <row r="211" spans="1:8" ht="12.6" customHeight="1" x14ac:dyDescent="0.25">
      <c r="A211" s="173" t="s">
        <v>335</v>
      </c>
      <c r="B211" s="174">
        <v>2366214</v>
      </c>
      <c r="C211" s="189">
        <v>174396</v>
      </c>
      <c r="D211" s="174"/>
      <c r="E211" s="175">
        <f t="shared" si="11"/>
        <v>2540610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2781331</v>
      </c>
      <c r="C213" s="189">
        <v>101087</v>
      </c>
      <c r="D213" s="174"/>
      <c r="E213" s="175">
        <f t="shared" si="11"/>
        <v>2882418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7146289</v>
      </c>
      <c r="C217" s="191">
        <f>SUM(C208:C216)</f>
        <v>382065</v>
      </c>
      <c r="D217" s="175">
        <f>SUM(D208:D216)</f>
        <v>0</v>
      </c>
      <c r="E217" s="175">
        <f>SUM(E208:E216)</f>
        <v>7528354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40400</v>
      </c>
      <c r="D221" s="172">
        <f>C221</f>
        <v>40400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-2726115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298044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20324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249185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-2158562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17259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17259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-2100903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3290893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777103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-685600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390119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20416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101378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84558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5350067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100555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26983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127538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16481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265966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2960374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3642381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3157690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7224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10050116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7528354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2521762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571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571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7999938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256658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359754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14213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50000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4042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684667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10653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1304502+4042</f>
        <v>1308544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1319197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4042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1315155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6000116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7999938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7999938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2676701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2500003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5176704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40400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-2158562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17259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-2100903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7277607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120692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1017769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1138461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8416068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3213529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815023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1459072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422522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201271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682028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382065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17082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50225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35306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81137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209619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7568879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847189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122514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969703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969703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Odessa Memorial Healthcare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</v>
      </c>
      <c r="C414" s="194">
        <f>E138</f>
        <v>16</v>
      </c>
      <c r="D414" s="179"/>
    </row>
    <row r="415" spans="1:5" ht="12.6" customHeight="1" x14ac:dyDescent="0.25">
      <c r="A415" s="179" t="s">
        <v>464</v>
      </c>
      <c r="B415" s="179">
        <f>D111</f>
        <v>34</v>
      </c>
      <c r="C415" s="179">
        <f>E139</f>
        <v>34</v>
      </c>
      <c r="D415" s="194">
        <f>SUM(C59:H59)+N59</f>
        <v>4054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47</v>
      </c>
      <c r="C417" s="194">
        <f>E144</f>
        <v>47</v>
      </c>
      <c r="D417" s="179"/>
    </row>
    <row r="418" spans="1:7" ht="12.6" customHeight="1" x14ac:dyDescent="0.25">
      <c r="A418" s="179" t="s">
        <v>466</v>
      </c>
      <c r="B418" s="179">
        <f>D112</f>
        <v>11774</v>
      </c>
      <c r="C418" s="179">
        <f>E145</f>
        <v>11774</v>
      </c>
      <c r="D418" s="179">
        <f>K59+L59</f>
        <v>7754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3213529</v>
      </c>
      <c r="C427" s="179">
        <f t="shared" ref="C427:C434" si="13">CE61</f>
        <v>3213529</v>
      </c>
      <c r="D427" s="179"/>
    </row>
    <row r="428" spans="1:7" ht="12.6" customHeight="1" x14ac:dyDescent="0.25">
      <c r="A428" s="179" t="s">
        <v>3</v>
      </c>
      <c r="B428" s="179">
        <f t="shared" si="12"/>
        <v>815023</v>
      </c>
      <c r="C428" s="179">
        <f t="shared" si="13"/>
        <v>815024</v>
      </c>
      <c r="D428" s="179">
        <f>D173</f>
        <v>815023</v>
      </c>
    </row>
    <row r="429" spans="1:7" ht="12.6" customHeight="1" x14ac:dyDescent="0.25">
      <c r="A429" s="179" t="s">
        <v>236</v>
      </c>
      <c r="B429" s="179">
        <f t="shared" si="12"/>
        <v>1459072</v>
      </c>
      <c r="C429" s="179">
        <f t="shared" si="13"/>
        <v>1459072</v>
      </c>
      <c r="D429" s="179"/>
    </row>
    <row r="430" spans="1:7" ht="12.6" customHeight="1" x14ac:dyDescent="0.25">
      <c r="A430" s="179" t="s">
        <v>237</v>
      </c>
      <c r="B430" s="179">
        <f t="shared" si="12"/>
        <v>422522</v>
      </c>
      <c r="C430" s="179">
        <f t="shared" si="13"/>
        <v>422522</v>
      </c>
      <c r="D430" s="179"/>
    </row>
    <row r="431" spans="1:7" ht="12.6" customHeight="1" x14ac:dyDescent="0.25">
      <c r="A431" s="179" t="s">
        <v>444</v>
      </c>
      <c r="B431" s="179">
        <f t="shared" si="12"/>
        <v>201271</v>
      </c>
      <c r="C431" s="179">
        <f t="shared" si="13"/>
        <v>201271</v>
      </c>
      <c r="D431" s="179"/>
    </row>
    <row r="432" spans="1:7" ht="12.6" customHeight="1" x14ac:dyDescent="0.25">
      <c r="A432" s="179" t="s">
        <v>445</v>
      </c>
      <c r="B432" s="179">
        <f t="shared" si="12"/>
        <v>682028</v>
      </c>
      <c r="C432" s="179">
        <f t="shared" si="13"/>
        <v>682028</v>
      </c>
      <c r="D432" s="179"/>
    </row>
    <row r="433" spans="1:7" ht="12.6" customHeight="1" x14ac:dyDescent="0.25">
      <c r="A433" s="179" t="s">
        <v>6</v>
      </c>
      <c r="B433" s="179">
        <f t="shared" si="12"/>
        <v>382065</v>
      </c>
      <c r="C433" s="179">
        <f t="shared" si="13"/>
        <v>382062</v>
      </c>
      <c r="D433" s="179">
        <f>C217</f>
        <v>382065</v>
      </c>
    </row>
    <row r="434" spans="1:7" ht="12.6" customHeight="1" x14ac:dyDescent="0.25">
      <c r="A434" s="179" t="s">
        <v>474</v>
      </c>
      <c r="B434" s="179">
        <f t="shared" si="12"/>
        <v>17082</v>
      </c>
      <c r="C434" s="179">
        <f t="shared" si="13"/>
        <v>17082</v>
      </c>
      <c r="D434" s="179">
        <f>D177</f>
        <v>17082</v>
      </c>
    </row>
    <row r="435" spans="1:7" ht="12.6" customHeight="1" x14ac:dyDescent="0.25">
      <c r="A435" s="179" t="s">
        <v>447</v>
      </c>
      <c r="B435" s="179">
        <f t="shared" si="12"/>
        <v>50225</v>
      </c>
      <c r="C435" s="179"/>
      <c r="D435" s="179">
        <f>D181</f>
        <v>50225</v>
      </c>
    </row>
    <row r="436" spans="1:7" ht="12.6" customHeight="1" x14ac:dyDescent="0.25">
      <c r="A436" s="179" t="s">
        <v>475</v>
      </c>
      <c r="B436" s="179">
        <f t="shared" si="12"/>
        <v>35306</v>
      </c>
      <c r="C436" s="179"/>
      <c r="D436" s="179">
        <f>D186</f>
        <v>35306</v>
      </c>
    </row>
    <row r="437" spans="1:7" ht="12.6" customHeight="1" x14ac:dyDescent="0.25">
      <c r="A437" s="194" t="s">
        <v>449</v>
      </c>
      <c r="B437" s="194">
        <f t="shared" si="12"/>
        <v>81137</v>
      </c>
      <c r="C437" s="194"/>
      <c r="D437" s="194">
        <f>D190</f>
        <v>81137</v>
      </c>
    </row>
    <row r="438" spans="1:7" ht="12.6" customHeight="1" x14ac:dyDescent="0.25">
      <c r="A438" s="194" t="s">
        <v>476</v>
      </c>
      <c r="B438" s="194">
        <f>C386+C387+C388</f>
        <v>166668</v>
      </c>
      <c r="C438" s="194">
        <f>CD69</f>
        <v>166668</v>
      </c>
      <c r="D438" s="194">
        <f>D181+D186+D190</f>
        <v>166668</v>
      </c>
    </row>
    <row r="439" spans="1:7" ht="12.6" customHeight="1" x14ac:dyDescent="0.25">
      <c r="A439" s="179" t="s">
        <v>451</v>
      </c>
      <c r="B439" s="194">
        <f>C389</f>
        <v>209619</v>
      </c>
      <c r="C439" s="194">
        <f>SUM(C69:CC69)</f>
        <v>209619</v>
      </c>
      <c r="D439" s="179"/>
    </row>
    <row r="440" spans="1:7" ht="12.6" customHeight="1" x14ac:dyDescent="0.25">
      <c r="A440" s="179" t="s">
        <v>477</v>
      </c>
      <c r="B440" s="194">
        <f>B438+B439</f>
        <v>376287</v>
      </c>
      <c r="C440" s="194">
        <f>CE69</f>
        <v>376287</v>
      </c>
      <c r="D440" s="179"/>
    </row>
    <row r="441" spans="1:7" ht="12.6" customHeight="1" x14ac:dyDescent="0.25">
      <c r="A441" s="179" t="s">
        <v>478</v>
      </c>
      <c r="B441" s="179">
        <f>D390</f>
        <v>7568879</v>
      </c>
      <c r="C441" s="179">
        <f>SUM(C427:C437)+C440</f>
        <v>7568877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40400</v>
      </c>
      <c r="C444" s="179">
        <f>C363</f>
        <v>40400</v>
      </c>
      <c r="D444" s="179"/>
    </row>
    <row r="445" spans="1:7" ht="12.6" customHeight="1" x14ac:dyDescent="0.25">
      <c r="A445" s="179" t="s">
        <v>343</v>
      </c>
      <c r="B445" s="179">
        <f>D229</f>
        <v>-2158562</v>
      </c>
      <c r="C445" s="179">
        <f>C364</f>
        <v>-2158562</v>
      </c>
      <c r="D445" s="179"/>
    </row>
    <row r="446" spans="1:7" ht="12.6" customHeight="1" x14ac:dyDescent="0.25">
      <c r="A446" s="179" t="s">
        <v>351</v>
      </c>
      <c r="B446" s="179">
        <f>D236</f>
        <v>17259</v>
      </c>
      <c r="C446" s="179">
        <f>C365</f>
        <v>17259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-2100903</v>
      </c>
      <c r="C448" s="179">
        <f>D367</f>
        <v>-2100903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17259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120692</v>
      </c>
      <c r="C458" s="194">
        <f>CE70</f>
        <v>120692</v>
      </c>
      <c r="D458" s="194"/>
    </row>
    <row r="459" spans="1:7" ht="12.6" customHeight="1" x14ac:dyDescent="0.25">
      <c r="A459" s="179" t="s">
        <v>244</v>
      </c>
      <c r="B459" s="194">
        <f>C371</f>
        <v>1017769</v>
      </c>
      <c r="C459" s="194">
        <f>CE72</f>
        <v>1017769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2676701</v>
      </c>
      <c r="C463" s="194">
        <f>CE73</f>
        <v>2676701</v>
      </c>
      <c r="D463" s="194">
        <f>E141+E147+E153</f>
        <v>2676701</v>
      </c>
    </row>
    <row r="464" spans="1:7" ht="12.6" customHeight="1" x14ac:dyDescent="0.25">
      <c r="A464" s="179" t="s">
        <v>246</v>
      </c>
      <c r="B464" s="194">
        <f>C360</f>
        <v>2500003</v>
      </c>
      <c r="C464" s="194">
        <f>CE74</f>
        <v>2500003</v>
      </c>
      <c r="D464" s="194">
        <f>E142+E148+E154</f>
        <v>2500003</v>
      </c>
    </row>
    <row r="465" spans="1:7" ht="12.6" customHeight="1" x14ac:dyDescent="0.25">
      <c r="A465" s="179" t="s">
        <v>247</v>
      </c>
      <c r="B465" s="194">
        <f>D361</f>
        <v>5176704</v>
      </c>
      <c r="C465" s="194">
        <f>CE75</f>
        <v>5176704</v>
      </c>
      <c r="D465" s="194">
        <f>D463+D464</f>
        <v>5176704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16481</v>
      </c>
      <c r="C468" s="179">
        <f>E195</f>
        <v>16481</v>
      </c>
      <c r="D468" s="179"/>
    </row>
    <row r="469" spans="1:7" ht="12.6" customHeight="1" x14ac:dyDescent="0.25">
      <c r="A469" s="179" t="s">
        <v>333</v>
      </c>
      <c r="B469" s="179">
        <f t="shared" si="14"/>
        <v>265966</v>
      </c>
      <c r="C469" s="179">
        <f>E196</f>
        <v>265966</v>
      </c>
      <c r="D469" s="179"/>
    </row>
    <row r="470" spans="1:7" ht="12.6" customHeight="1" x14ac:dyDescent="0.25">
      <c r="A470" s="179" t="s">
        <v>334</v>
      </c>
      <c r="B470" s="179">
        <f t="shared" si="14"/>
        <v>2960374</v>
      </c>
      <c r="C470" s="179">
        <f>E197</f>
        <v>2960374</v>
      </c>
      <c r="D470" s="179"/>
    </row>
    <row r="471" spans="1:7" ht="12.6" customHeight="1" x14ac:dyDescent="0.25">
      <c r="A471" s="179" t="s">
        <v>494</v>
      </c>
      <c r="B471" s="179">
        <f t="shared" si="14"/>
        <v>3642381</v>
      </c>
      <c r="C471" s="179">
        <f>E198</f>
        <v>3642381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3157690</v>
      </c>
      <c r="C473" s="179">
        <f>SUM(E200:E201)</f>
        <v>3157690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7224</v>
      </c>
      <c r="C475" s="179">
        <f>E203</f>
        <v>7224</v>
      </c>
      <c r="D475" s="179"/>
    </row>
    <row r="476" spans="1:7" ht="12.6" customHeight="1" x14ac:dyDescent="0.25">
      <c r="A476" s="179" t="s">
        <v>203</v>
      </c>
      <c r="B476" s="179">
        <f>D275</f>
        <v>10050116</v>
      </c>
      <c r="C476" s="179">
        <f>E204</f>
        <v>10050116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7528354</v>
      </c>
      <c r="C478" s="179">
        <f>E217</f>
        <v>7528354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7999938</v>
      </c>
    </row>
    <row r="482" spans="1:12" ht="12.6" customHeight="1" x14ac:dyDescent="0.25">
      <c r="A482" s="180" t="s">
        <v>499</v>
      </c>
      <c r="C482" s="180">
        <f>D339</f>
        <v>7999938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Odessa Memorial Healthcare Center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35101</v>
      </c>
      <c r="C498" s="240">
        <f>E71</f>
        <v>56369</v>
      </c>
      <c r="D498" s="240">
        <v>28</v>
      </c>
      <c r="E498" s="180">
        <f>E59</f>
        <v>34</v>
      </c>
      <c r="F498" s="263">
        <f t="shared" si="15"/>
        <v>1253.6071428571429</v>
      </c>
      <c r="G498" s="263">
        <f t="shared" si="15"/>
        <v>1657.9117647058824</v>
      </c>
      <c r="H498" s="265">
        <f t="shared" si="16"/>
        <v>0.32251301705833746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1819729</v>
      </c>
      <c r="C505" s="240">
        <f>L71</f>
        <v>1916807</v>
      </c>
      <c r="D505" s="240">
        <v>7918</v>
      </c>
      <c r="E505" s="180">
        <f>L59</f>
        <v>7754</v>
      </c>
      <c r="F505" s="263">
        <f t="shared" si="15"/>
        <v>229.82179843394798</v>
      </c>
      <c r="G505" s="263">
        <f t="shared" si="15"/>
        <v>247.20234717565128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376806</v>
      </c>
      <c r="C507" s="240">
        <f>N71</f>
        <v>400888</v>
      </c>
      <c r="D507" s="240">
        <v>4006</v>
      </c>
      <c r="E507" s="180">
        <f>N59</f>
        <v>4020</v>
      </c>
      <c r="F507" s="263">
        <f t="shared" si="15"/>
        <v>94.060409385921119</v>
      </c>
      <c r="G507" s="263">
        <f t="shared" si="15"/>
        <v>99.723383084577108</v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58149</v>
      </c>
      <c r="C509" s="240">
        <f>P71</f>
        <v>51226</v>
      </c>
      <c r="D509" s="240">
        <v>1350</v>
      </c>
      <c r="E509" s="180">
        <f>P59</f>
        <v>990</v>
      </c>
      <c r="F509" s="263">
        <f t="shared" si="15"/>
        <v>43.073333333333331</v>
      </c>
      <c r="G509" s="263">
        <f t="shared" si="15"/>
        <v>51.743434343434345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20535</v>
      </c>
      <c r="C512" s="240">
        <f>S71</f>
        <v>15593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232230</v>
      </c>
      <c r="C514" s="240">
        <f>U71</f>
        <v>294700</v>
      </c>
      <c r="D514" s="240">
        <v>4746</v>
      </c>
      <c r="E514" s="180">
        <f>U59</f>
        <v>4540</v>
      </c>
      <c r="F514" s="263">
        <f t="shared" si="17"/>
        <v>48.931731984829327</v>
      </c>
      <c r="G514" s="263">
        <f t="shared" si="17"/>
        <v>64.911894273127757</v>
      </c>
      <c r="H514" s="265">
        <f t="shared" si="16"/>
        <v>0.32658076140147418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5853</v>
      </c>
      <c r="C515" s="240">
        <f>V71</f>
        <v>5008</v>
      </c>
      <c r="D515" s="240">
        <v>150</v>
      </c>
      <c r="E515" s="180">
        <f>V59</f>
        <v>153</v>
      </c>
      <c r="F515" s="263">
        <f t="shared" si="17"/>
        <v>39.020000000000003</v>
      </c>
      <c r="G515" s="263">
        <f t="shared" si="17"/>
        <v>32.732026143790847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102315</v>
      </c>
      <c r="C518" s="240">
        <f>Y71</f>
        <v>116058</v>
      </c>
      <c r="D518" s="240">
        <v>368</v>
      </c>
      <c r="E518" s="180">
        <f>Y59</f>
        <v>390</v>
      </c>
      <c r="F518" s="263">
        <f t="shared" si="17"/>
        <v>278.02989130434781</v>
      </c>
      <c r="G518" s="263">
        <f t="shared" si="17"/>
        <v>297.5846153846154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207780</v>
      </c>
      <c r="C521" s="240">
        <f>AB71</f>
        <v>135138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382933</v>
      </c>
      <c r="C524" s="240">
        <f>AE71</f>
        <v>368264</v>
      </c>
      <c r="D524" s="240">
        <v>6217</v>
      </c>
      <c r="E524" s="180">
        <f>AE59</f>
        <v>6879</v>
      </c>
      <c r="F524" s="263">
        <f t="shared" si="17"/>
        <v>61.594498954479654</v>
      </c>
      <c r="G524" s="263">
        <f t="shared" si="17"/>
        <v>53.534525367059167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410781</v>
      </c>
      <c r="C526" s="240">
        <f>AG71</f>
        <v>293473</v>
      </c>
      <c r="D526" s="240">
        <v>347</v>
      </c>
      <c r="E526" s="180">
        <f>AG59</f>
        <v>432</v>
      </c>
      <c r="F526" s="263">
        <f t="shared" si="17"/>
        <v>1183.806916426513</v>
      </c>
      <c r="G526" s="263">
        <f t="shared" si="17"/>
        <v>679.33564814814815</v>
      </c>
      <c r="H526" s="265">
        <f t="shared" si="16"/>
        <v>-0.42614320061685573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49019</v>
      </c>
      <c r="C527" s="240">
        <f>AH71</f>
        <v>69713</v>
      </c>
      <c r="D527" s="240">
        <v>65</v>
      </c>
      <c r="E527" s="180">
        <f>AH59</f>
        <v>98</v>
      </c>
      <c r="F527" s="263">
        <f t="shared" si="17"/>
        <v>754.13846153846157</v>
      </c>
      <c r="G527" s="263">
        <f t="shared" si="17"/>
        <v>711.35714285714289</v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758025</v>
      </c>
      <c r="C529" s="240">
        <f>AJ71</f>
        <v>694436</v>
      </c>
      <c r="D529" s="240">
        <v>3876</v>
      </c>
      <c r="E529" s="180">
        <f>AJ59</f>
        <v>3909</v>
      </c>
      <c r="F529" s="263">
        <f t="shared" si="18"/>
        <v>195.5688854489164</v>
      </c>
      <c r="G529" s="263">
        <f t="shared" si="18"/>
        <v>177.650550012791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397078</v>
      </c>
      <c r="C544" s="240">
        <f>AY71</f>
        <v>468718</v>
      </c>
      <c r="D544" s="240">
        <v>25322</v>
      </c>
      <c r="E544" s="180">
        <f>AY59</f>
        <v>24691</v>
      </c>
      <c r="F544" s="263">
        <f t="shared" ref="F544:G550" si="19">IF(B544=0,"",IF(D544=0,"",B544/D544))</f>
        <v>15.681146828844483</v>
      </c>
      <c r="G544" s="263">
        <f t="shared" si="19"/>
        <v>18.983354258636751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118427</v>
      </c>
      <c r="C546" s="240">
        <f>BA71</f>
        <v>114652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71250</v>
      </c>
      <c r="C547" s="240">
        <f>BB71</f>
        <v>77506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28061</v>
      </c>
      <c r="C549" s="240">
        <f>BD71</f>
        <v>30193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467527</v>
      </c>
      <c r="C550" s="240">
        <f>BE71</f>
        <v>467828</v>
      </c>
      <c r="D550" s="240">
        <v>32944</v>
      </c>
      <c r="E550" s="180">
        <f>BE59</f>
        <v>33424</v>
      </c>
      <c r="F550" s="263">
        <f t="shared" si="19"/>
        <v>14.191567508499272</v>
      </c>
      <c r="G550" s="263">
        <f t="shared" si="19"/>
        <v>13.996768788894208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89269</v>
      </c>
      <c r="C551" s="240">
        <f>BF71</f>
        <v>109338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54057</v>
      </c>
      <c r="C557" s="240">
        <f>BL71</f>
        <v>56591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654063</v>
      </c>
      <c r="C558" s="240">
        <f>BM71</f>
        <v>541722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574493</v>
      </c>
      <c r="C559" s="240">
        <f>BN71</f>
        <v>677017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35671</v>
      </c>
      <c r="C560" s="240">
        <f>BO71</f>
        <v>38983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69868</v>
      </c>
      <c r="C567" s="240">
        <f>BV71</f>
        <v>105928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155074</v>
      </c>
      <c r="C570" s="240">
        <f>BY71</f>
        <v>175368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177990</v>
      </c>
      <c r="C575" s="240">
        <f>CD71</f>
        <v>166668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26397</v>
      </c>
      <c r="E612" s="180">
        <f>SUM(C624:D647)+SUM(C668:D713)</f>
        <v>6712686.7798613496</v>
      </c>
      <c r="F612" s="180">
        <f>CE64-(AX64+BD64+BE64+BG64+BJ64+BN64+BP64+BQ64+CB64+CC64+CD64)</f>
        <v>387109</v>
      </c>
      <c r="G612" s="180">
        <f>CE77-(AX77+AY77+BD77+BE77+BG77+BJ77+BN77+BP77+BQ77+CB77+CC77+CD77)</f>
        <v>23243</v>
      </c>
      <c r="H612" s="197">
        <f>CE60-(AX60+AY60+AZ60+BD60+BE60+BG60+BJ60+BN60+BO60+BP60+BQ60+BR60+CB60+CC60+CD60)</f>
        <v>45.819999999999993</v>
      </c>
      <c r="I612" s="180">
        <f>CE78-(AX78+AY78+AZ78+BD78+BE78+BF78+BG78+BJ78+BN78+BO78+BP78+BQ78+BR78+CB78+CC78+CD78)</f>
        <v>20602</v>
      </c>
      <c r="J612" s="180">
        <f>CE79-(AX79+AY79+AZ79+BA79+BD79+BE79+BF79+BG79+BJ79+BN79+BO79+BP79+BQ79+BR79+CB79+CC79+CD79)</f>
        <v>67850</v>
      </c>
      <c r="K612" s="180">
        <f>CE75-(AW75+AX75+AY75+AZ75+BA75+BB75+BC75+BD75+BE75+BF75+BG75+BH75+BI75+BJ75+BK75+BL75+BM75+BN75+BO75+BP75+BQ75+BR75+BS75+BT75+BU75+BV75+BW75+BX75+CB75+CC75+CD75)</f>
        <v>5176704</v>
      </c>
      <c r="L612" s="197">
        <f>CE80-(AW80+AX80+AY80+AZ80+BA80+BB80+BC80+BD80+BE80+BF80+BG80+BH80+BI80+BJ80+BK80+BL80+BM80+BN80+BO80+BP80+BQ80+BR80+BS80+BT80+BU80+BV80+BW80+BX80+BY80+BZ80+CA80+CB80+CC80+CD80)</f>
        <v>34.03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467828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166668</v>
      </c>
      <c r="D615" s="266">
        <f>SUM(C614:C615)</f>
        <v>634496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677017</v>
      </c>
      <c r="D619" s="180">
        <f>(D615/D612)*BN76</f>
        <v>58481.220138652119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735498.22013865213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30193</v>
      </c>
      <c r="D624" s="180">
        <f>(D615/D612)*BD76</f>
        <v>0</v>
      </c>
      <c r="E624" s="180">
        <f>(E623/E612)*SUM(C624:D624)</f>
        <v>3308.1981163293613</v>
      </c>
      <c r="F624" s="180">
        <f>SUM(C624:E624)</f>
        <v>33501.19811632936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468718</v>
      </c>
      <c r="D625" s="180">
        <f>(D615/D612)*AY76</f>
        <v>76965.420009849608</v>
      </c>
      <c r="E625" s="180">
        <f>(E623/E612)*SUM(C625:D625)</f>
        <v>59789.648666536887</v>
      </c>
      <c r="F625" s="180">
        <f>(F624/F612)*AY64</f>
        <v>7224.2689143285888</v>
      </c>
      <c r="G625" s="180">
        <f>SUM(C625:F625)</f>
        <v>612697.33759071503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38983</v>
      </c>
      <c r="D627" s="180">
        <f>(D615/D612)*BO76</f>
        <v>0</v>
      </c>
      <c r="E627" s="180">
        <f>(E623/E612)*SUM(C627:D627)</f>
        <v>4271.3041820576791</v>
      </c>
      <c r="F627" s="180">
        <f>(F624/F612)*BO64</f>
        <v>198.52741341291355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43452.83159547059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109338</v>
      </c>
      <c r="D629" s="180">
        <f>(D615/D612)*BF76</f>
        <v>3845.8673334091</v>
      </c>
      <c r="E629" s="180">
        <f>(E623/E612)*SUM(C629:D629)</f>
        <v>12401.373057041577</v>
      </c>
      <c r="F629" s="180">
        <f>(F624/F612)*BF64</f>
        <v>1615.4800462854651</v>
      </c>
      <c r="G629" s="180">
        <f>(G625/G612)*BF77</f>
        <v>0</v>
      </c>
      <c r="H629" s="180">
        <f>(H628/H612)*BF60</f>
        <v>3006.2303831872937</v>
      </c>
      <c r="I629" s="180">
        <f>SUM(C629:H629)</f>
        <v>130206.95081992344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114652</v>
      </c>
      <c r="D630" s="180">
        <f>(D615/D612)*BA76</f>
        <v>30911.15869227564</v>
      </c>
      <c r="E630" s="180">
        <f>(E623/E612)*SUM(C630:D630)</f>
        <v>15949.119577144973</v>
      </c>
      <c r="F630" s="180">
        <f>(F624/F612)*BA64</f>
        <v>1151.7878575032548</v>
      </c>
      <c r="G630" s="180">
        <f>(G625/G612)*BA77</f>
        <v>0</v>
      </c>
      <c r="H630" s="180">
        <f>(H628/H612)*BA60</f>
        <v>2105.309605891417</v>
      </c>
      <c r="I630" s="180">
        <f>(I629/I612)*BA78</f>
        <v>8127.6642439773586</v>
      </c>
      <c r="J630" s="180">
        <f>SUM(C630:I630)</f>
        <v>172897.03997679264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77506</v>
      </c>
      <c r="D632" s="180">
        <f>(D615/D612)*BB76</f>
        <v>2619.9971208849493</v>
      </c>
      <c r="E632" s="180">
        <f>(E623/E612)*SUM(C632:D632)</f>
        <v>8779.2757508138784</v>
      </c>
      <c r="F632" s="180">
        <f>(F624/F612)*BB64</f>
        <v>21.462423071666329</v>
      </c>
      <c r="G632" s="180">
        <f>(G625/G612)*BB77</f>
        <v>0</v>
      </c>
      <c r="H632" s="180">
        <f>(H628/H612)*BB60</f>
        <v>957.82103691456359</v>
      </c>
      <c r="I632" s="180">
        <f>(I629/I612)*BB78</f>
        <v>688.89222596697675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56591</v>
      </c>
      <c r="D637" s="180">
        <f>(D615/D612)*BL76</f>
        <v>1442.2002500284125</v>
      </c>
      <c r="E637" s="180">
        <f>(E623/E612)*SUM(C637:D637)</f>
        <v>6358.6037741101791</v>
      </c>
      <c r="F637" s="180">
        <f>(F624/F612)*BL64</f>
        <v>89.311373427256655</v>
      </c>
      <c r="G637" s="180">
        <f>(G625/G612)*BL77</f>
        <v>0</v>
      </c>
      <c r="H637" s="180">
        <f>(H628/H612)*BL60</f>
        <v>1223.3555818017694</v>
      </c>
      <c r="I637" s="180">
        <f>(I629/I612)*BL78</f>
        <v>379.20672989007892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541722</v>
      </c>
      <c r="D638" s="180">
        <f>(D615/D612)*BM76</f>
        <v>0</v>
      </c>
      <c r="E638" s="180">
        <f>(E623/E612)*SUM(C638:D638)</f>
        <v>59355.602291066614</v>
      </c>
      <c r="F638" s="180">
        <f>(F624/F612)*BM64</f>
        <v>241.10609144218705</v>
      </c>
      <c r="G638" s="180">
        <f>(G625/G612)*BM77</f>
        <v>0</v>
      </c>
      <c r="H638" s="180">
        <f>(H628/H612)*BM60</f>
        <v>2048.4093462727301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105928</v>
      </c>
      <c r="D642" s="180">
        <f>(D615/D612)*BV76</f>
        <v>7859.9913626548478</v>
      </c>
      <c r="E642" s="180">
        <f>(E623/E612)*SUM(C642:D642)</f>
        <v>12467.565948625059</v>
      </c>
      <c r="F642" s="180">
        <f>(F624/F612)*BV64</f>
        <v>32.453260693043845</v>
      </c>
      <c r="G642" s="180">
        <f>(G625/G612)*BV77</f>
        <v>0</v>
      </c>
      <c r="H642" s="180">
        <f>(H628/H612)*BV60</f>
        <v>350.88493431523614</v>
      </c>
      <c r="I642" s="180">
        <f>(I629/I612)*BV78</f>
        <v>2066.6766779009304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888729.81617988041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175368</v>
      </c>
      <c r="D645" s="180">
        <f>(D615/D612)*BY76</f>
        <v>6225.4977459559805</v>
      </c>
      <c r="E645" s="180">
        <f>(E623/E612)*SUM(C645:D645)</f>
        <v>19896.905480768113</v>
      </c>
      <c r="F645" s="180">
        <f>(F624/F612)*BY64</f>
        <v>31.760924464925576</v>
      </c>
      <c r="G645" s="180">
        <f>(G625/G612)*BY77</f>
        <v>0</v>
      </c>
      <c r="H645" s="180">
        <f>(H628/H612)*BY60</f>
        <v>1488.8901266889752</v>
      </c>
      <c r="I645" s="180">
        <f>(I629/I612)*BY78</f>
        <v>1636.9090506921741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204647.96332857019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3030512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56369</v>
      </c>
      <c r="D670" s="180">
        <f>(D615/D612)*E76</f>
        <v>6562.0111376292762</v>
      </c>
      <c r="E670" s="180">
        <f>(E623/E612)*SUM(C670:D670)</f>
        <v>6895.2489816913603</v>
      </c>
      <c r="F670" s="180">
        <f>(F624/F612)*E64</f>
        <v>146.51565427552862</v>
      </c>
      <c r="G670" s="180">
        <f>(G625/G612)*E77</f>
        <v>4507.6472369320772</v>
      </c>
      <c r="H670" s="180">
        <f>(H628/H612)*E60</f>
        <v>531.06908977441151</v>
      </c>
      <c r="I670" s="180">
        <f>(I629/I612)*E78</f>
        <v>1725.3906209998593</v>
      </c>
      <c r="J670" s="180">
        <f>(J630/J612)*E79</f>
        <v>5713.1195818418437</v>
      </c>
      <c r="K670" s="180">
        <f>(K644/K612)*E75</f>
        <v>22131.616332167519</v>
      </c>
      <c r="L670" s="180">
        <f>(L647/L612)*E80</f>
        <v>2646.0506572016125</v>
      </c>
      <c r="M670" s="180">
        <f t="shared" si="20"/>
        <v>50859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1916807</v>
      </c>
      <c r="D677" s="180">
        <f>(D615/D612)*L76</f>
        <v>168809.53926582568</v>
      </c>
      <c r="E677" s="180">
        <f>(E623/E612)*SUM(C677:D677)</f>
        <v>228517.62682027509</v>
      </c>
      <c r="F677" s="180">
        <f>(F624/F612)*L64</f>
        <v>4978.8494424840146</v>
      </c>
      <c r="G677" s="180">
        <f>(G625/G612)*L77</f>
        <v>608084.24831315293</v>
      </c>
      <c r="H677" s="180">
        <f>(H628/H612)*L60</f>
        <v>13931.080229975187</v>
      </c>
      <c r="I677" s="180">
        <f>(I629/I612)*L78</f>
        <v>44386.147733633741</v>
      </c>
      <c r="J677" s="180">
        <f>(J630/J612)*L79</f>
        <v>150847.25240244943</v>
      </c>
      <c r="K677" s="180">
        <f>(K644/K612)*L75</f>
        <v>359052.26803675183</v>
      </c>
      <c r="L677" s="180">
        <f>(L647/L612)*L80</f>
        <v>89063.65962080883</v>
      </c>
      <c r="M677" s="180">
        <f t="shared" si="20"/>
        <v>1667671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400888</v>
      </c>
      <c r="D679" s="180">
        <f>(D615/D612)*N76</f>
        <v>168256.69583664811</v>
      </c>
      <c r="E679" s="180">
        <f>(E623/E612)*SUM(C679:D679)</f>
        <v>62360.262666367918</v>
      </c>
      <c r="F679" s="180">
        <f>(F624/F612)*N64</f>
        <v>3897.8529643058528</v>
      </c>
      <c r="G679" s="180">
        <f>(G625/G612)*N77</f>
        <v>0</v>
      </c>
      <c r="H679" s="180">
        <f>(H628/H612)*N60</f>
        <v>5813.3098577091832</v>
      </c>
      <c r="I679" s="180">
        <f>(I629/I612)*N78</f>
        <v>44240.785153842546</v>
      </c>
      <c r="J679" s="180">
        <f>(J630/J612)*N79</f>
        <v>5532.1956343348093</v>
      </c>
      <c r="K679" s="180">
        <f>(K644/K612)*N75</f>
        <v>75051.91915363085</v>
      </c>
      <c r="L679" s="180">
        <f>(L647/L612)*N80</f>
        <v>36864.296656013372</v>
      </c>
      <c r="M679" s="180">
        <f t="shared" si="20"/>
        <v>402017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51226</v>
      </c>
      <c r="D681" s="180">
        <f>(D615/D612)*P76</f>
        <v>7259.0745918096754</v>
      </c>
      <c r="E681" s="180">
        <f>(E623/E612)*SUM(C681:D681)</f>
        <v>6408.1149139869158</v>
      </c>
      <c r="F681" s="180">
        <f>(F624/F612)*P64</f>
        <v>270.96309127978742</v>
      </c>
      <c r="G681" s="180">
        <f>(G625/G612)*P77</f>
        <v>105.4420406299901</v>
      </c>
      <c r="H681" s="180">
        <f>(H628/H612)*P60</f>
        <v>113.80051923737389</v>
      </c>
      <c r="I681" s="180">
        <f>(I629/I612)*P78</f>
        <v>1908.673873780064</v>
      </c>
      <c r="J681" s="180">
        <f>(J630/J612)*P79</f>
        <v>1026.9345189483777</v>
      </c>
      <c r="K681" s="180">
        <f>(K644/K612)*P75</f>
        <v>10232.393913956299</v>
      </c>
      <c r="L681" s="180">
        <f>(L647/L612)*P80</f>
        <v>721.65017923680341</v>
      </c>
      <c r="M681" s="180">
        <f t="shared" si="20"/>
        <v>28047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15593</v>
      </c>
      <c r="D684" s="180">
        <f>(D615/D612)*S76</f>
        <v>8677.238171004281</v>
      </c>
      <c r="E684" s="180">
        <f>(E623/E612)*SUM(C684:D684)</f>
        <v>2659.2506938754459</v>
      </c>
      <c r="F684" s="180">
        <f>(F624/F612)*S64</f>
        <v>864.64140689120279</v>
      </c>
      <c r="G684" s="180">
        <f>(G625/G612)*S77</f>
        <v>0</v>
      </c>
      <c r="H684" s="180">
        <f>(H628/H612)*S60</f>
        <v>18.966753206228983</v>
      </c>
      <c r="I684" s="180">
        <f>(I629/I612)*S78</f>
        <v>2281.5604915053082</v>
      </c>
      <c r="J684" s="180">
        <f>(J630/J612)*S79</f>
        <v>236.98488898808716</v>
      </c>
      <c r="K684" s="180">
        <f>(K644/K612)*S75</f>
        <v>2873.0430547642472</v>
      </c>
      <c r="L684" s="180">
        <f>(L647/L612)*S80</f>
        <v>120.27502987280057</v>
      </c>
      <c r="M684" s="180">
        <f t="shared" si="20"/>
        <v>17732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294700</v>
      </c>
      <c r="D686" s="180">
        <f>(D615/D612)*U76</f>
        <v>5119.8108876008637</v>
      </c>
      <c r="E686" s="180">
        <f>(E623/E612)*SUM(C686:D686)</f>
        <v>32850.77115942724</v>
      </c>
      <c r="F686" s="180">
        <f>(F624/F612)*U64</f>
        <v>6179.4470040696069</v>
      </c>
      <c r="G686" s="180">
        <f>(G625/G612)*U77</f>
        <v>0</v>
      </c>
      <c r="H686" s="180">
        <f>(H628/H612)*U60</f>
        <v>1033.6880497394795</v>
      </c>
      <c r="I686" s="180">
        <f>(I629/I612)*U78</f>
        <v>1346.1838911097802</v>
      </c>
      <c r="J686" s="180">
        <f>(J630/J612)*U79</f>
        <v>50.96449225550262</v>
      </c>
      <c r="K686" s="180">
        <f>(K644/K612)*U75</f>
        <v>64266.033108897136</v>
      </c>
      <c r="L686" s="180">
        <f>(L647/L612)*U80</f>
        <v>6554.9891280676311</v>
      </c>
      <c r="M686" s="180">
        <f t="shared" si="20"/>
        <v>117402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5008</v>
      </c>
      <c r="D687" s="180">
        <f>(D615/D612)*V76</f>
        <v>0</v>
      </c>
      <c r="E687" s="180">
        <f>(E623/E612)*SUM(C687:D687)</f>
        <v>548.71845018969441</v>
      </c>
      <c r="F687" s="180">
        <f>(F624/F612)*V64</f>
        <v>26.135692611464641</v>
      </c>
      <c r="G687" s="180">
        <f>(G625/G612)*V77</f>
        <v>0</v>
      </c>
      <c r="H687" s="180">
        <f>(H628/H612)*V60</f>
        <v>47.416883015572459</v>
      </c>
      <c r="I687" s="180">
        <f>(I629/I612)*V78</f>
        <v>0</v>
      </c>
      <c r="J687" s="180">
        <f>(J630/J612)*V79</f>
        <v>0</v>
      </c>
      <c r="K687" s="180">
        <f>(K644/K612)*V75</f>
        <v>3757.7033990247892</v>
      </c>
      <c r="L687" s="180">
        <f>(L647/L612)*V80</f>
        <v>300.68757468200141</v>
      </c>
      <c r="M687" s="180">
        <f t="shared" si="20"/>
        <v>4681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116058</v>
      </c>
      <c r="D690" s="180">
        <f>(D615/D612)*Y76</f>
        <v>11729.895366897754</v>
      </c>
      <c r="E690" s="180">
        <f>(E623/E612)*SUM(C690:D690)</f>
        <v>14001.512759330462</v>
      </c>
      <c r="F690" s="180">
        <f>(F624/F612)*Y64</f>
        <v>30.116625923144689</v>
      </c>
      <c r="G690" s="180">
        <f>(G625/G612)*Y77</f>
        <v>0</v>
      </c>
      <c r="H690" s="180">
        <f>(H628/H612)*Y60</f>
        <v>701.76986863047227</v>
      </c>
      <c r="I690" s="180">
        <f>(I629/I612)*Y78</f>
        <v>3084.2147364393086</v>
      </c>
      <c r="J690" s="180">
        <f>(J630/J612)*Y79</f>
        <v>331.26919966076701</v>
      </c>
      <c r="K690" s="180">
        <f>(K644/K612)*Y75</f>
        <v>27164.377440647586</v>
      </c>
      <c r="L690" s="180">
        <f>(L647/L612)*Y80</f>
        <v>4450.1761052936208</v>
      </c>
      <c r="M690" s="180">
        <f t="shared" si="20"/>
        <v>61493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135138</v>
      </c>
      <c r="D693" s="180">
        <f>(D615/D612)*AB76</f>
        <v>4326.6007500852375</v>
      </c>
      <c r="E693" s="180">
        <f>(E623/E612)*SUM(C693:D693)</f>
        <v>15280.910459247454</v>
      </c>
      <c r="F693" s="180">
        <f>(F624/F612)*AB64</f>
        <v>2438.4081954325425</v>
      </c>
      <c r="G693" s="180">
        <f>(G625/G612)*AB77</f>
        <v>0</v>
      </c>
      <c r="H693" s="180">
        <f>(H628/H612)*AB60</f>
        <v>0</v>
      </c>
      <c r="I693" s="180">
        <f>(I629/I612)*AB78</f>
        <v>1137.6201896702369</v>
      </c>
      <c r="J693" s="180">
        <f>(J630/J612)*AB79</f>
        <v>0</v>
      </c>
      <c r="K693" s="180">
        <f>(K644/K612)*AB75</f>
        <v>12107.297003354588</v>
      </c>
      <c r="L693" s="180">
        <f>(L647/L612)*AB80</f>
        <v>0</v>
      </c>
      <c r="M693" s="180">
        <f t="shared" si="20"/>
        <v>35291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368264</v>
      </c>
      <c r="D696" s="180">
        <f>(D615/D612)*AE76</f>
        <v>22306.030533772777</v>
      </c>
      <c r="E696" s="180">
        <f>(E623/E612)*SUM(C696:D696)</f>
        <v>42794.125767778234</v>
      </c>
      <c r="F696" s="180">
        <f>(F624/F612)*AE64</f>
        <v>175.0745236854072</v>
      </c>
      <c r="G696" s="180">
        <f>(G625/G612)*AE77</f>
        <v>0</v>
      </c>
      <c r="H696" s="180">
        <f>(H628/H612)*AE60</f>
        <v>3423.4989537243309</v>
      </c>
      <c r="I696" s="180">
        <f>(I629/I612)*AE78</f>
        <v>5865.0640889665547</v>
      </c>
      <c r="J696" s="180">
        <f>(J630/J612)*AE79</f>
        <v>6357.8204088739512</v>
      </c>
      <c r="K696" s="180">
        <f>(K644/K612)*AE75</f>
        <v>68172.06690525185</v>
      </c>
      <c r="L696" s="180">
        <f>(L647/L612)*AE80</f>
        <v>21709.642892040501</v>
      </c>
      <c r="M696" s="180">
        <f t="shared" si="20"/>
        <v>170803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293473</v>
      </c>
      <c r="D698" s="180">
        <f>(D615/D612)*AG76</f>
        <v>13628.792362768498</v>
      </c>
      <c r="E698" s="180">
        <f>(E623/E612)*SUM(C698:D698)</f>
        <v>33648.646077431236</v>
      </c>
      <c r="F698" s="180">
        <f>(F624/F612)*AG64</f>
        <v>455.47069607330599</v>
      </c>
      <c r="G698" s="180">
        <f>(G625/G612)*AG77</f>
        <v>0</v>
      </c>
      <c r="H698" s="180">
        <f>(H628/H612)*AG60</f>
        <v>303.46805129966373</v>
      </c>
      <c r="I698" s="180">
        <f>(I629/I612)*AG78</f>
        <v>3583.503597461246</v>
      </c>
      <c r="J698" s="180">
        <f>(J630/J612)*AG79</f>
        <v>1781.2090043298165</v>
      </c>
      <c r="K698" s="180">
        <f>(K644/K612)*AG75</f>
        <v>55797.637843742908</v>
      </c>
      <c r="L698" s="180">
        <f>(L647/L612)*AG80</f>
        <v>1924.4004779648092</v>
      </c>
      <c r="M698" s="180">
        <f t="shared" si="20"/>
        <v>111123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69713</v>
      </c>
      <c r="D699" s="180">
        <f>(D615/D612)*AH76</f>
        <v>0</v>
      </c>
      <c r="E699" s="180">
        <f>(E623/E612)*SUM(C699:D699)</f>
        <v>7638.3405187847766</v>
      </c>
      <c r="F699" s="180">
        <f>(F624/F612)*AH64</f>
        <v>476.24078291685407</v>
      </c>
      <c r="G699" s="180">
        <f>(G625/G612)*AH77</f>
        <v>0</v>
      </c>
      <c r="H699" s="180">
        <f>(H628/H612)*AH60</f>
        <v>436.23532374326658</v>
      </c>
      <c r="I699" s="180">
        <f>(I629/I612)*AH78</f>
        <v>0</v>
      </c>
      <c r="J699" s="180">
        <f>(J630/J612)*AH79</f>
        <v>647.24905164488325</v>
      </c>
      <c r="K699" s="180">
        <f>(K644/K612)*AH75</f>
        <v>23735.095395896114</v>
      </c>
      <c r="L699" s="180">
        <f>(L647/L612)*AH80</f>
        <v>2766.3256870744131</v>
      </c>
      <c r="M699" s="180">
        <f t="shared" si="20"/>
        <v>35699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694436</v>
      </c>
      <c r="D701" s="180">
        <f>(D615/D612)*AJ76</f>
        <v>29468.958442247225</v>
      </c>
      <c r="E701" s="180">
        <f>(E623/E612)*SUM(C701:D701)</f>
        <v>79317.094025771759</v>
      </c>
      <c r="F701" s="180">
        <f>(F624/F612)*AJ64</f>
        <v>2955.3237317513444</v>
      </c>
      <c r="G701" s="180">
        <f>(G625/G612)*AJ77</f>
        <v>0</v>
      </c>
      <c r="H701" s="180">
        <f>(H628/H612)*AJ60</f>
        <v>5917.6270003434429</v>
      </c>
      <c r="I701" s="180">
        <f>(I629/I612)*AJ78</f>
        <v>7748.4575140872794</v>
      </c>
      <c r="J701" s="180">
        <f>(J630/J612)*AJ79</f>
        <v>372.04079346516909</v>
      </c>
      <c r="K701" s="180">
        <f>(K644/K612)*AJ75</f>
        <v>164388.36459179467</v>
      </c>
      <c r="L701" s="180">
        <f>(L647/L612)*AJ80</f>
        <v>37525.809320313776</v>
      </c>
      <c r="M701" s="180">
        <f t="shared" si="20"/>
        <v>327694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7448185</v>
      </c>
      <c r="D715" s="180">
        <f>SUM(D616:D647)+SUM(D668:D713)</f>
        <v>634496</v>
      </c>
      <c r="E715" s="180">
        <f>SUM(E624:E647)+SUM(E668:E713)</f>
        <v>735498.2201386519</v>
      </c>
      <c r="F715" s="180">
        <f>SUM(F625:F648)+SUM(F668:F713)</f>
        <v>33501.19811632936</v>
      </c>
      <c r="G715" s="180">
        <f>SUM(G626:G647)+SUM(G668:G713)</f>
        <v>612697.33759071503</v>
      </c>
      <c r="H715" s="180">
        <f>SUM(H629:H647)+SUM(H668:H713)</f>
        <v>43452.831595470605</v>
      </c>
      <c r="I715" s="180">
        <f>SUM(I630:I647)+SUM(I668:I713)</f>
        <v>130206.95081992341</v>
      </c>
      <c r="J715" s="180">
        <f>SUM(J631:J647)+SUM(J668:J713)</f>
        <v>172897.03997679261</v>
      </c>
      <c r="K715" s="180">
        <f>SUM(K668:K713)</f>
        <v>888729.81617988052</v>
      </c>
      <c r="L715" s="180">
        <f>SUM(L668:L713)</f>
        <v>204647.96332857016</v>
      </c>
      <c r="M715" s="180">
        <f>SUM(M668:M713)</f>
        <v>3030512</v>
      </c>
      <c r="N715" s="198" t="s">
        <v>742</v>
      </c>
    </row>
    <row r="716" spans="1:83" ht="12.6" customHeight="1" x14ac:dyDescent="0.25">
      <c r="C716" s="180">
        <f>CE71</f>
        <v>7448185</v>
      </c>
      <c r="D716" s="180">
        <f>D615</f>
        <v>634496</v>
      </c>
      <c r="E716" s="180">
        <f>E623</f>
        <v>735498.22013865213</v>
      </c>
      <c r="F716" s="180">
        <f>F624</f>
        <v>33501.19811632936</v>
      </c>
      <c r="G716" s="180">
        <f>G625</f>
        <v>612697.33759071503</v>
      </c>
      <c r="H716" s="180">
        <f>H628</f>
        <v>43452.83159547059</v>
      </c>
      <c r="I716" s="180">
        <f>I629</f>
        <v>130206.95081992344</v>
      </c>
      <c r="J716" s="180">
        <f>J630</f>
        <v>172897.03997679264</v>
      </c>
      <c r="K716" s="180">
        <f>K644</f>
        <v>888729.81617988041</v>
      </c>
      <c r="L716" s="180">
        <f>L647</f>
        <v>204647.96332857019</v>
      </c>
      <c r="M716" s="180">
        <f>C648</f>
        <v>3030512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080*2017*A</v>
      </c>
      <c r="B722" s="275">
        <f>ROUND(C165,0)</f>
        <v>233792</v>
      </c>
      <c r="C722" s="275">
        <f>ROUND(C166,0)</f>
        <v>9787</v>
      </c>
      <c r="D722" s="275">
        <f>ROUND(C167,0)</f>
        <v>78649</v>
      </c>
      <c r="E722" s="275">
        <f>ROUND(C168,0)</f>
        <v>420055</v>
      </c>
      <c r="F722" s="275">
        <f>ROUND(C169,0)</f>
        <v>5540</v>
      </c>
      <c r="G722" s="275">
        <f>ROUND(C170,0)</f>
        <v>54608</v>
      </c>
      <c r="H722" s="275">
        <f>ROUND(C171+C172,0)</f>
        <v>12592</v>
      </c>
      <c r="I722" s="275">
        <f>ROUND(C175,0)</f>
        <v>2400</v>
      </c>
      <c r="J722" s="275">
        <f>ROUND(C176,0)</f>
        <v>14682</v>
      </c>
      <c r="K722" s="275">
        <f>ROUND(C179,0)</f>
        <v>26173</v>
      </c>
      <c r="L722" s="275">
        <f>ROUND(C180,0)</f>
        <v>24052</v>
      </c>
      <c r="M722" s="275">
        <f>ROUND(C183,0)</f>
        <v>10375</v>
      </c>
      <c r="N722" s="275">
        <f>ROUND(C184,0)</f>
        <v>24931</v>
      </c>
      <c r="O722" s="275">
        <f>ROUND(C185,0)</f>
        <v>0</v>
      </c>
      <c r="P722" s="275">
        <f>ROUND(C188,0)</f>
        <v>0</v>
      </c>
      <c r="Q722" s="275">
        <f>ROUND(C189,0)</f>
        <v>81137</v>
      </c>
      <c r="R722" s="275">
        <f>ROUND(B195,0)</f>
        <v>16481</v>
      </c>
      <c r="S722" s="275">
        <f>ROUND(C195,0)</f>
        <v>0</v>
      </c>
      <c r="T722" s="275">
        <f>ROUND(D195,0)</f>
        <v>0</v>
      </c>
      <c r="U722" s="275">
        <f>ROUND(B196,0)</f>
        <v>265966</v>
      </c>
      <c r="V722" s="275">
        <f>ROUND(C196,0)</f>
        <v>0</v>
      </c>
      <c r="W722" s="275">
        <f>ROUND(D196,0)</f>
        <v>0</v>
      </c>
      <c r="X722" s="275">
        <f>ROUND(B197,0)</f>
        <v>2960374</v>
      </c>
      <c r="Y722" s="275">
        <f>ROUND(C197,0)</f>
        <v>0</v>
      </c>
      <c r="Z722" s="275">
        <f>ROUND(D197,0)</f>
        <v>0</v>
      </c>
      <c r="AA722" s="275">
        <f>ROUND(B198,0)</f>
        <v>3619355</v>
      </c>
      <c r="AB722" s="275">
        <f>ROUND(C198,0)</f>
        <v>23026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3087547</v>
      </c>
      <c r="AH722" s="275">
        <f>ROUND(C200,0)</f>
        <v>49667</v>
      </c>
      <c r="AI722" s="275">
        <f>ROUND(D200,0)</f>
        <v>0</v>
      </c>
      <c r="AJ722" s="275">
        <f>ROUND(B201,0)</f>
        <v>20476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7224</v>
      </c>
      <c r="AR722" s="275">
        <f>ROUND(D203,0)</f>
        <v>0</v>
      </c>
      <c r="AS722" s="275"/>
      <c r="AT722" s="275"/>
      <c r="AU722" s="275"/>
      <c r="AV722" s="275">
        <f>ROUND(B209,0)</f>
        <v>197133</v>
      </c>
      <c r="AW722" s="275">
        <f>ROUND(C209,0)</f>
        <v>10229</v>
      </c>
      <c r="AX722" s="275">
        <f>ROUND(D209,0)</f>
        <v>0</v>
      </c>
      <c r="AY722" s="275">
        <f>ROUND(B210,0)</f>
        <v>1801611</v>
      </c>
      <c r="AZ722" s="275">
        <f>ROUND(C210,0)</f>
        <v>96353</v>
      </c>
      <c r="BA722" s="275">
        <f>ROUND(D210,0)</f>
        <v>0</v>
      </c>
      <c r="BB722" s="275">
        <f>ROUND(B211,0)</f>
        <v>2366214</v>
      </c>
      <c r="BC722" s="275">
        <f>ROUND(C211,0)</f>
        <v>174396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2781331</v>
      </c>
      <c r="BI722" s="275">
        <f>ROUND(C213,0)</f>
        <v>101087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-2726115</v>
      </c>
      <c r="BU722" s="275">
        <f>ROUND(C224,0)</f>
        <v>298044</v>
      </c>
      <c r="BV722" s="275">
        <f>ROUND(C225,0)</f>
        <v>20324</v>
      </c>
      <c r="BW722" s="275">
        <f>ROUND(C226,0)</f>
        <v>0</v>
      </c>
      <c r="BX722" s="275">
        <f>ROUND(C227,0)</f>
        <v>249185</v>
      </c>
      <c r="BY722" s="275">
        <f>ROUND(C228,0)</f>
        <v>0</v>
      </c>
      <c r="BZ722" s="275">
        <f>ROUND(C231,0)</f>
        <v>0</v>
      </c>
      <c r="CA722" s="275">
        <f>ROUND(C233,0)</f>
        <v>0</v>
      </c>
      <c r="CB722" s="275">
        <f>ROUND(C234,0)</f>
        <v>17259</v>
      </c>
      <c r="CC722" s="275">
        <f>ROUND(C238+C239,0)</f>
        <v>0</v>
      </c>
      <c r="CD722" s="275">
        <f>D221</f>
        <v>40400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080*2017*A</v>
      </c>
      <c r="B726" s="275">
        <f>ROUND(C111,0)</f>
        <v>16</v>
      </c>
      <c r="C726" s="275">
        <f>ROUND(C112,0)</f>
        <v>47</v>
      </c>
      <c r="D726" s="275">
        <f>ROUND(C113,0)</f>
        <v>0</v>
      </c>
      <c r="E726" s="275">
        <f>ROUND(C114,0)</f>
        <v>0</v>
      </c>
      <c r="F726" s="275">
        <f>ROUND(D111,0)</f>
        <v>34</v>
      </c>
      <c r="G726" s="275">
        <f>ROUND(D112,0)</f>
        <v>11774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25</v>
      </c>
      <c r="W726" s="275">
        <f>ROUND(C129,0)</f>
        <v>0</v>
      </c>
      <c r="X726" s="275">
        <f>ROUND(B138,0)</f>
        <v>15</v>
      </c>
      <c r="Y726" s="275">
        <f>ROUND(B139,0)</f>
        <v>31</v>
      </c>
      <c r="Z726" s="275">
        <f>ROUND(B140,0)</f>
        <v>3549</v>
      </c>
      <c r="AA726" s="275">
        <f>ROUND(B141,0)</f>
        <v>75048</v>
      </c>
      <c r="AB726" s="275">
        <f>ROUND(B142,0)</f>
        <v>1138729</v>
      </c>
      <c r="AC726" s="275">
        <f>ROUND(C138,0)</f>
        <v>0</v>
      </c>
      <c r="AD726" s="275">
        <f>ROUND(C139,0)</f>
        <v>0</v>
      </c>
      <c r="AE726" s="275">
        <f>ROUND(C140,0)</f>
        <v>53</v>
      </c>
      <c r="AF726" s="275">
        <f>ROUND(C141,0)</f>
        <v>0</v>
      </c>
      <c r="AG726" s="275">
        <f>ROUND(C142,0)</f>
        <v>16932</v>
      </c>
      <c r="AH726" s="275">
        <f>ROUND(D138,0)</f>
        <v>1</v>
      </c>
      <c r="AI726" s="275">
        <f>ROUND(D139,0)</f>
        <v>3</v>
      </c>
      <c r="AJ726" s="275">
        <f>ROUND(D140,0)</f>
        <v>4189</v>
      </c>
      <c r="AK726" s="275">
        <f>ROUND(D141,0)</f>
        <v>6666</v>
      </c>
      <c r="AL726" s="275">
        <f>ROUND(D142,0)</f>
        <v>1344342</v>
      </c>
      <c r="AM726" s="275">
        <f>ROUND(B144,0)</f>
        <v>17</v>
      </c>
      <c r="AN726" s="275">
        <f>ROUND(B145,0)</f>
        <v>204</v>
      </c>
      <c r="AO726" s="275">
        <f>ROUND(B146,0)</f>
        <v>0</v>
      </c>
      <c r="AP726" s="275">
        <f>ROUND(B147,0)</f>
        <v>119053</v>
      </c>
      <c r="AQ726" s="275">
        <f>ROUND(B148,0)</f>
        <v>0</v>
      </c>
      <c r="AR726" s="275">
        <f>ROUND(C144,0)</f>
        <v>15</v>
      </c>
      <c r="AS726" s="275">
        <f>ROUND(C145,0)</f>
        <v>5582</v>
      </c>
      <c r="AT726" s="275">
        <f>ROUND(C146,0)</f>
        <v>0</v>
      </c>
      <c r="AU726" s="275">
        <f>ROUND(C147,0)</f>
        <v>1293677</v>
      </c>
      <c r="AV726" s="275">
        <f>ROUND(C148,0)</f>
        <v>0</v>
      </c>
      <c r="AW726" s="275">
        <f>ROUND(D144,0)</f>
        <v>15</v>
      </c>
      <c r="AX726" s="275">
        <f>ROUND(D145,0)</f>
        <v>5988</v>
      </c>
      <c r="AY726" s="275">
        <f>ROUND(D146,0)</f>
        <v>0</v>
      </c>
      <c r="AZ726" s="275">
        <f>ROUND(D147,0)</f>
        <v>1182257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957535</v>
      </c>
      <c r="BR726" s="275">
        <f>ROUND(C157,0)</f>
        <v>89262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080*2017*A</v>
      </c>
      <c r="B730" s="275">
        <f>ROUND(C250,0)</f>
        <v>3290893</v>
      </c>
      <c r="C730" s="275">
        <f>ROUND(C251,0)</f>
        <v>0</v>
      </c>
      <c r="D730" s="275">
        <f>ROUND(C252,0)</f>
        <v>777103</v>
      </c>
      <c r="E730" s="275">
        <f>ROUND(C253,0)</f>
        <v>-685600</v>
      </c>
      <c r="F730" s="275">
        <f>ROUND(C254,0)</f>
        <v>390119</v>
      </c>
      <c r="G730" s="275">
        <f>ROUND(C255,0)</f>
        <v>20416</v>
      </c>
      <c r="H730" s="275">
        <f>ROUND(C256,0)</f>
        <v>0</v>
      </c>
      <c r="I730" s="275">
        <f>ROUND(C257,0)</f>
        <v>101378</v>
      </c>
      <c r="J730" s="275">
        <f>ROUND(C258,0)</f>
        <v>84558</v>
      </c>
      <c r="K730" s="275">
        <f>ROUND(C259,0)</f>
        <v>0</v>
      </c>
      <c r="L730" s="275">
        <f>ROUND(C262,0)</f>
        <v>100555</v>
      </c>
      <c r="M730" s="275">
        <f>ROUND(C263,0)</f>
        <v>26983</v>
      </c>
      <c r="N730" s="275">
        <f>ROUND(C264,0)</f>
        <v>0</v>
      </c>
      <c r="O730" s="275">
        <f>ROUND(C267,0)</f>
        <v>16481</v>
      </c>
      <c r="P730" s="275">
        <f>ROUND(C268,0)</f>
        <v>265966</v>
      </c>
      <c r="Q730" s="275">
        <f>ROUND(C269,0)</f>
        <v>2960374</v>
      </c>
      <c r="R730" s="275">
        <f>ROUND(C270,0)</f>
        <v>3642381</v>
      </c>
      <c r="S730" s="275">
        <f>ROUND(C271,0)</f>
        <v>0</v>
      </c>
      <c r="T730" s="275">
        <f>ROUND(C272,0)</f>
        <v>3157690</v>
      </c>
      <c r="U730" s="275">
        <f>ROUND(C273,0)</f>
        <v>0</v>
      </c>
      <c r="V730" s="275">
        <f>ROUND(C274,0)</f>
        <v>7224</v>
      </c>
      <c r="W730" s="275">
        <f>ROUND(C275,0)</f>
        <v>0</v>
      </c>
      <c r="X730" s="275">
        <f>ROUND(C276,0)</f>
        <v>7528354</v>
      </c>
      <c r="Y730" s="275">
        <f>ROUND(C279,0)</f>
        <v>0</v>
      </c>
      <c r="Z730" s="275">
        <f>ROUND(C280,0)</f>
        <v>0</v>
      </c>
      <c r="AA730" s="275">
        <f>ROUND(C281,0)</f>
        <v>571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256658</v>
      </c>
      <c r="AI730" s="275">
        <f>ROUND(C306,0)</f>
        <v>359754</v>
      </c>
      <c r="AJ730" s="275">
        <f>ROUND(C307,0)</f>
        <v>14213</v>
      </c>
      <c r="AK730" s="275">
        <f>ROUND(C308,0)</f>
        <v>0</v>
      </c>
      <c r="AL730" s="275">
        <f>ROUND(C309,0)</f>
        <v>50000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4042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10653</v>
      </c>
      <c r="AX730" s="275">
        <f>ROUND(C325,0)</f>
        <v>1308544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6000116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60.17</v>
      </c>
      <c r="BJ730" s="275">
        <f>ROUND(C359,0)</f>
        <v>2676701</v>
      </c>
      <c r="BK730" s="275">
        <f>ROUND(C360,0)</f>
        <v>2500003</v>
      </c>
      <c r="BL730" s="275">
        <f>ROUND(C364,0)</f>
        <v>-2158562</v>
      </c>
      <c r="BM730" s="275">
        <f>ROUND(C365,0)</f>
        <v>17259</v>
      </c>
      <c r="BN730" s="275">
        <f>ROUND(C366,0)</f>
        <v>0</v>
      </c>
      <c r="BO730" s="275">
        <f>ROUND(C370,0)</f>
        <v>120692</v>
      </c>
      <c r="BP730" s="275">
        <f>ROUND(C371,0)</f>
        <v>1017769</v>
      </c>
      <c r="BQ730" s="275">
        <f>ROUND(C378,0)</f>
        <v>3213529</v>
      </c>
      <c r="BR730" s="275">
        <f>ROUND(C379,0)</f>
        <v>815023</v>
      </c>
      <c r="BS730" s="275">
        <f>ROUND(C380,0)</f>
        <v>1459072</v>
      </c>
      <c r="BT730" s="275">
        <f>ROUND(C381,0)</f>
        <v>422522</v>
      </c>
      <c r="BU730" s="275">
        <f>ROUND(C382,0)</f>
        <v>201271</v>
      </c>
      <c r="BV730" s="275">
        <f>ROUND(C383,0)</f>
        <v>682028</v>
      </c>
      <c r="BW730" s="275">
        <f>ROUND(C384,0)</f>
        <v>382065</v>
      </c>
      <c r="BX730" s="275">
        <f>ROUND(C385,0)</f>
        <v>17082</v>
      </c>
      <c r="BY730" s="275">
        <f>ROUND(C386,0)</f>
        <v>50225</v>
      </c>
      <c r="BZ730" s="275">
        <f>ROUND(C387,0)</f>
        <v>35306</v>
      </c>
      <c r="CA730" s="275">
        <f>ROUND(C388,0)</f>
        <v>81137</v>
      </c>
      <c r="CB730" s="275">
        <f>C363</f>
        <v>40400</v>
      </c>
      <c r="CC730" s="275">
        <f>ROUND(C389,0)</f>
        <v>209619</v>
      </c>
      <c r="CD730" s="275">
        <f>ROUND(C392,0)</f>
        <v>122514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080*2017*6010*A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080*2017*6030*A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080*2017*6070*A</v>
      </c>
      <c r="B736" s="275">
        <f>ROUND(E59,0)</f>
        <v>34</v>
      </c>
      <c r="C736" s="277">
        <f>ROUND(E60,2)</f>
        <v>0.56000000000000005</v>
      </c>
      <c r="D736" s="275">
        <f>ROUND(E61,0)</f>
        <v>22880</v>
      </c>
      <c r="E736" s="275">
        <f>ROUND(E62,0)</f>
        <v>5803</v>
      </c>
      <c r="F736" s="275">
        <f>ROUND(E63,0)</f>
        <v>22508</v>
      </c>
      <c r="G736" s="275">
        <f>ROUND(E64,0)</f>
        <v>1693</v>
      </c>
      <c r="H736" s="275">
        <f>ROUND(E65,0)</f>
        <v>7</v>
      </c>
      <c r="I736" s="275">
        <f>ROUND(E66,0)</f>
        <v>715</v>
      </c>
      <c r="J736" s="275">
        <f>ROUND(E67,0)</f>
        <v>2418</v>
      </c>
      <c r="K736" s="275">
        <f>ROUND(E68,0)</f>
        <v>0</v>
      </c>
      <c r="L736" s="275">
        <f>ROUND(E69,0)</f>
        <v>394</v>
      </c>
      <c r="M736" s="275">
        <f>ROUND(E70,0)</f>
        <v>49</v>
      </c>
      <c r="N736" s="275">
        <f>ROUND(E75,0)</f>
        <v>128913</v>
      </c>
      <c r="O736" s="275">
        <f>ROUND(E73,0)</f>
        <v>61559</v>
      </c>
      <c r="P736" s="275">
        <f>IF(E76&gt;0,ROUND(E76,0),0)</f>
        <v>273</v>
      </c>
      <c r="Q736" s="275">
        <f>IF(E77&gt;0,ROUND(E77,0),0)</f>
        <v>171</v>
      </c>
      <c r="R736" s="275">
        <f>IF(E78&gt;0,ROUND(E78,0),0)</f>
        <v>273</v>
      </c>
      <c r="S736" s="275">
        <f>IF(E79&gt;0,ROUND(E79,0),0)</f>
        <v>2242</v>
      </c>
      <c r="T736" s="277">
        <f>IF(E80&gt;0,ROUND(E80,2),0)</f>
        <v>0.44</v>
      </c>
      <c r="U736" s="275"/>
      <c r="V736" s="276"/>
      <c r="W736" s="275"/>
      <c r="X736" s="275"/>
      <c r="Y736" s="275">
        <f t="shared" si="21"/>
        <v>50859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080*2017*6100*A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080*2017*6120*A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080*2017*6140*A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080*2017*6150*A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080*2017*6170*A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080*2017*6200*A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080*2017*6210*A</v>
      </c>
      <c r="B743" s="275">
        <f>ROUND(L59,0)</f>
        <v>7754</v>
      </c>
      <c r="C743" s="277">
        <f>ROUND(L60,2)</f>
        <v>14.69</v>
      </c>
      <c r="D743" s="275">
        <f>ROUND(L61,0)</f>
        <v>777339</v>
      </c>
      <c r="E743" s="275">
        <f>ROUND(L62,0)</f>
        <v>197151</v>
      </c>
      <c r="F743" s="275">
        <f>ROUND(L63,0)</f>
        <v>764704</v>
      </c>
      <c r="G743" s="275">
        <f>ROUND(L64,0)</f>
        <v>57531</v>
      </c>
      <c r="H743" s="275">
        <f>ROUND(L65,0)</f>
        <v>232</v>
      </c>
      <c r="I743" s="275">
        <f>ROUND(L66,0)</f>
        <v>24309</v>
      </c>
      <c r="J743" s="275">
        <f>ROUND(L67,0)</f>
        <v>82148</v>
      </c>
      <c r="K743" s="275">
        <f>ROUND(L68,0)</f>
        <v>0</v>
      </c>
      <c r="L743" s="275">
        <f>ROUND(L69,0)</f>
        <v>13393</v>
      </c>
      <c r="M743" s="275">
        <f>ROUND(L70,0)</f>
        <v>0</v>
      </c>
      <c r="N743" s="275">
        <f>ROUND(L75,0)</f>
        <v>2091420</v>
      </c>
      <c r="O743" s="275">
        <f>ROUND(L73,0)</f>
        <v>2091420</v>
      </c>
      <c r="P743" s="275">
        <f>IF(L76&gt;0,ROUND(L76,0),0)</f>
        <v>7023</v>
      </c>
      <c r="Q743" s="275">
        <f>IF(L77&gt;0,ROUND(L77,0),0)</f>
        <v>23068</v>
      </c>
      <c r="R743" s="275">
        <f>IF(L78&gt;0,ROUND(L78,0),0)</f>
        <v>7023</v>
      </c>
      <c r="S743" s="275">
        <f>IF(L79&gt;0,ROUND(L79,0),0)</f>
        <v>59197</v>
      </c>
      <c r="T743" s="277">
        <f>IF(L80&gt;0,ROUND(L80,2),0)</f>
        <v>14.81</v>
      </c>
      <c r="U743" s="275"/>
      <c r="V743" s="276"/>
      <c r="W743" s="275"/>
      <c r="X743" s="275"/>
      <c r="Y743" s="275">
        <f t="shared" si="21"/>
        <v>1667671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080*2017*6330*A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080*2017*6400*A</v>
      </c>
      <c r="B745" s="275">
        <f>ROUND(N59,0)</f>
        <v>4020</v>
      </c>
      <c r="C745" s="277">
        <f>ROUND(N60,2)</f>
        <v>6.13</v>
      </c>
      <c r="D745" s="275">
        <f>ROUND(N61,0)</f>
        <v>239106</v>
      </c>
      <c r="E745" s="275">
        <f>ROUND(N62,0)</f>
        <v>60643</v>
      </c>
      <c r="F745" s="275">
        <f>ROUND(N63,0)</f>
        <v>0</v>
      </c>
      <c r="G745" s="275">
        <f>ROUND(N64,0)</f>
        <v>45040</v>
      </c>
      <c r="H745" s="275">
        <f>ROUND(N65,0)</f>
        <v>22757</v>
      </c>
      <c r="I745" s="275">
        <f>ROUND(N66,0)</f>
        <v>3444</v>
      </c>
      <c r="J745" s="275">
        <f>ROUND(N67,0)</f>
        <v>26350</v>
      </c>
      <c r="K745" s="275">
        <f>ROUND(N68,0)</f>
        <v>0</v>
      </c>
      <c r="L745" s="275">
        <f>ROUND(N69,0)</f>
        <v>4146</v>
      </c>
      <c r="M745" s="275">
        <f>ROUND(N70,0)</f>
        <v>598</v>
      </c>
      <c r="N745" s="275">
        <f>ROUND(N75,0)</f>
        <v>437165</v>
      </c>
      <c r="O745" s="275">
        <f>ROUND(N73,0)</f>
        <v>437165</v>
      </c>
      <c r="P745" s="275">
        <f>IF(N76&gt;0,ROUND(N76,0),0)</f>
        <v>7000</v>
      </c>
      <c r="Q745" s="275">
        <f>IF(N77&gt;0,ROUND(N77,0),0)</f>
        <v>0</v>
      </c>
      <c r="R745" s="275">
        <f>IF(N78&gt;0,ROUND(N78,0),0)</f>
        <v>7000</v>
      </c>
      <c r="S745" s="275">
        <f>IF(N79&gt;0,ROUND(N79,0),0)</f>
        <v>2171</v>
      </c>
      <c r="T745" s="277">
        <f>IF(N80&gt;0,ROUND(N80,2),0)</f>
        <v>6.13</v>
      </c>
      <c r="U745" s="275"/>
      <c r="V745" s="276"/>
      <c r="W745" s="275"/>
      <c r="X745" s="275"/>
      <c r="Y745" s="275">
        <f t="shared" si="21"/>
        <v>402017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080*2017*7010*A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080*2017*7020*A</v>
      </c>
      <c r="B747" s="275">
        <f>ROUND(P59,0)</f>
        <v>990</v>
      </c>
      <c r="C747" s="277">
        <f>ROUND(P60,2)</f>
        <v>0.12</v>
      </c>
      <c r="D747" s="275">
        <f>ROUND(P61,0)</f>
        <v>8239</v>
      </c>
      <c r="E747" s="275">
        <f>ROUND(P62,0)</f>
        <v>2090</v>
      </c>
      <c r="F747" s="275">
        <f>ROUND(P63,0)</f>
        <v>14078</v>
      </c>
      <c r="G747" s="275">
        <f>ROUND(P64,0)</f>
        <v>3131</v>
      </c>
      <c r="H747" s="275">
        <f>ROUND(P65,0)</f>
        <v>0</v>
      </c>
      <c r="I747" s="275">
        <f>ROUND(P66,0)</f>
        <v>531</v>
      </c>
      <c r="J747" s="275">
        <f>ROUND(P67,0)</f>
        <v>23157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59602</v>
      </c>
      <c r="O747" s="275">
        <f>ROUND(P73,0)</f>
        <v>0</v>
      </c>
      <c r="P747" s="275">
        <f>IF(P76&gt;0,ROUND(P76,0),0)</f>
        <v>302</v>
      </c>
      <c r="Q747" s="275">
        <f>IF(P77&gt;0,ROUND(P77,0),0)</f>
        <v>4</v>
      </c>
      <c r="R747" s="275">
        <f>IF(P78&gt;0,ROUND(P78,0),0)</f>
        <v>302</v>
      </c>
      <c r="S747" s="275">
        <f>IF(P79&gt;0,ROUND(P79,0),0)</f>
        <v>403</v>
      </c>
      <c r="T747" s="277">
        <f>IF(P80&gt;0,ROUND(P80,2),0)</f>
        <v>0.12</v>
      </c>
      <c r="U747" s="275"/>
      <c r="V747" s="276"/>
      <c r="W747" s="275"/>
      <c r="X747" s="275"/>
      <c r="Y747" s="275">
        <f t="shared" si="21"/>
        <v>28047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080*2017*7030*A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080*2017*7040*A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080*2017*7050*A</v>
      </c>
      <c r="B750" s="275"/>
      <c r="C750" s="277">
        <f>ROUND(S60,2)</f>
        <v>0.02</v>
      </c>
      <c r="D750" s="275">
        <f>ROUND(S61,0)</f>
        <v>995</v>
      </c>
      <c r="E750" s="275">
        <f>ROUND(S62,0)</f>
        <v>252</v>
      </c>
      <c r="F750" s="275">
        <f>ROUND(S63,0)</f>
        <v>0</v>
      </c>
      <c r="G750" s="275">
        <f>ROUND(S64,0)</f>
        <v>9991</v>
      </c>
      <c r="H750" s="275">
        <f>ROUND(S65,0)</f>
        <v>0</v>
      </c>
      <c r="I750" s="275">
        <f>ROUND(S66,0)</f>
        <v>0</v>
      </c>
      <c r="J750" s="275">
        <f>ROUND(S67,0)</f>
        <v>5064</v>
      </c>
      <c r="K750" s="275">
        <f>ROUND(S68,0)</f>
        <v>0</v>
      </c>
      <c r="L750" s="275">
        <f>ROUND(S69,0)</f>
        <v>0</v>
      </c>
      <c r="M750" s="275">
        <f>ROUND(S70,0)</f>
        <v>709</v>
      </c>
      <c r="N750" s="275">
        <f>ROUND(S75,0)</f>
        <v>16735</v>
      </c>
      <c r="O750" s="275">
        <f>ROUND(S73,0)</f>
        <v>3070</v>
      </c>
      <c r="P750" s="275">
        <f>IF(S76&gt;0,ROUND(S76,0),0)</f>
        <v>361</v>
      </c>
      <c r="Q750" s="275">
        <f>IF(S77&gt;0,ROUND(S77,0),0)</f>
        <v>0</v>
      </c>
      <c r="R750" s="275">
        <f>IF(S78&gt;0,ROUND(S78,0),0)</f>
        <v>361</v>
      </c>
      <c r="S750" s="275">
        <f>IF(S79&gt;0,ROUND(S79,0),0)</f>
        <v>93</v>
      </c>
      <c r="T750" s="277">
        <f>IF(S80&gt;0,ROUND(S80,2),0)</f>
        <v>0.02</v>
      </c>
      <c r="U750" s="275"/>
      <c r="V750" s="276"/>
      <c r="W750" s="275"/>
      <c r="X750" s="275"/>
      <c r="Y750" s="275">
        <f t="shared" si="21"/>
        <v>17732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080*2017*7060*A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080*2017*7070*A</v>
      </c>
      <c r="B752" s="275">
        <f>ROUND(U59,0)</f>
        <v>4540</v>
      </c>
      <c r="C752" s="277">
        <f>ROUND(U60,2)</f>
        <v>1.0900000000000001</v>
      </c>
      <c r="D752" s="275">
        <f>ROUND(U61,0)</f>
        <v>68305</v>
      </c>
      <c r="E752" s="275">
        <f>ROUND(U62,0)</f>
        <v>17324</v>
      </c>
      <c r="F752" s="275">
        <f>ROUND(U63,0)</f>
        <v>62539</v>
      </c>
      <c r="G752" s="275">
        <f>ROUND(U64,0)</f>
        <v>71404</v>
      </c>
      <c r="H752" s="275">
        <f>ROUND(U65,0)</f>
        <v>0</v>
      </c>
      <c r="I752" s="275">
        <f>ROUND(U66,0)</f>
        <v>51596</v>
      </c>
      <c r="J752" s="275">
        <f>ROUND(U67,0)</f>
        <v>4988</v>
      </c>
      <c r="K752" s="275">
        <f>ROUND(U68,0)</f>
        <v>0</v>
      </c>
      <c r="L752" s="275">
        <f>ROUND(U69,0)</f>
        <v>18722</v>
      </c>
      <c r="M752" s="275">
        <f>ROUND(U70,0)</f>
        <v>178</v>
      </c>
      <c r="N752" s="275">
        <f>ROUND(U75,0)</f>
        <v>374339</v>
      </c>
      <c r="O752" s="275">
        <f>ROUND(U73,0)</f>
        <v>8531</v>
      </c>
      <c r="P752" s="275">
        <f>IF(U76&gt;0,ROUND(U76,0),0)</f>
        <v>213</v>
      </c>
      <c r="Q752" s="275">
        <f>IF(U77&gt;0,ROUND(U77,0),0)</f>
        <v>0</v>
      </c>
      <c r="R752" s="275">
        <f>IF(U78&gt;0,ROUND(U78,0),0)</f>
        <v>213</v>
      </c>
      <c r="S752" s="275">
        <f>IF(U79&gt;0,ROUND(U79,0),0)</f>
        <v>20</v>
      </c>
      <c r="T752" s="277">
        <f>IF(U80&gt;0,ROUND(U80,2),0)</f>
        <v>1.0900000000000001</v>
      </c>
      <c r="U752" s="275"/>
      <c r="V752" s="276"/>
      <c r="W752" s="275"/>
      <c r="X752" s="275"/>
      <c r="Y752" s="275">
        <f t="shared" si="21"/>
        <v>117402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080*2017*7110*A</v>
      </c>
      <c r="B753" s="275">
        <f>ROUND(V59,0)</f>
        <v>153</v>
      </c>
      <c r="C753" s="277">
        <f>ROUND(V60,2)</f>
        <v>0.05</v>
      </c>
      <c r="D753" s="275">
        <f>ROUND(V61,0)</f>
        <v>3433</v>
      </c>
      <c r="E753" s="275">
        <f>ROUND(V62,0)</f>
        <v>871</v>
      </c>
      <c r="F753" s="275">
        <f>ROUND(V63,0)</f>
        <v>0</v>
      </c>
      <c r="G753" s="275">
        <f>ROUND(V64,0)</f>
        <v>302</v>
      </c>
      <c r="H753" s="275">
        <f>ROUND(V65,0)</f>
        <v>0</v>
      </c>
      <c r="I753" s="275">
        <f>ROUND(V66,0)</f>
        <v>0</v>
      </c>
      <c r="J753" s="275">
        <f>ROUND(V67,0)</f>
        <v>402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21888</v>
      </c>
      <c r="O753" s="275">
        <f>ROUND(V73,0)</f>
        <v>864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0.05</v>
      </c>
      <c r="U753" s="275"/>
      <c r="V753" s="276"/>
      <c r="W753" s="275"/>
      <c r="X753" s="275"/>
      <c r="Y753" s="275">
        <f t="shared" si="21"/>
        <v>4681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080*2017*7120*A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080*2017*7130*A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080*2017*7140*A</v>
      </c>
      <c r="B756" s="275">
        <f>ROUND(Y59,0)</f>
        <v>390</v>
      </c>
      <c r="C756" s="277">
        <f>ROUND(Y60,2)</f>
        <v>0.74</v>
      </c>
      <c r="D756" s="275">
        <f>ROUND(Y61,0)</f>
        <v>57137</v>
      </c>
      <c r="E756" s="275">
        <f>ROUND(Y62,0)</f>
        <v>14491</v>
      </c>
      <c r="F756" s="275">
        <f>ROUND(Y63,0)</f>
        <v>6347</v>
      </c>
      <c r="G756" s="275">
        <f>ROUND(Y64,0)</f>
        <v>348</v>
      </c>
      <c r="H756" s="275">
        <f>ROUND(Y65,0)</f>
        <v>0</v>
      </c>
      <c r="I756" s="275">
        <f>ROUND(Y66,0)</f>
        <v>13095</v>
      </c>
      <c r="J756" s="275">
        <f>ROUND(Y67,0)</f>
        <v>12295</v>
      </c>
      <c r="K756" s="275">
        <f>ROUND(Y68,0)</f>
        <v>0</v>
      </c>
      <c r="L756" s="275">
        <f>ROUND(Y69,0)</f>
        <v>12345</v>
      </c>
      <c r="M756" s="275">
        <f>ROUND(Y70,0)</f>
        <v>0</v>
      </c>
      <c r="N756" s="275">
        <f>ROUND(Y75,0)</f>
        <v>158228</v>
      </c>
      <c r="O756" s="275">
        <f>ROUND(Y73,0)</f>
        <v>2812</v>
      </c>
      <c r="P756" s="275">
        <f>IF(Y76&gt;0,ROUND(Y76,0),0)</f>
        <v>488</v>
      </c>
      <c r="Q756" s="275">
        <f>IF(Y77&gt;0,ROUND(Y77,0),0)</f>
        <v>0</v>
      </c>
      <c r="R756" s="275">
        <f>IF(Y78&gt;0,ROUND(Y78,0),0)</f>
        <v>488</v>
      </c>
      <c r="S756" s="275">
        <f>IF(Y79&gt;0,ROUND(Y79,0),0)</f>
        <v>130</v>
      </c>
      <c r="T756" s="277">
        <f>IF(Y80&gt;0,ROUND(Y80,2),0)</f>
        <v>0.74</v>
      </c>
      <c r="U756" s="275"/>
      <c r="V756" s="276"/>
      <c r="W756" s="275"/>
      <c r="X756" s="275"/>
      <c r="Y756" s="275">
        <f t="shared" si="21"/>
        <v>61493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080*2017*7150*A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080*2017*7160*A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080*2017*7170*A</v>
      </c>
      <c r="B759" s="275"/>
      <c r="C759" s="277">
        <f>ROUND(AB60,2)</f>
        <v>0</v>
      </c>
      <c r="D759" s="275">
        <f>ROUND(AB61,0)</f>
        <v>0</v>
      </c>
      <c r="E759" s="275">
        <f>ROUND(AB62,0)</f>
        <v>0</v>
      </c>
      <c r="F759" s="275">
        <f>ROUND(AB63,0)</f>
        <v>49415</v>
      </c>
      <c r="G759" s="275">
        <f>ROUND(AB64,0)</f>
        <v>28176</v>
      </c>
      <c r="H759" s="275">
        <f>ROUND(AB65,0)</f>
        <v>0</v>
      </c>
      <c r="I759" s="275">
        <f>ROUND(AB66,0)</f>
        <v>57543</v>
      </c>
      <c r="J759" s="275">
        <f>ROUND(AB67,0)</f>
        <v>1897</v>
      </c>
      <c r="K759" s="275">
        <f>ROUND(AB68,0)</f>
        <v>14682</v>
      </c>
      <c r="L759" s="275">
        <f>ROUND(AB69,0)</f>
        <v>0</v>
      </c>
      <c r="M759" s="275">
        <f>ROUND(AB70,0)</f>
        <v>16575</v>
      </c>
      <c r="N759" s="275">
        <f>ROUND(AB75,0)</f>
        <v>70523</v>
      </c>
      <c r="O759" s="275">
        <f>ROUND(AB73,0)</f>
        <v>36443</v>
      </c>
      <c r="P759" s="275">
        <f>IF(AB76&gt;0,ROUND(AB76,0),0)</f>
        <v>180</v>
      </c>
      <c r="Q759" s="275">
        <f>IF(AB77&gt;0,ROUND(AB77,0),0)</f>
        <v>0</v>
      </c>
      <c r="R759" s="275">
        <f>IF(AB78&gt;0,ROUND(AB78,0),0)</f>
        <v>180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35291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080*2017*7180*A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080*2017*7190*A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080*2017*7200*A</v>
      </c>
      <c r="B762" s="275">
        <f>ROUND(AE59,0)</f>
        <v>6879</v>
      </c>
      <c r="C762" s="277">
        <f>ROUND(AE60,2)</f>
        <v>3.61</v>
      </c>
      <c r="D762" s="275">
        <f>ROUND(AE61,0)</f>
        <v>305603</v>
      </c>
      <c r="E762" s="275">
        <f>ROUND(AE62,0)</f>
        <v>77508</v>
      </c>
      <c r="F762" s="275">
        <f>ROUND(AE63,0)</f>
        <v>24072</v>
      </c>
      <c r="G762" s="275">
        <f>ROUND(AE64,0)</f>
        <v>2023</v>
      </c>
      <c r="H762" s="275">
        <f>ROUND(AE65,0)</f>
        <v>0</v>
      </c>
      <c r="I762" s="275">
        <f>ROUND(AE66,0)</f>
        <v>2058</v>
      </c>
      <c r="J762" s="275">
        <f>ROUND(AE67,0)</f>
        <v>10710</v>
      </c>
      <c r="K762" s="275">
        <f>ROUND(AE68,0)</f>
        <v>0</v>
      </c>
      <c r="L762" s="275">
        <f>ROUND(AE69,0)</f>
        <v>16296</v>
      </c>
      <c r="M762" s="275">
        <f>ROUND(AE70,0)</f>
        <v>70006</v>
      </c>
      <c r="N762" s="275">
        <f>ROUND(AE75,0)</f>
        <v>397091</v>
      </c>
      <c r="O762" s="275">
        <f>ROUND(AE73,0)</f>
        <v>34837</v>
      </c>
      <c r="P762" s="275">
        <f>IF(AE76&gt;0,ROUND(AE76,0),0)</f>
        <v>928</v>
      </c>
      <c r="Q762" s="275">
        <f>IF(AE77&gt;0,ROUND(AE77,0),0)</f>
        <v>0</v>
      </c>
      <c r="R762" s="275">
        <f>IF(AE78&gt;0,ROUND(AE78,0),0)</f>
        <v>928</v>
      </c>
      <c r="S762" s="275">
        <f>IF(AE79&gt;0,ROUND(AE79,0),0)</f>
        <v>2495</v>
      </c>
      <c r="T762" s="277">
        <f>IF(AE80&gt;0,ROUND(AE80,2),0)</f>
        <v>3.61</v>
      </c>
      <c r="U762" s="275"/>
      <c r="V762" s="276"/>
      <c r="W762" s="275"/>
      <c r="X762" s="275"/>
      <c r="Y762" s="275">
        <f t="shared" si="21"/>
        <v>170803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080*2017*7220*A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080*2017*7230*A</v>
      </c>
      <c r="B764" s="275">
        <f>ROUND(AG59,0)</f>
        <v>432</v>
      </c>
      <c r="C764" s="277">
        <f>ROUND(AG60,2)</f>
        <v>0.32</v>
      </c>
      <c r="D764" s="275">
        <f>ROUND(AG61,0)</f>
        <v>102305</v>
      </c>
      <c r="E764" s="275">
        <f>ROUND(AG62,0)</f>
        <v>25947</v>
      </c>
      <c r="F764" s="275">
        <f>ROUND(AG63,0)</f>
        <v>134862</v>
      </c>
      <c r="G764" s="275">
        <f>ROUND(AG64,0)</f>
        <v>5263</v>
      </c>
      <c r="H764" s="275">
        <f>ROUND(AG65,0)</f>
        <v>0</v>
      </c>
      <c r="I764" s="275">
        <f>ROUND(AG66,0)</f>
        <v>1479</v>
      </c>
      <c r="J764" s="275">
        <f>ROUND(AG67,0)</f>
        <v>22616</v>
      </c>
      <c r="K764" s="275">
        <f>ROUND(AG68,0)</f>
        <v>0</v>
      </c>
      <c r="L764" s="275">
        <f>ROUND(AG69,0)</f>
        <v>1001</v>
      </c>
      <c r="M764" s="275">
        <f>ROUND(AG70,0)</f>
        <v>0</v>
      </c>
      <c r="N764" s="275">
        <f>ROUND(AG75,0)</f>
        <v>325012</v>
      </c>
      <c r="O764" s="275">
        <f>ROUND(AG73,0)</f>
        <v>0</v>
      </c>
      <c r="P764" s="275">
        <f>IF(AG76&gt;0,ROUND(AG76,0),0)</f>
        <v>567</v>
      </c>
      <c r="Q764" s="275">
        <f>IF(AG77&gt;0,ROUND(AG77,0),0)</f>
        <v>0</v>
      </c>
      <c r="R764" s="275">
        <f>IF(AG78&gt;0,ROUND(AG78,0),0)</f>
        <v>567</v>
      </c>
      <c r="S764" s="275">
        <f>IF(AG79&gt;0,ROUND(AG79,0),0)</f>
        <v>699</v>
      </c>
      <c r="T764" s="277">
        <f>IF(AG80&gt;0,ROUND(AG80,2),0)</f>
        <v>0.32</v>
      </c>
      <c r="U764" s="275"/>
      <c r="V764" s="276"/>
      <c r="W764" s="275"/>
      <c r="X764" s="275"/>
      <c r="Y764" s="275">
        <f t="shared" si="21"/>
        <v>111123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080*2017*7240*A</v>
      </c>
      <c r="B765" s="275">
        <f>ROUND(AH59,0)</f>
        <v>98</v>
      </c>
      <c r="C765" s="277">
        <f>ROUND(AH60,2)</f>
        <v>0.46</v>
      </c>
      <c r="D765" s="275">
        <f>ROUND(AH61,0)</f>
        <v>39724</v>
      </c>
      <c r="E765" s="275">
        <f>ROUND(AH62,0)</f>
        <v>10075</v>
      </c>
      <c r="F765" s="275">
        <f>ROUND(AH63,0)</f>
        <v>0</v>
      </c>
      <c r="G765" s="275">
        <f>ROUND(AH64,0)</f>
        <v>5503</v>
      </c>
      <c r="H765" s="275">
        <f>ROUND(AH65,0)</f>
        <v>1499</v>
      </c>
      <c r="I765" s="275">
        <f>ROUND(AH66,0)</f>
        <v>5425</v>
      </c>
      <c r="J765" s="275">
        <f>ROUND(AH67,0)</f>
        <v>4562</v>
      </c>
      <c r="K765" s="275">
        <f>ROUND(AH68,0)</f>
        <v>2400</v>
      </c>
      <c r="L765" s="275">
        <f>ROUND(AH69,0)</f>
        <v>525</v>
      </c>
      <c r="M765" s="275">
        <f>ROUND(AH70,0)</f>
        <v>0</v>
      </c>
      <c r="N765" s="275">
        <f>ROUND(AH75,0)</f>
        <v>138253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254</v>
      </c>
      <c r="T765" s="277">
        <f>IF(AH80&gt;0,ROUND(AH80,2),0)</f>
        <v>0.46</v>
      </c>
      <c r="U765" s="275"/>
      <c r="V765" s="276"/>
      <c r="W765" s="275"/>
      <c r="X765" s="275"/>
      <c r="Y765" s="275">
        <f t="shared" si="21"/>
        <v>35699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080*2017*7250*A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080*2017*7260*A</v>
      </c>
      <c r="B767" s="275">
        <f>ROUND(AJ59,0)</f>
        <v>3909</v>
      </c>
      <c r="C767" s="277">
        <f>ROUND(AJ60,2)</f>
        <v>6.24</v>
      </c>
      <c r="D767" s="275">
        <f>ROUND(AJ61,0)</f>
        <v>339721</v>
      </c>
      <c r="E767" s="275">
        <f>ROUND(AJ62,0)</f>
        <v>86161</v>
      </c>
      <c r="F767" s="275">
        <f>ROUND(AJ63,0)</f>
        <v>211133</v>
      </c>
      <c r="G767" s="275">
        <f>ROUND(AJ64,0)</f>
        <v>34149</v>
      </c>
      <c r="H767" s="275">
        <f>ROUND(AJ65,0)</f>
        <v>14863</v>
      </c>
      <c r="I767" s="275">
        <f>ROUND(AJ66,0)</f>
        <v>7856</v>
      </c>
      <c r="J767" s="275">
        <f>ROUND(AJ67,0)</f>
        <v>2313</v>
      </c>
      <c r="K767" s="275">
        <f>ROUND(AJ68,0)</f>
        <v>0</v>
      </c>
      <c r="L767" s="275">
        <f>ROUND(AJ69,0)</f>
        <v>5535</v>
      </c>
      <c r="M767" s="275">
        <f>ROUND(AJ70,0)</f>
        <v>7295</v>
      </c>
      <c r="N767" s="275">
        <f>ROUND(AJ75,0)</f>
        <v>957535</v>
      </c>
      <c r="O767" s="275">
        <f>ROUND(AJ73,0)</f>
        <v>0</v>
      </c>
      <c r="P767" s="275">
        <f>IF(AJ76&gt;0,ROUND(AJ76,0),0)</f>
        <v>1226</v>
      </c>
      <c r="Q767" s="275">
        <f>IF(AJ77&gt;0,ROUND(AJ77,0),0)</f>
        <v>0</v>
      </c>
      <c r="R767" s="275">
        <f>IF(AJ78&gt;0,ROUND(AJ78,0),0)</f>
        <v>1226</v>
      </c>
      <c r="S767" s="275">
        <f>IF(AJ79&gt;0,ROUND(AJ79,0),0)</f>
        <v>146</v>
      </c>
      <c r="T767" s="277">
        <f>IF(AJ80&gt;0,ROUND(AJ80,2),0)</f>
        <v>6.24</v>
      </c>
      <c r="U767" s="275"/>
      <c r="V767" s="276"/>
      <c r="W767" s="275"/>
      <c r="X767" s="275"/>
      <c r="Y767" s="275">
        <f t="shared" si="21"/>
        <v>327694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080*2017*7310*A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080*2017*7320*A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080*2017*7330*A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080*2017*7340*A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080*2017*7350*A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080*2017*7380*A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080*2017*7390*A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080*2017*7400*A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080*2017*7410*A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080*2017*7420*A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080*2017*7430*A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080*2017*7490*A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080*2017*8200*A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080*2017*8310*A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080*2017*8320*A</v>
      </c>
      <c r="B782" s="275">
        <f>ROUND(AY59,0)</f>
        <v>24691</v>
      </c>
      <c r="C782" s="277">
        <f>ROUND(AY60,2)</f>
        <v>6.72</v>
      </c>
      <c r="D782" s="275">
        <f>ROUND(AY61,0)</f>
        <v>220546</v>
      </c>
      <c r="E782" s="275">
        <f>ROUND(AY62,0)</f>
        <v>55935</v>
      </c>
      <c r="F782" s="275">
        <f>ROUND(AY63,0)</f>
        <v>2639</v>
      </c>
      <c r="G782" s="275">
        <f>ROUND(AY64,0)</f>
        <v>83477</v>
      </c>
      <c r="H782" s="275">
        <f>ROUND(AY65,0)</f>
        <v>0</v>
      </c>
      <c r="I782" s="275">
        <f>ROUND(AY66,0)</f>
        <v>75772</v>
      </c>
      <c r="J782" s="275">
        <f>ROUND(AY67,0)</f>
        <v>35808</v>
      </c>
      <c r="K782" s="275">
        <f>ROUND(AY68,0)</f>
        <v>0</v>
      </c>
      <c r="L782" s="275">
        <f>ROUND(AY69,0)</f>
        <v>632</v>
      </c>
      <c r="M782" s="275">
        <f>ROUND(AY70,0)</f>
        <v>6091</v>
      </c>
      <c r="N782" s="275"/>
      <c r="O782" s="275"/>
      <c r="P782" s="275">
        <f>IF(AY76&gt;0,ROUND(AY76,0),0)</f>
        <v>3202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080*2017*8330*A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080*2017*8350*A</v>
      </c>
      <c r="B784" s="275">
        <f>ROUND(BA59,0)</f>
        <v>0</v>
      </c>
      <c r="C784" s="277">
        <f>ROUND(BA60,2)</f>
        <v>2.2200000000000002</v>
      </c>
      <c r="D784" s="275">
        <f>ROUND(BA61,0)</f>
        <v>68512</v>
      </c>
      <c r="E784" s="275">
        <f>ROUND(BA62,0)</f>
        <v>17376</v>
      </c>
      <c r="F784" s="275">
        <f>ROUND(BA63,0)</f>
        <v>0</v>
      </c>
      <c r="G784" s="275">
        <f>ROUND(BA64,0)</f>
        <v>13309</v>
      </c>
      <c r="H784" s="275">
        <f>ROUND(BA65,0)</f>
        <v>0</v>
      </c>
      <c r="I784" s="275">
        <f>ROUND(BA66,0)</f>
        <v>444</v>
      </c>
      <c r="J784" s="275">
        <f>ROUND(BA67,0)</f>
        <v>15011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1286</v>
      </c>
      <c r="Q784" s="275">
        <f>IF(BA77&gt;0,ROUND(BA77,0),0)</f>
        <v>0</v>
      </c>
      <c r="R784" s="275">
        <f>IF(BA78&gt;0,ROUND(BA78,0),0)</f>
        <v>1286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080*2017*8360*A</v>
      </c>
      <c r="B785" s="275"/>
      <c r="C785" s="277">
        <f>ROUND(BB60,2)</f>
        <v>1.01</v>
      </c>
      <c r="D785" s="275">
        <f>ROUND(BB61,0)</f>
        <v>60609</v>
      </c>
      <c r="E785" s="275">
        <f>ROUND(BB62,0)</f>
        <v>15372</v>
      </c>
      <c r="F785" s="275">
        <f>ROUND(BB63,0)</f>
        <v>0</v>
      </c>
      <c r="G785" s="275">
        <f>ROUND(BB64,0)</f>
        <v>248</v>
      </c>
      <c r="H785" s="275">
        <f>ROUND(BB65,0)</f>
        <v>0</v>
      </c>
      <c r="I785" s="275">
        <f>ROUND(BB66,0)</f>
        <v>0</v>
      </c>
      <c r="J785" s="275">
        <f>ROUND(BB67,0)</f>
        <v>1149</v>
      </c>
      <c r="K785" s="275">
        <f>ROUND(BB68,0)</f>
        <v>0</v>
      </c>
      <c r="L785" s="275">
        <f>ROUND(BB69,0)</f>
        <v>200</v>
      </c>
      <c r="M785" s="275">
        <f>ROUND(BB70,0)</f>
        <v>72</v>
      </c>
      <c r="N785" s="275"/>
      <c r="O785" s="275"/>
      <c r="P785" s="275">
        <f>IF(BB76&gt;0,ROUND(BB76,0),0)</f>
        <v>109</v>
      </c>
      <c r="Q785" s="275">
        <f>IF(BB77&gt;0,ROUND(BB77,0),0)</f>
        <v>0</v>
      </c>
      <c r="R785" s="275">
        <f>IF(BB78&gt;0,ROUND(BB78,0),0)</f>
        <v>109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080*2017*8370*A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080*2017*8420*A</v>
      </c>
      <c r="B787" s="275"/>
      <c r="C787" s="277">
        <f>ROUND(BD60,2)</f>
        <v>0.62</v>
      </c>
      <c r="D787" s="275">
        <f>ROUND(BD61,0)</f>
        <v>23761</v>
      </c>
      <c r="E787" s="275">
        <f>ROUND(BD62,0)</f>
        <v>6026</v>
      </c>
      <c r="F787" s="275">
        <f>ROUND(BD63,0)</f>
        <v>0</v>
      </c>
      <c r="G787" s="275">
        <f>ROUND(BD64,0)</f>
        <v>269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137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080*2017*8430*A</v>
      </c>
      <c r="B788" s="275">
        <f>ROUND(BE59,0)</f>
        <v>33424</v>
      </c>
      <c r="C788" s="277">
        <f>ROUND(BE60,2)</f>
        <v>2.96</v>
      </c>
      <c r="D788" s="275">
        <f>ROUND(BE61,0)</f>
        <v>132706</v>
      </c>
      <c r="E788" s="275">
        <f>ROUND(BE62,0)</f>
        <v>33657</v>
      </c>
      <c r="F788" s="275">
        <f>ROUND(BE63,0)</f>
        <v>0</v>
      </c>
      <c r="G788" s="275">
        <f>ROUND(BE64,0)</f>
        <v>19224</v>
      </c>
      <c r="H788" s="275">
        <f>ROUND(BE65,0)</f>
        <v>149364</v>
      </c>
      <c r="I788" s="275">
        <f>ROUND(BE66,0)</f>
        <v>65464</v>
      </c>
      <c r="J788" s="275">
        <f>ROUND(BE67,0)</f>
        <v>73881</v>
      </c>
      <c r="K788" s="275">
        <f>ROUND(BE68,0)</f>
        <v>0</v>
      </c>
      <c r="L788" s="275">
        <f>ROUND(BE69,0)</f>
        <v>1902</v>
      </c>
      <c r="M788" s="275">
        <f>ROUND(BE70,0)</f>
        <v>8370</v>
      </c>
      <c r="N788" s="275"/>
      <c r="O788" s="275"/>
      <c r="P788" s="275">
        <f>IF(BE76&gt;0,ROUND(BE76,0),0)</f>
        <v>6847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080*2017*8460*A</v>
      </c>
      <c r="B789" s="275"/>
      <c r="C789" s="277">
        <f>ROUND(BF60,2)</f>
        <v>3.17</v>
      </c>
      <c r="D789" s="275">
        <f>ROUND(BF61,0)</f>
        <v>70982</v>
      </c>
      <c r="E789" s="275">
        <f>ROUND(BF62,0)</f>
        <v>18003</v>
      </c>
      <c r="F789" s="275">
        <f>ROUND(BF63,0)</f>
        <v>0</v>
      </c>
      <c r="G789" s="275">
        <f>ROUND(BF64,0)</f>
        <v>18667</v>
      </c>
      <c r="H789" s="275">
        <f>ROUND(BF65,0)</f>
        <v>0</v>
      </c>
      <c r="I789" s="275">
        <f>ROUND(BF66,0)</f>
        <v>0</v>
      </c>
      <c r="J789" s="275">
        <f>ROUND(BF67,0)</f>
        <v>1686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160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080*2017*8470*A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080*2017*8480*A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080*2017*8490*A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080*2017*8510*A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080*2017*8530*A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080*2017*8560*A</v>
      </c>
      <c r="B795" s="275"/>
      <c r="C795" s="277">
        <f>ROUND(BL60,2)</f>
        <v>1.29</v>
      </c>
      <c r="D795" s="275">
        <f>ROUND(BL61,0)</f>
        <v>44319</v>
      </c>
      <c r="E795" s="275">
        <f>ROUND(BL62,0)</f>
        <v>11240</v>
      </c>
      <c r="F795" s="275">
        <f>ROUND(BL63,0)</f>
        <v>0</v>
      </c>
      <c r="G795" s="275">
        <f>ROUND(BL64,0)</f>
        <v>1032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60</v>
      </c>
      <c r="Q795" s="275">
        <f>IF(BL77&gt;0,ROUND(BL77,0),0)</f>
        <v>0</v>
      </c>
      <c r="R795" s="275">
        <f>IF(BL78&gt;0,ROUND(BL78,0),0)</f>
        <v>60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080*2017*8590*A</v>
      </c>
      <c r="B796" s="275"/>
      <c r="C796" s="277">
        <f>ROUND(BM60,2)</f>
        <v>2.16</v>
      </c>
      <c r="D796" s="275">
        <f>ROUND(BM61,0)</f>
        <v>152818</v>
      </c>
      <c r="E796" s="275">
        <f>ROUND(BM62,0)</f>
        <v>38758</v>
      </c>
      <c r="F796" s="275">
        <f>ROUND(BM63,0)</f>
        <v>30015</v>
      </c>
      <c r="G796" s="275">
        <f>ROUND(BM64,0)</f>
        <v>2786</v>
      </c>
      <c r="H796" s="275">
        <f>ROUND(BM65,0)</f>
        <v>0</v>
      </c>
      <c r="I796" s="275">
        <f>ROUND(BM66,0)</f>
        <v>313354</v>
      </c>
      <c r="J796" s="275">
        <f>ROUND(BM67,0)</f>
        <v>419</v>
      </c>
      <c r="K796" s="275">
        <f>ROUND(BM68,0)</f>
        <v>0</v>
      </c>
      <c r="L796" s="275">
        <f>ROUND(BM69,0)</f>
        <v>3746</v>
      </c>
      <c r="M796" s="275">
        <f>ROUND(BM70,0)</f>
        <v>174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080*2017*8610*A</v>
      </c>
      <c r="B797" s="275"/>
      <c r="C797" s="277">
        <f>ROUND(BN60,2)</f>
        <v>3.78</v>
      </c>
      <c r="D797" s="275">
        <f>ROUND(BN61,0)</f>
        <v>289821</v>
      </c>
      <c r="E797" s="275">
        <f>ROUND(BN62,0)</f>
        <v>73505</v>
      </c>
      <c r="F797" s="275">
        <f>ROUND(BN63,0)</f>
        <v>109311</v>
      </c>
      <c r="G797" s="275">
        <f>ROUND(BN64,0)</f>
        <v>15920</v>
      </c>
      <c r="H797" s="275">
        <f>ROUND(BN65,0)</f>
        <v>12549</v>
      </c>
      <c r="I797" s="275">
        <f>ROUND(BN66,0)</f>
        <v>14156</v>
      </c>
      <c r="J797" s="275">
        <f>ROUND(BN67,0)</f>
        <v>46993</v>
      </c>
      <c r="K797" s="275">
        <f>ROUND(BN68,0)</f>
        <v>0</v>
      </c>
      <c r="L797" s="275">
        <f>ROUND(BN69,0)</f>
        <v>124835</v>
      </c>
      <c r="M797" s="275">
        <f>ROUND(BN70,0)</f>
        <v>10073</v>
      </c>
      <c r="N797" s="275"/>
      <c r="O797" s="275"/>
      <c r="P797" s="275">
        <f>IF(BN76&gt;0,ROUND(BN76,0),0)</f>
        <v>2433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080*2017*8620*A</v>
      </c>
      <c r="B798" s="275"/>
      <c r="C798" s="277">
        <f>ROUND(BO60,2)</f>
        <v>0.27</v>
      </c>
      <c r="D798" s="275">
        <f>ROUND(BO61,0)</f>
        <v>27513</v>
      </c>
      <c r="E798" s="275">
        <f>ROUND(BO62,0)</f>
        <v>6978</v>
      </c>
      <c r="F798" s="275">
        <f>ROUND(BO63,0)</f>
        <v>0</v>
      </c>
      <c r="G798" s="275">
        <f>ROUND(BO64,0)</f>
        <v>2294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2198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080*2017*8630*A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080*2017*8640*A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080*2017*8650*A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080*2017*8660*A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080*2017*8670*A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080*2017*8680*A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080*2017*8690*A</v>
      </c>
      <c r="B805" s="275"/>
      <c r="C805" s="277">
        <f>ROUND(BV60,2)</f>
        <v>0.37</v>
      </c>
      <c r="D805" s="275">
        <f>ROUND(BV61,0)</f>
        <v>22813</v>
      </c>
      <c r="E805" s="275">
        <f>ROUND(BV62,0)</f>
        <v>5786</v>
      </c>
      <c r="F805" s="275">
        <f>ROUND(BV63,0)</f>
        <v>27449</v>
      </c>
      <c r="G805" s="275">
        <f>ROUND(BV64,0)</f>
        <v>375</v>
      </c>
      <c r="H805" s="275">
        <f>ROUND(BV65,0)</f>
        <v>0</v>
      </c>
      <c r="I805" s="275">
        <f>ROUND(BV66,0)</f>
        <v>44738</v>
      </c>
      <c r="J805" s="275">
        <f>ROUND(BV67,0)</f>
        <v>5169</v>
      </c>
      <c r="K805" s="275">
        <f>ROUND(BV68,0)</f>
        <v>0</v>
      </c>
      <c r="L805" s="275">
        <f>ROUND(BV69,0)</f>
        <v>100</v>
      </c>
      <c r="M805" s="275">
        <f>ROUND(BV70,0)</f>
        <v>502</v>
      </c>
      <c r="N805" s="275"/>
      <c r="O805" s="275"/>
      <c r="P805" s="275">
        <f>IF(BV76&gt;0,ROUND(BV76,0),0)</f>
        <v>327</v>
      </c>
      <c r="Q805" s="275">
        <f>IF(BV77&gt;0,ROUND(BV77,0),0)</f>
        <v>0</v>
      </c>
      <c r="R805" s="275">
        <f>IF(BV78&gt;0,ROUND(BV78,0),0)</f>
        <v>327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080*2017*8700*A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080*2017*8710*A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080*2017*8720*A</v>
      </c>
      <c r="B808" s="275"/>
      <c r="C808" s="277">
        <f>ROUND(BY60,2)</f>
        <v>1.57</v>
      </c>
      <c r="D808" s="275">
        <f>ROUND(BY61,0)</f>
        <v>134342</v>
      </c>
      <c r="E808" s="275">
        <f>ROUND(BY62,0)</f>
        <v>34072</v>
      </c>
      <c r="F808" s="275">
        <f>ROUND(BY63,0)</f>
        <v>0</v>
      </c>
      <c r="G808" s="275">
        <f>ROUND(BY64,0)</f>
        <v>367</v>
      </c>
      <c r="H808" s="275">
        <f>ROUND(BY65,0)</f>
        <v>0</v>
      </c>
      <c r="I808" s="275">
        <f>ROUND(BY66,0)</f>
        <v>49</v>
      </c>
      <c r="J808" s="275">
        <f>ROUND(BY67,0)</f>
        <v>3026</v>
      </c>
      <c r="K808" s="275">
        <f>ROUND(BY68,0)</f>
        <v>0</v>
      </c>
      <c r="L808" s="275">
        <f>ROUND(BY69,0)</f>
        <v>3512</v>
      </c>
      <c r="M808" s="275">
        <f>ROUND(BY70,0)</f>
        <v>0</v>
      </c>
      <c r="N808" s="275"/>
      <c r="O808" s="275"/>
      <c r="P808" s="275">
        <f>IF(BY76&gt;0,ROUND(BY76,0),0)</f>
        <v>259</v>
      </c>
      <c r="Q808" s="275">
        <f>IF(BY77&gt;0,ROUND(BY77,0),0)</f>
        <v>0</v>
      </c>
      <c r="R808" s="275">
        <f>IF(BY78&gt;0,ROUND(BY78,0),0)</f>
        <v>259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080*2017*8730*A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080*2017*8740*A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080*2017*8770*A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080*2017*8790*A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080*2017*9000*A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166668</v>
      </c>
      <c r="V813" s="276">
        <f>ROUND(CD70,0)</f>
        <v>0</v>
      </c>
      <c r="W813" s="275">
        <f>ROUND(CE72,0)</f>
        <v>1017769</v>
      </c>
      <c r="X813" s="275">
        <f>ROUND(C131,0)</f>
        <v>66401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60.169999999999995</v>
      </c>
      <c r="D815" s="276">
        <f t="shared" si="22"/>
        <v>3213529</v>
      </c>
      <c r="E815" s="276">
        <f t="shared" si="22"/>
        <v>815024</v>
      </c>
      <c r="F815" s="276">
        <f t="shared" si="22"/>
        <v>1459072</v>
      </c>
      <c r="G815" s="276">
        <f t="shared" si="22"/>
        <v>422522</v>
      </c>
      <c r="H815" s="276">
        <f t="shared" si="22"/>
        <v>201271</v>
      </c>
      <c r="I815" s="276">
        <f t="shared" si="22"/>
        <v>682028</v>
      </c>
      <c r="J815" s="276">
        <f t="shared" si="22"/>
        <v>382062</v>
      </c>
      <c r="K815" s="276">
        <f t="shared" si="22"/>
        <v>17082</v>
      </c>
      <c r="L815" s="276">
        <f>SUM(L734:L813)+SUM(U734:U813)</f>
        <v>376287</v>
      </c>
      <c r="M815" s="276">
        <f>SUM(M734:M813)+SUM(V734:V813)</f>
        <v>120692</v>
      </c>
      <c r="N815" s="276">
        <f t="shared" ref="N815:Y815" si="23">SUM(N734:N813)</f>
        <v>5176704</v>
      </c>
      <c r="O815" s="276">
        <f t="shared" si="23"/>
        <v>2676701</v>
      </c>
      <c r="P815" s="276">
        <f t="shared" si="23"/>
        <v>33244</v>
      </c>
      <c r="Q815" s="276">
        <f t="shared" si="23"/>
        <v>23243</v>
      </c>
      <c r="R815" s="276">
        <f t="shared" si="23"/>
        <v>20602</v>
      </c>
      <c r="S815" s="276">
        <f t="shared" si="23"/>
        <v>67850</v>
      </c>
      <c r="T815" s="280">
        <f t="shared" si="23"/>
        <v>34.03</v>
      </c>
      <c r="U815" s="276">
        <f t="shared" si="23"/>
        <v>166668</v>
      </c>
      <c r="V815" s="276">
        <f t="shared" si="23"/>
        <v>0</v>
      </c>
      <c r="W815" s="276">
        <f t="shared" si="23"/>
        <v>1017769</v>
      </c>
      <c r="X815" s="276">
        <f t="shared" si="23"/>
        <v>66401</v>
      </c>
      <c r="Y815" s="276">
        <f t="shared" si="23"/>
        <v>3030512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60.169999999999995</v>
      </c>
      <c r="D816" s="276">
        <f>CE61</f>
        <v>3213529</v>
      </c>
      <c r="E816" s="276">
        <f>CE62</f>
        <v>815024</v>
      </c>
      <c r="F816" s="276">
        <f>CE63</f>
        <v>1459072</v>
      </c>
      <c r="G816" s="276">
        <f>CE64</f>
        <v>422522</v>
      </c>
      <c r="H816" s="279">
        <f>CE65</f>
        <v>201271</v>
      </c>
      <c r="I816" s="279">
        <f>CE66</f>
        <v>682028</v>
      </c>
      <c r="J816" s="279">
        <f>CE67</f>
        <v>382062</v>
      </c>
      <c r="K816" s="279">
        <f>CE68</f>
        <v>17082</v>
      </c>
      <c r="L816" s="279">
        <f>CE69</f>
        <v>376287</v>
      </c>
      <c r="M816" s="279">
        <f>CE70</f>
        <v>120692</v>
      </c>
      <c r="N816" s="276">
        <f>CE75</f>
        <v>5176704</v>
      </c>
      <c r="O816" s="276">
        <f>CE73</f>
        <v>2676701</v>
      </c>
      <c r="P816" s="276">
        <f>CE76</f>
        <v>33244</v>
      </c>
      <c r="Q816" s="276">
        <f>CE77</f>
        <v>23243</v>
      </c>
      <c r="R816" s="276">
        <f>CE78</f>
        <v>20602</v>
      </c>
      <c r="S816" s="276">
        <f>CE79</f>
        <v>67850</v>
      </c>
      <c r="T816" s="280">
        <f>CE80</f>
        <v>34.03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3030512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3213529</v>
      </c>
      <c r="E817" s="180">
        <f>C379</f>
        <v>815023</v>
      </c>
      <c r="F817" s="180">
        <f>C380</f>
        <v>1459072</v>
      </c>
      <c r="G817" s="240">
        <f>C381</f>
        <v>422522</v>
      </c>
      <c r="H817" s="240">
        <f>C382</f>
        <v>201271</v>
      </c>
      <c r="I817" s="240">
        <f>C383</f>
        <v>682028</v>
      </c>
      <c r="J817" s="240">
        <f>C384</f>
        <v>382065</v>
      </c>
      <c r="K817" s="240">
        <f>C385</f>
        <v>17082</v>
      </c>
      <c r="L817" s="240">
        <f>C386+C387+C388+C389</f>
        <v>376287</v>
      </c>
      <c r="M817" s="240">
        <f>C370</f>
        <v>120692</v>
      </c>
      <c r="N817" s="180">
        <f>D361</f>
        <v>5176704</v>
      </c>
      <c r="O817" s="180">
        <f>C359</f>
        <v>2676701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Odessa Memorial Healthcare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H-080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502 E Amende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368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Odessa, WA  99159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H-80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Odessa Memorial Healthcare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Lincoln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Mo Sheldon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Annette Edwards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Brian Fink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509-982-2611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509-982-2159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</v>
      </c>
      <c r="G23" s="21">
        <f>data!D111</f>
        <v>26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46</v>
      </c>
      <c r="G24" s="21">
        <f>data!D112</f>
        <v>10998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190493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Odessa Memorial Healthcare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</v>
      </c>
      <c r="C7" s="48">
        <f>data!B139</f>
        <v>24</v>
      </c>
      <c r="D7" s="48">
        <f>data!B140</f>
        <v>3636</v>
      </c>
      <c r="E7" s="48">
        <f>data!B141</f>
        <v>61836</v>
      </c>
      <c r="F7" s="48">
        <f>data!B142</f>
        <v>1374104</v>
      </c>
      <c r="G7" s="48">
        <f>data!B141+data!B142</f>
        <v>1435940</v>
      </c>
    </row>
    <row r="8" spans="1:13" ht="20.100000000000001" customHeight="1" x14ac:dyDescent="0.25">
      <c r="A8" s="23" t="s">
        <v>297</v>
      </c>
      <c r="B8" s="48">
        <f>data!C138</f>
        <v>0</v>
      </c>
      <c r="C8" s="48">
        <f>data!C139</f>
        <v>0</v>
      </c>
      <c r="D8" s="48">
        <f>data!C140</f>
        <v>193</v>
      </c>
      <c r="E8" s="48">
        <f>data!C141</f>
        <v>0</v>
      </c>
      <c r="F8" s="48">
        <f>data!C142</f>
        <v>72768</v>
      </c>
      <c r="G8" s="48">
        <f>data!C141+data!C142</f>
        <v>72768</v>
      </c>
    </row>
    <row r="9" spans="1:13" ht="20.100000000000001" customHeight="1" x14ac:dyDescent="0.25">
      <c r="A9" s="23" t="s">
        <v>1058</v>
      </c>
      <c r="B9" s="48">
        <f>data!D138</f>
        <v>1</v>
      </c>
      <c r="C9" s="48">
        <f>data!D139</f>
        <v>2</v>
      </c>
      <c r="D9" s="48">
        <f>data!D140</f>
        <v>3809</v>
      </c>
      <c r="E9" s="48">
        <f>data!D141</f>
        <v>4117</v>
      </c>
      <c r="F9" s="48">
        <f>data!D142</f>
        <v>1439564</v>
      </c>
      <c r="G9" s="48">
        <f>data!D141+data!D142</f>
        <v>1443681</v>
      </c>
    </row>
    <row r="10" spans="1:13" ht="20.100000000000001" customHeight="1" x14ac:dyDescent="0.25">
      <c r="A10" s="111" t="s">
        <v>203</v>
      </c>
      <c r="B10" s="48">
        <f>data!E138</f>
        <v>9</v>
      </c>
      <c r="C10" s="48">
        <f>data!E139</f>
        <v>26</v>
      </c>
      <c r="D10" s="48">
        <f>data!E140</f>
        <v>7638</v>
      </c>
      <c r="E10" s="48">
        <f>data!E141</f>
        <v>65953</v>
      </c>
      <c r="F10" s="48">
        <f>data!E142</f>
        <v>2886436</v>
      </c>
      <c r="G10" s="48">
        <f>data!E141+data!E142</f>
        <v>2952389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22</v>
      </c>
      <c r="C16" s="48">
        <f>data!B145</f>
        <v>459</v>
      </c>
      <c r="D16" s="48">
        <f>data!B146</f>
        <v>0</v>
      </c>
      <c r="E16" s="48">
        <f>data!B147</f>
        <v>313013</v>
      </c>
      <c r="F16" s="48">
        <f>data!B148</f>
        <v>0</v>
      </c>
      <c r="G16" s="48">
        <f>data!B147+data!B148</f>
        <v>313013</v>
      </c>
    </row>
    <row r="17" spans="1:7" ht="20.100000000000001" customHeight="1" x14ac:dyDescent="0.25">
      <c r="A17" s="23" t="s">
        <v>297</v>
      </c>
      <c r="B17" s="48">
        <f>data!C144</f>
        <v>12</v>
      </c>
      <c r="C17" s="48">
        <f>data!C145</f>
        <v>5994</v>
      </c>
      <c r="D17" s="48">
        <f>data!C146</f>
        <v>0</v>
      </c>
      <c r="E17" s="48">
        <f>data!C147</f>
        <v>1461841</v>
      </c>
      <c r="F17" s="48">
        <f>data!C148</f>
        <v>0</v>
      </c>
      <c r="G17" s="48">
        <f>data!C147+data!C148</f>
        <v>1461841</v>
      </c>
    </row>
    <row r="18" spans="1:7" ht="20.100000000000001" customHeight="1" x14ac:dyDescent="0.25">
      <c r="A18" s="23" t="s">
        <v>1058</v>
      </c>
      <c r="B18" s="48">
        <f>data!D144</f>
        <v>12</v>
      </c>
      <c r="C18" s="48">
        <f>data!D145</f>
        <v>4545</v>
      </c>
      <c r="D18" s="48">
        <f>data!D146</f>
        <v>0</v>
      </c>
      <c r="E18" s="48">
        <f>data!D147</f>
        <v>904072</v>
      </c>
      <c r="F18" s="48">
        <f>data!D148</f>
        <v>0</v>
      </c>
      <c r="G18" s="48">
        <f>data!D147+data!D148</f>
        <v>904072</v>
      </c>
    </row>
    <row r="19" spans="1:7" ht="20.100000000000001" customHeight="1" x14ac:dyDescent="0.25">
      <c r="A19" s="111" t="s">
        <v>203</v>
      </c>
      <c r="B19" s="48">
        <f>data!E144</f>
        <v>46</v>
      </c>
      <c r="C19" s="48">
        <f>data!E145</f>
        <v>10998</v>
      </c>
      <c r="D19" s="48">
        <f>data!E146</f>
        <v>0</v>
      </c>
      <c r="E19" s="48">
        <f>data!E147</f>
        <v>2678926</v>
      </c>
      <c r="F19" s="48">
        <f>data!E148</f>
        <v>0</v>
      </c>
      <c r="G19" s="48">
        <f>data!E147+data!E148</f>
        <v>2678926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947757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140613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Odessa Memorial Healthcare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244757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9283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60282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523735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6050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60645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11203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2214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918169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2400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14714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17114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26946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29479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56425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12208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21045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33253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71128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71128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Odessa Memorial Healthcare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16481</v>
      </c>
      <c r="D7" s="21">
        <f>data!C195</f>
        <v>0</v>
      </c>
      <c r="E7" s="21">
        <f>data!D195</f>
        <v>0</v>
      </c>
      <c r="F7" s="21">
        <f>data!E195</f>
        <v>16481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265966</v>
      </c>
      <c r="D8" s="21">
        <f>data!C196</f>
        <v>194295</v>
      </c>
      <c r="E8" s="21">
        <f>data!D196</f>
        <v>0</v>
      </c>
      <c r="F8" s="21">
        <f>data!E196</f>
        <v>460261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2960374</v>
      </c>
      <c r="D9" s="21">
        <f>data!C197</f>
        <v>0</v>
      </c>
      <c r="E9" s="21">
        <f>data!D197</f>
        <v>0</v>
      </c>
      <c r="F9" s="21">
        <f>data!E197</f>
        <v>2960374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3642381</v>
      </c>
      <c r="D10" s="21">
        <f>data!C198</f>
        <v>14526</v>
      </c>
      <c r="E10" s="21">
        <f>data!D198</f>
        <v>0</v>
      </c>
      <c r="F10" s="21">
        <f>data!E198</f>
        <v>3656907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3137214</v>
      </c>
      <c r="D12" s="21">
        <f>data!C200</f>
        <v>46764</v>
      </c>
      <c r="E12" s="21">
        <f>data!D200</f>
        <v>46204</v>
      </c>
      <c r="F12" s="21">
        <f>data!E200</f>
        <v>3137774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20476</v>
      </c>
      <c r="D13" s="21">
        <f>data!C201</f>
        <v>0</v>
      </c>
      <c r="E13" s="21">
        <f>data!D201</f>
        <v>0</v>
      </c>
      <c r="F13" s="21">
        <f>data!E201</f>
        <v>20476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7224</v>
      </c>
      <c r="D15" s="21">
        <f>data!C203</f>
        <v>12758</v>
      </c>
      <c r="E15" s="21">
        <f>data!D203</f>
        <v>0</v>
      </c>
      <c r="F15" s="21">
        <f>data!E203</f>
        <v>19982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10050116</v>
      </c>
      <c r="D16" s="21">
        <f>data!C204</f>
        <v>268343</v>
      </c>
      <c r="E16" s="21">
        <f>data!D204</f>
        <v>46204</v>
      </c>
      <c r="F16" s="21">
        <f>data!E204</f>
        <v>10272255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207362</v>
      </c>
      <c r="D24" s="21">
        <f>data!C209</f>
        <v>22743</v>
      </c>
      <c r="E24" s="21">
        <f>data!D209</f>
        <v>0</v>
      </c>
      <c r="F24" s="21">
        <f>data!E209</f>
        <v>230105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1897964</v>
      </c>
      <c r="D25" s="21">
        <f>data!C210</f>
        <v>95688</v>
      </c>
      <c r="E25" s="21">
        <f>data!D210</f>
        <v>0</v>
      </c>
      <c r="F25" s="21">
        <f>data!E210</f>
        <v>1993652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2540610</v>
      </c>
      <c r="D26" s="21">
        <f>data!C211</f>
        <v>172450</v>
      </c>
      <c r="E26" s="21">
        <f>data!D211</f>
        <v>0</v>
      </c>
      <c r="F26" s="21">
        <f>data!E211</f>
        <v>2713060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2882418</v>
      </c>
      <c r="D28" s="21">
        <f>data!C213</f>
        <v>77141</v>
      </c>
      <c r="E28" s="21">
        <f>data!D213</f>
        <v>46204</v>
      </c>
      <c r="F28" s="21">
        <f>data!E213</f>
        <v>2913355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7528354</v>
      </c>
      <c r="D32" s="21">
        <f>data!C217</f>
        <v>368022</v>
      </c>
      <c r="E32" s="21">
        <f>data!D217</f>
        <v>46204</v>
      </c>
      <c r="F32" s="21">
        <f>data!E217</f>
        <v>7850172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Odessa Memorial Healthcare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55313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-2573198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564773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19934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-74913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222289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-1841115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17379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17379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-1768423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Odessa Memorial Healthcare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5563972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668851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50900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120631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23034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86774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75567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6487929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115752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17998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133750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16481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460261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2960374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3656907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3158250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19982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10272255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7850172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2422083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571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571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9044333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Odessa Memorial Healthcare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296747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362365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50000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13355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4450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726917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1137440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6202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1143642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4450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1139192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7178224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7178224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9044333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Odessa Memorial Healthcare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2744879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2886436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5631315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55313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-1841115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17379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-1768423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7399738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238430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1035531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1273961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8673699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3354015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918169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1500715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469156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197283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728124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368023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17114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56425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33252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71128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170071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7883475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790224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387885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1178109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1178109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Odessa Memorial Healthcare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0.45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20947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5734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24652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1812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684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1920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326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-287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55805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51251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49171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82029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131200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192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135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192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1810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0.45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Odessa Memorial Healthcare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7828</v>
      </c>
      <c r="F41" s="14">
        <f>data!M59</f>
        <v>0</v>
      </c>
      <c r="G41" s="14">
        <f>data!N59</f>
        <v>3170</v>
      </c>
      <c r="H41" s="14">
        <f>data!O59</f>
        <v>0</v>
      </c>
      <c r="I41" s="14">
        <f>data!P59</f>
        <v>1575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15.9</v>
      </c>
      <c r="F42" s="26">
        <f>data!M60</f>
        <v>0</v>
      </c>
      <c r="G42" s="26">
        <f>data!N60</f>
        <v>6.45</v>
      </c>
      <c r="H42" s="26">
        <f>data!O60</f>
        <v>0</v>
      </c>
      <c r="I42" s="26">
        <f>data!P60</f>
        <v>0.17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740726</v>
      </c>
      <c r="F43" s="14">
        <f>data!M61</f>
        <v>0</v>
      </c>
      <c r="G43" s="14">
        <f>data!N61</f>
        <v>268340</v>
      </c>
      <c r="H43" s="14">
        <f>data!O61</f>
        <v>0</v>
      </c>
      <c r="I43" s="14">
        <f>data!P61</f>
        <v>12018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202775</v>
      </c>
      <c r="F44" s="14">
        <f>data!M62</f>
        <v>0</v>
      </c>
      <c r="G44" s="14">
        <f>data!N62</f>
        <v>73459</v>
      </c>
      <c r="H44" s="14">
        <f>data!O62</f>
        <v>0</v>
      </c>
      <c r="I44" s="14">
        <f>data!P62</f>
        <v>3290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871715</v>
      </c>
      <c r="F45" s="14">
        <f>data!M63</f>
        <v>0</v>
      </c>
      <c r="G45" s="14">
        <f>data!N63</f>
        <v>83</v>
      </c>
      <c r="H45" s="14">
        <f>data!O63</f>
        <v>0</v>
      </c>
      <c r="I45" s="14">
        <f>data!P63</f>
        <v>13900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64076</v>
      </c>
      <c r="F46" s="14">
        <f>data!M64</f>
        <v>0</v>
      </c>
      <c r="G46" s="14">
        <f>data!N64</f>
        <v>42764</v>
      </c>
      <c r="H46" s="14">
        <f>data!O64</f>
        <v>0</v>
      </c>
      <c r="I46" s="14">
        <f>data!P64</f>
        <v>6574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604</v>
      </c>
      <c r="F47" s="14">
        <f>data!M65</f>
        <v>0</v>
      </c>
      <c r="G47" s="14">
        <f>data!N65</f>
        <v>20894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24195</v>
      </c>
      <c r="F48" s="14">
        <f>data!M66</f>
        <v>0</v>
      </c>
      <c r="G48" s="14">
        <f>data!N66</f>
        <v>4563</v>
      </c>
      <c r="H48" s="14">
        <f>data!O66</f>
        <v>0</v>
      </c>
      <c r="I48" s="14">
        <f>data!P66</f>
        <v>7464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83642</v>
      </c>
      <c r="F49" s="14">
        <f>data!M67</f>
        <v>0</v>
      </c>
      <c r="G49" s="14">
        <f>data!N67</f>
        <v>24552</v>
      </c>
      <c r="H49" s="14">
        <f>data!O67</f>
        <v>0</v>
      </c>
      <c r="I49" s="14">
        <f>data!P67</f>
        <v>3585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11541</v>
      </c>
      <c r="F51" s="14">
        <f>data!M69</f>
        <v>0</v>
      </c>
      <c r="G51" s="14">
        <f>data!N69</f>
        <v>5210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-362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1999274</v>
      </c>
      <c r="F53" s="14">
        <f>data!M71</f>
        <v>0</v>
      </c>
      <c r="G53" s="14">
        <f>data!N71</f>
        <v>439503</v>
      </c>
      <c r="H53" s="14">
        <f>data!O71</f>
        <v>0</v>
      </c>
      <c r="I53" s="14">
        <f>data!P71</f>
        <v>46831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1840672</v>
      </c>
      <c r="F55" s="48">
        <f>+data!M678</f>
        <v>0</v>
      </c>
      <c r="G55" s="48">
        <f>+data!M679</f>
        <v>297601</v>
      </c>
      <c r="H55" s="48">
        <f>+data!M680</f>
        <v>0</v>
      </c>
      <c r="I55" s="48">
        <f>+data!M681</f>
        <v>40005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2141700</v>
      </c>
      <c r="F56" s="14">
        <f>data!M73</f>
        <v>0</v>
      </c>
      <c r="G56" s="14">
        <f>data!N73</f>
        <v>346733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105723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2141700</v>
      </c>
      <c r="F58" s="14">
        <f>data!M75</f>
        <v>0</v>
      </c>
      <c r="G58" s="14">
        <f>data!N75</f>
        <v>346733</v>
      </c>
      <c r="H58" s="14">
        <f>data!O75</f>
        <v>0</v>
      </c>
      <c r="I58" s="14">
        <f>data!P75</f>
        <v>105723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6804</v>
      </c>
      <c r="F60" s="14">
        <f>data!M76</f>
        <v>0</v>
      </c>
      <c r="G60" s="14">
        <f>data!N76</f>
        <v>6441</v>
      </c>
      <c r="H60" s="14">
        <f>data!O76</f>
        <v>0</v>
      </c>
      <c r="I60" s="14">
        <f>data!P76</f>
        <v>302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23304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23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6804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302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64015</v>
      </c>
      <c r="F63" s="14">
        <f>data!M79</f>
        <v>0</v>
      </c>
      <c r="G63" s="14">
        <f>data!N79</f>
        <v>2425</v>
      </c>
      <c r="H63" s="14">
        <f>data!O79</f>
        <v>0</v>
      </c>
      <c r="I63" s="14">
        <f>data!P79</f>
        <v>564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15.9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0.17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Odessa Memorial Healthcare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5189</v>
      </c>
      <c r="H73" s="14">
        <f>data!V59</f>
        <v>214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0.02</v>
      </c>
      <c r="F74" s="26">
        <f>data!T60</f>
        <v>0</v>
      </c>
      <c r="G74" s="26">
        <f>data!U60</f>
        <v>1.1000000000000001</v>
      </c>
      <c r="H74" s="26">
        <f>data!V60</f>
        <v>0.05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1185</v>
      </c>
      <c r="F75" s="14">
        <f>data!T61</f>
        <v>0</v>
      </c>
      <c r="G75" s="14">
        <f>data!U61</f>
        <v>80075</v>
      </c>
      <c r="H75" s="14">
        <f>data!V61</f>
        <v>3660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324</v>
      </c>
      <c r="F76" s="14">
        <f>data!T62</f>
        <v>0</v>
      </c>
      <c r="G76" s="14">
        <f>data!U62</f>
        <v>21921</v>
      </c>
      <c r="H76" s="14">
        <f>data!V62</f>
        <v>1002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26765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12628</v>
      </c>
      <c r="F78" s="14">
        <f>data!T64</f>
        <v>0</v>
      </c>
      <c r="G78" s="14">
        <f>data!U64</f>
        <v>67626</v>
      </c>
      <c r="H78" s="14">
        <f>data!V64</f>
        <v>247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62853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5212</v>
      </c>
      <c r="F81" s="14">
        <f>data!T67</f>
        <v>0</v>
      </c>
      <c r="G81" s="14">
        <f>data!U67</f>
        <v>5857</v>
      </c>
      <c r="H81" s="14">
        <f>data!V67</f>
        <v>402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2598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-134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19215</v>
      </c>
      <c r="F85" s="14">
        <f>data!T71</f>
        <v>0</v>
      </c>
      <c r="G85" s="14">
        <f>data!U71</f>
        <v>267695</v>
      </c>
      <c r="H85" s="14">
        <f>data!V71</f>
        <v>5311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24516</v>
      </c>
      <c r="F87" s="48">
        <f>+data!M685</f>
        <v>0</v>
      </c>
      <c r="G87" s="48">
        <f>+data!M686</f>
        <v>115528</v>
      </c>
      <c r="H87" s="48">
        <f>+data!M687</f>
        <v>6037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3967</v>
      </c>
      <c r="F88" s="14">
        <f>data!T73</f>
        <v>0</v>
      </c>
      <c r="G88" s="14">
        <f>data!U73</f>
        <v>10027</v>
      </c>
      <c r="H88" s="14">
        <f>data!V73</f>
        <v>785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36774</v>
      </c>
      <c r="F89" s="14">
        <f>data!T74</f>
        <v>0</v>
      </c>
      <c r="G89" s="14">
        <f>data!U74</f>
        <v>423941</v>
      </c>
      <c r="H89" s="14">
        <f>data!V74</f>
        <v>32028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40741</v>
      </c>
      <c r="F90" s="14">
        <f>data!T75</f>
        <v>0</v>
      </c>
      <c r="G90" s="14">
        <f>data!U75</f>
        <v>433968</v>
      </c>
      <c r="H90" s="14">
        <f>data!V75</f>
        <v>32813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361</v>
      </c>
      <c r="F92" s="14">
        <f>data!T76</f>
        <v>0</v>
      </c>
      <c r="G92" s="14">
        <f>data!U76</f>
        <v>213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361</v>
      </c>
      <c r="F94" s="14">
        <f>data!T78</f>
        <v>0</v>
      </c>
      <c r="G94" s="14">
        <f>data!U78</f>
        <v>213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67</v>
      </c>
      <c r="F95" s="14">
        <f>data!T79</f>
        <v>0</v>
      </c>
      <c r="G95" s="14">
        <f>data!U79</f>
        <v>23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0.02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Odessa Memorial Healthcare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406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0.71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59278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16227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6512</v>
      </c>
      <c r="E109" s="14">
        <f>data!Z63</f>
        <v>0</v>
      </c>
      <c r="F109" s="14">
        <f>data!AA63</f>
        <v>0</v>
      </c>
      <c r="G109" s="14">
        <f>data!AB63</f>
        <v>75666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179</v>
      </c>
      <c r="E110" s="14">
        <f>data!Z64</f>
        <v>0</v>
      </c>
      <c r="F110" s="14">
        <f>data!AA64</f>
        <v>0</v>
      </c>
      <c r="G110" s="14">
        <f>data!AB64</f>
        <v>65073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27758</v>
      </c>
      <c r="E112" s="14">
        <f>data!Z66</f>
        <v>0</v>
      </c>
      <c r="F112" s="14">
        <f>data!AA66</f>
        <v>0</v>
      </c>
      <c r="G112" s="14">
        <f>data!AB66</f>
        <v>74663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12494</v>
      </c>
      <c r="E113" s="14">
        <f>data!Z67</f>
        <v>0</v>
      </c>
      <c r="F113" s="14">
        <f>data!AA67</f>
        <v>0</v>
      </c>
      <c r="G113" s="14">
        <f>data!AB67</f>
        <v>1970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14714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125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-52</v>
      </c>
      <c r="E116" s="14">
        <f>-data!Z70</f>
        <v>0</v>
      </c>
      <c r="F116" s="14">
        <f>-data!AA70</f>
        <v>0</v>
      </c>
      <c r="G116" s="14">
        <f>-data!AB70</f>
        <v>-191221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122396</v>
      </c>
      <c r="E117" s="14">
        <f>data!Z71</f>
        <v>0</v>
      </c>
      <c r="F117" s="14">
        <f>data!AA71</f>
        <v>0</v>
      </c>
      <c r="G117" s="14">
        <f>data!AB71</f>
        <v>40990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63565</v>
      </c>
      <c r="E119" s="48">
        <f>+data!M691</f>
        <v>0</v>
      </c>
      <c r="F119" s="48">
        <f>+data!M692</f>
        <v>0</v>
      </c>
      <c r="G119" s="48">
        <f>+data!M693</f>
        <v>34575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6041</v>
      </c>
      <c r="E120" s="14">
        <f>data!Z73</f>
        <v>0</v>
      </c>
      <c r="F120" s="14">
        <f>data!AA73</f>
        <v>0</v>
      </c>
      <c r="G120" s="14">
        <f>data!AB73</f>
        <v>75276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174000</v>
      </c>
      <c r="E121" s="14">
        <f>data!Z74</f>
        <v>0</v>
      </c>
      <c r="F121" s="14">
        <f>data!AA74</f>
        <v>0</v>
      </c>
      <c r="G121" s="14">
        <f>data!AB74</f>
        <v>36929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180041</v>
      </c>
      <c r="E122" s="14">
        <f>data!Z75</f>
        <v>0</v>
      </c>
      <c r="F122" s="14">
        <f>data!AA75</f>
        <v>0</v>
      </c>
      <c r="G122" s="14">
        <f>data!AB75</f>
        <v>112205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488</v>
      </c>
      <c r="E124" s="14">
        <f>data!Z76</f>
        <v>0</v>
      </c>
      <c r="F124" s="14">
        <f>data!AA76</f>
        <v>0</v>
      </c>
      <c r="G124" s="14">
        <f>data!AB76</f>
        <v>180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488</v>
      </c>
      <c r="E126" s="14">
        <f>data!Z78</f>
        <v>0</v>
      </c>
      <c r="F126" s="14">
        <f>data!AA78</f>
        <v>0</v>
      </c>
      <c r="G126" s="14">
        <f>data!AB78</f>
        <v>180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86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Odessa Memorial Healthcare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7545</v>
      </c>
      <c r="D137" s="14">
        <f>data!AF59</f>
        <v>0</v>
      </c>
      <c r="E137" s="14">
        <f>data!AG59</f>
        <v>479</v>
      </c>
      <c r="F137" s="14">
        <f>data!AH59</f>
        <v>159</v>
      </c>
      <c r="G137" s="14">
        <f>data!AI59</f>
        <v>0</v>
      </c>
      <c r="H137" s="14">
        <f>data!AJ59</f>
        <v>3666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2.88</v>
      </c>
      <c r="D138" s="26">
        <f>data!AF60</f>
        <v>0</v>
      </c>
      <c r="E138" s="26">
        <f>data!AG60</f>
        <v>0.4</v>
      </c>
      <c r="F138" s="26">
        <f>data!AH60</f>
        <v>0.67</v>
      </c>
      <c r="G138" s="26">
        <f>data!AI60</f>
        <v>0</v>
      </c>
      <c r="H138" s="26">
        <f>data!AJ60</f>
        <v>6.23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248282</v>
      </c>
      <c r="D139" s="14">
        <f>data!AF61</f>
        <v>0</v>
      </c>
      <c r="E139" s="14">
        <f>data!AG61</f>
        <v>137247</v>
      </c>
      <c r="F139" s="14">
        <f>data!AH61</f>
        <v>54372</v>
      </c>
      <c r="G139" s="14">
        <f>data!AI61</f>
        <v>0</v>
      </c>
      <c r="H139" s="14">
        <f>data!AJ61</f>
        <v>375146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67968</v>
      </c>
      <c r="D140" s="14">
        <f>data!AF62</f>
        <v>0</v>
      </c>
      <c r="E140" s="14">
        <f>data!AG62</f>
        <v>37572</v>
      </c>
      <c r="F140" s="14">
        <f>data!AH62</f>
        <v>14884</v>
      </c>
      <c r="G140" s="14">
        <f>data!AI62</f>
        <v>0</v>
      </c>
      <c r="H140" s="14">
        <f>data!AJ62</f>
        <v>102697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112620</v>
      </c>
      <c r="D141" s="14">
        <f>data!AF63</f>
        <v>0</v>
      </c>
      <c r="E141" s="14">
        <f>data!AG63</f>
        <v>161563</v>
      </c>
      <c r="F141" s="14">
        <f>data!AH63</f>
        <v>0</v>
      </c>
      <c r="G141" s="14">
        <f>data!AI63</f>
        <v>0</v>
      </c>
      <c r="H141" s="14">
        <f>data!AJ63</f>
        <v>80752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2173</v>
      </c>
      <c r="D142" s="14">
        <f>data!AF64</f>
        <v>0</v>
      </c>
      <c r="E142" s="14">
        <f>data!AG64</f>
        <v>3648</v>
      </c>
      <c r="F142" s="14">
        <f>data!AH64</f>
        <v>5234</v>
      </c>
      <c r="G142" s="14">
        <f>data!AI64</f>
        <v>0</v>
      </c>
      <c r="H142" s="14">
        <f>data!AJ64</f>
        <v>32967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3831</v>
      </c>
      <c r="G143" s="14">
        <f>data!AI65</f>
        <v>0</v>
      </c>
      <c r="H143" s="14">
        <f>data!AJ65</f>
        <v>14610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3359</v>
      </c>
      <c r="D144" s="14">
        <f>data!AF66</f>
        <v>0</v>
      </c>
      <c r="E144" s="14">
        <f>data!AG66</f>
        <v>6029</v>
      </c>
      <c r="F144" s="14">
        <f>data!AH66</f>
        <v>6323</v>
      </c>
      <c r="G144" s="14">
        <f>data!AI66</f>
        <v>0</v>
      </c>
      <c r="H144" s="14">
        <f>data!AJ66</f>
        <v>21616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11089</v>
      </c>
      <c r="D145" s="14">
        <f>data!AF67</f>
        <v>0</v>
      </c>
      <c r="E145" s="14">
        <f>data!AG67</f>
        <v>22015</v>
      </c>
      <c r="F145" s="14">
        <f>data!AH67</f>
        <v>7113</v>
      </c>
      <c r="G145" s="14">
        <f>data!AI67</f>
        <v>0</v>
      </c>
      <c r="H145" s="14">
        <f>data!AJ67</f>
        <v>2248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2400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9924</v>
      </c>
      <c r="D147" s="14">
        <f>data!AF69</f>
        <v>0</v>
      </c>
      <c r="E147" s="14">
        <f>data!AG69</f>
        <v>817</v>
      </c>
      <c r="F147" s="14">
        <f>data!AH69</f>
        <v>4887</v>
      </c>
      <c r="G147" s="14">
        <f>data!AI69</f>
        <v>0</v>
      </c>
      <c r="H147" s="14">
        <f>data!AJ69</f>
        <v>6902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-20508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-6469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434907</v>
      </c>
      <c r="D149" s="14">
        <f>data!AF71</f>
        <v>0</v>
      </c>
      <c r="E149" s="14">
        <f>data!AG71</f>
        <v>368891</v>
      </c>
      <c r="F149" s="14">
        <f>data!AH71</f>
        <v>99044</v>
      </c>
      <c r="G149" s="14">
        <f>data!AI71</f>
        <v>0</v>
      </c>
      <c r="H149" s="14">
        <f>data!AJ71</f>
        <v>630469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170532</v>
      </c>
      <c r="D151" s="48">
        <f>+data!M697</f>
        <v>0</v>
      </c>
      <c r="E151" s="48">
        <f>+data!M698</f>
        <v>140082</v>
      </c>
      <c r="F151" s="48">
        <f>+data!M699</f>
        <v>61374</v>
      </c>
      <c r="G151" s="48">
        <f>+data!M700</f>
        <v>0</v>
      </c>
      <c r="H151" s="48">
        <f>+data!M701</f>
        <v>268976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111179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347822</v>
      </c>
      <c r="D153" s="14">
        <f>data!AF74</f>
        <v>0</v>
      </c>
      <c r="E153" s="14">
        <f>data!AG74</f>
        <v>404550</v>
      </c>
      <c r="F153" s="14">
        <f>data!AH74</f>
        <v>294883</v>
      </c>
      <c r="G153" s="14">
        <f>data!AI74</f>
        <v>0</v>
      </c>
      <c r="H153" s="14">
        <f>data!AJ74</f>
        <v>947757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459001</v>
      </c>
      <c r="D154" s="14">
        <f>data!AF75</f>
        <v>0</v>
      </c>
      <c r="E154" s="14">
        <f>data!AG75</f>
        <v>404550</v>
      </c>
      <c r="F154" s="14">
        <f>data!AH75</f>
        <v>294883</v>
      </c>
      <c r="G154" s="14">
        <f>data!AI75</f>
        <v>0</v>
      </c>
      <c r="H154" s="14">
        <f>data!AJ75</f>
        <v>947757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928</v>
      </c>
      <c r="D156" s="14">
        <f>data!AF76</f>
        <v>0</v>
      </c>
      <c r="E156" s="14">
        <f>data!AG76</f>
        <v>567</v>
      </c>
      <c r="F156" s="14">
        <f>data!AH76</f>
        <v>0</v>
      </c>
      <c r="G156" s="14">
        <f>data!AI76</f>
        <v>0</v>
      </c>
      <c r="H156" s="14">
        <f>data!AJ76</f>
        <v>1226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928</v>
      </c>
      <c r="D158" s="14">
        <f>data!AF78</f>
        <v>0</v>
      </c>
      <c r="E158" s="14">
        <f>data!AG78</f>
        <v>567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2739</v>
      </c>
      <c r="D159" s="14">
        <f>data!AF79</f>
        <v>0</v>
      </c>
      <c r="E159" s="14">
        <f>data!AG79</f>
        <v>794</v>
      </c>
      <c r="F159" s="14">
        <f>data!AH79</f>
        <v>380</v>
      </c>
      <c r="G159" s="14">
        <f>data!AI79</f>
        <v>0</v>
      </c>
      <c r="H159" s="14">
        <f>data!AJ79</f>
        <v>99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0.4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Odessa Memorial Healthcare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Odessa Memorial Healthcare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25287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6.76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228324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62504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1965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96062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27777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37346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-6839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447144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3202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Odessa Memorial Healthcare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32944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</v>
      </c>
      <c r="E234" s="26">
        <f>data!BB60</f>
        <v>1.1499999999999999</v>
      </c>
      <c r="F234" s="26">
        <f>data!BC60</f>
        <v>0</v>
      </c>
      <c r="G234" s="26">
        <f>data!BD60</f>
        <v>0.62</v>
      </c>
      <c r="H234" s="26">
        <f>data!BE60</f>
        <v>2.98</v>
      </c>
      <c r="I234" s="26">
        <f>data!BF60</f>
        <v>3.34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59530</v>
      </c>
      <c r="E235" s="14">
        <f>data!BB61</f>
        <v>68830</v>
      </c>
      <c r="F235" s="14">
        <f>data!BC61</f>
        <v>0</v>
      </c>
      <c r="G235" s="14">
        <f>data!BD61</f>
        <v>20745</v>
      </c>
      <c r="H235" s="14">
        <f>data!BE61</f>
        <v>139694</v>
      </c>
      <c r="I235" s="14">
        <f>data!BF61</f>
        <v>83550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16296</v>
      </c>
      <c r="E236" s="14">
        <f>data!BB62</f>
        <v>18842</v>
      </c>
      <c r="F236" s="14">
        <f>data!BC62</f>
        <v>0</v>
      </c>
      <c r="G236" s="14">
        <f>data!BD62</f>
        <v>5679</v>
      </c>
      <c r="H236" s="14">
        <f>data!BE62</f>
        <v>38242</v>
      </c>
      <c r="I236" s="14">
        <f>data!BF62</f>
        <v>22872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10571</v>
      </c>
      <c r="E238" s="14">
        <f>data!BB64</f>
        <v>358</v>
      </c>
      <c r="F238" s="14">
        <f>data!BC64</f>
        <v>0</v>
      </c>
      <c r="G238" s="14">
        <f>data!BD64</f>
        <v>506</v>
      </c>
      <c r="H238" s="14">
        <f>data!BE64</f>
        <v>13903</v>
      </c>
      <c r="I238" s="14">
        <f>data!BF64</f>
        <v>16533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144479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1044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64573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15536</v>
      </c>
      <c r="E241" s="14">
        <f>data!BB67</f>
        <v>2419</v>
      </c>
      <c r="F241" s="14">
        <f>data!BC67</f>
        <v>0</v>
      </c>
      <c r="G241" s="14">
        <f>data!BD67</f>
        <v>0</v>
      </c>
      <c r="H241" s="14">
        <f>data!BE67</f>
        <v>75987</v>
      </c>
      <c r="I241" s="14">
        <f>data!BF67</f>
        <v>1751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119</v>
      </c>
      <c r="H243" s="14">
        <f>data!BE69</f>
        <v>1571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-98</v>
      </c>
      <c r="E244" s="14">
        <f>-data!BB70</f>
        <v>-185</v>
      </c>
      <c r="F244" s="14">
        <f>-data!BC70</f>
        <v>0</v>
      </c>
      <c r="G244" s="14">
        <f>-data!BD70</f>
        <v>0</v>
      </c>
      <c r="H244" s="14">
        <f>-data!BE70</f>
        <v>-10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102879</v>
      </c>
      <c r="E245" s="14">
        <f>data!BB71</f>
        <v>90264</v>
      </c>
      <c r="F245" s="14">
        <f>data!BC71</f>
        <v>0</v>
      </c>
      <c r="G245" s="14">
        <f>data!BD71</f>
        <v>27049</v>
      </c>
      <c r="H245" s="14">
        <f>data!BE71</f>
        <v>478439</v>
      </c>
      <c r="I245" s="14">
        <f>data!BF71</f>
        <v>124706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1286</v>
      </c>
      <c r="E252" s="85">
        <f>data!BB76</f>
        <v>221</v>
      </c>
      <c r="F252" s="85">
        <f>data!BC76</f>
        <v>0</v>
      </c>
      <c r="G252" s="85">
        <f>data!BD76</f>
        <v>0</v>
      </c>
      <c r="H252" s="85">
        <f>data!BE76</f>
        <v>6847</v>
      </c>
      <c r="I252" s="85">
        <f>data!BF76</f>
        <v>160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1813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1286</v>
      </c>
      <c r="E254" s="85">
        <f>data!BB78</f>
        <v>221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Odessa Memorial Healthcare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1.36</v>
      </c>
      <c r="I266" s="26">
        <f>data!BM60</f>
        <v>2.1800000000000002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48346</v>
      </c>
      <c r="I267" s="14">
        <f>data!BM61</f>
        <v>162526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13235</v>
      </c>
      <c r="I268" s="14">
        <f>data!BM62</f>
        <v>44492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39011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431</v>
      </c>
      <c r="I270" s="14">
        <f>data!BM64</f>
        <v>2940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322414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3991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-162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62012</v>
      </c>
      <c r="I277" s="14">
        <f>data!BM71</f>
        <v>575212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Odessa Memorial Healthcare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3.88</v>
      </c>
      <c r="D298" s="26">
        <f>data!BO60</f>
        <v>0.05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302930</v>
      </c>
      <c r="D299" s="14">
        <f>data!BO61</f>
        <v>4506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82928</v>
      </c>
      <c r="D300" s="14">
        <f>data!BO62</f>
        <v>1234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73511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14579</v>
      </c>
      <c r="D302" s="14">
        <f>data!BO64</f>
        <v>3551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12848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28922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45820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116102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-11441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666199</v>
      </c>
      <c r="D309" s="14">
        <f>data!BO71</f>
        <v>9291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3052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Odessa Memorial Healthcare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0.33</v>
      </c>
      <c r="E330" s="26">
        <f>data!BW60</f>
        <v>0</v>
      </c>
      <c r="F330" s="26">
        <f>data!BX60</f>
        <v>0</v>
      </c>
      <c r="G330" s="26">
        <f>data!BY60</f>
        <v>2.06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14910</v>
      </c>
      <c r="E331" s="86">
        <f>data!BW61</f>
        <v>0</v>
      </c>
      <c r="F331" s="86">
        <f>data!BX61</f>
        <v>0</v>
      </c>
      <c r="G331" s="86">
        <f>data!BY61</f>
        <v>194819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4082</v>
      </c>
      <c r="E332" s="86">
        <f>data!BW62</f>
        <v>0</v>
      </c>
      <c r="F332" s="86">
        <f>data!BX62</f>
        <v>0</v>
      </c>
      <c r="G332" s="86">
        <f>data!BY62</f>
        <v>53332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12000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416</v>
      </c>
      <c r="E334" s="86">
        <f>data!BW64</f>
        <v>0</v>
      </c>
      <c r="F334" s="86">
        <f>data!BX64</f>
        <v>0</v>
      </c>
      <c r="G334" s="86">
        <f>data!BY64</f>
        <v>1353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43887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3933</v>
      </c>
      <c r="E337" s="86">
        <f>data!BW67</f>
        <v>0</v>
      </c>
      <c r="F337" s="86">
        <f>data!BX67</f>
        <v>0</v>
      </c>
      <c r="G337" s="86">
        <f>data!BY67</f>
        <v>3132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100</v>
      </c>
      <c r="E339" s="86">
        <f>data!BW69</f>
        <v>0</v>
      </c>
      <c r="F339" s="86">
        <f>data!BX69</f>
        <v>0</v>
      </c>
      <c r="G339" s="86">
        <f>data!BY69</f>
        <v>5080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-284</v>
      </c>
      <c r="E340" s="14">
        <f>-data!BW70</f>
        <v>0</v>
      </c>
      <c r="F340" s="14">
        <f>-data!BX70</f>
        <v>0</v>
      </c>
      <c r="G340" s="14">
        <f>-data!BY70</f>
        <v>-328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79044</v>
      </c>
      <c r="E341" s="14">
        <f>data!BW71</f>
        <v>0</v>
      </c>
      <c r="F341" s="14">
        <f>data!BX71</f>
        <v>0</v>
      </c>
      <c r="G341" s="14">
        <f>data!BY71</f>
        <v>257388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215</v>
      </c>
      <c r="E348" s="85">
        <f>data!BW76</f>
        <v>0</v>
      </c>
      <c r="F348" s="85">
        <f>data!BX76</f>
        <v>0</v>
      </c>
      <c r="G348" s="85">
        <f>data!BY76</f>
        <v>259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215</v>
      </c>
      <c r="E350" s="85">
        <f>data!BW78</f>
        <v>0</v>
      </c>
      <c r="F350" s="85">
        <f>data!BX78</f>
        <v>0</v>
      </c>
      <c r="G350" s="85">
        <f>data!BY78</f>
        <v>259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Odessa Memorial Healthcare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0.25</v>
      </c>
      <c r="E362" s="217"/>
      <c r="F362" s="211"/>
      <c r="G362" s="211"/>
      <c r="H362" s="211"/>
      <c r="I362" s="87">
        <f>data!CE60</f>
        <v>61.989999999999995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24029</v>
      </c>
      <c r="E363" s="218"/>
      <c r="F363" s="219"/>
      <c r="G363" s="219"/>
      <c r="H363" s="219"/>
      <c r="I363" s="86">
        <f>data!CE61</f>
        <v>3354015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6578</v>
      </c>
      <c r="E364" s="218"/>
      <c r="F364" s="219"/>
      <c r="G364" s="219"/>
      <c r="H364" s="219"/>
      <c r="I364" s="86">
        <f>data!CE62</f>
        <v>918169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1500715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2952</v>
      </c>
      <c r="E366" s="218"/>
      <c r="F366" s="219"/>
      <c r="G366" s="219"/>
      <c r="H366" s="219"/>
      <c r="I366" s="86">
        <f>data!CE64</f>
        <v>469156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197283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728124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368023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17114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773</v>
      </c>
      <c r="E371" s="86">
        <f>data!CD69</f>
        <v>160804</v>
      </c>
      <c r="F371" s="219"/>
      <c r="G371" s="219"/>
      <c r="H371" s="219"/>
      <c r="I371" s="86">
        <f>data!CE69</f>
        <v>330875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-50</v>
      </c>
      <c r="E372" s="229">
        <f>data!CD70</f>
        <v>0</v>
      </c>
      <c r="F372" s="220"/>
      <c r="G372" s="220"/>
      <c r="H372" s="220"/>
      <c r="I372" s="14">
        <f>-data!CE70</f>
        <v>-238430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34282</v>
      </c>
      <c r="E373" s="86">
        <f>data!CD71</f>
        <v>160804</v>
      </c>
      <c r="F373" s="219"/>
      <c r="G373" s="219"/>
      <c r="H373" s="219"/>
      <c r="I373" s="14">
        <f>data!CE71</f>
        <v>7645044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-1035531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2744879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2886436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5631315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32944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25287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12016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73002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16.940000000000001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Odessa Memorial Healthcare Year End Report</dc:title>
  <dc:subject>2018 Odessa Memorial Healthcare Year End Report</dc:subject>
  <dc:creator>Washington State Dept of Health - HSQA - Community Health Systems</dc:creator>
  <cp:keywords>hospital financial reports</cp:keywords>
  <cp:lastModifiedBy>Huyck, Randall  (DOH)</cp:lastModifiedBy>
  <cp:lastPrinted>2019-05-30T18:18:26Z</cp:lastPrinted>
  <dcterms:created xsi:type="dcterms:W3CDTF">1999-06-02T22:01:56Z</dcterms:created>
  <dcterms:modified xsi:type="dcterms:W3CDTF">2019-06-04T15:46:31Z</dcterms:modified>
</cp:coreProperties>
</file>