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0496" windowHeight="7548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data!$DR$822:$DR$867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438" i="1" l="1"/>
  <c r="CE47" i="1" l="1"/>
  <c r="B49" i="1"/>
  <c r="CE51" i="1"/>
  <c r="B53" i="1"/>
  <c r="CE60" i="1"/>
  <c r="CE61" i="1"/>
  <c r="H48" i="1" s="1"/>
  <c r="H62" i="1" s="1"/>
  <c r="CE63" i="1"/>
  <c r="CE64" i="1"/>
  <c r="CE65" i="1"/>
  <c r="CE66" i="1"/>
  <c r="CE68" i="1"/>
  <c r="CE69" i="1"/>
  <c r="CD71" i="1"/>
  <c r="CE73" i="1"/>
  <c r="CE74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CE76" i="1"/>
  <c r="CE77" i="1"/>
  <c r="CF77" i="1" s="1"/>
  <c r="CE78" i="1"/>
  <c r="CE79" i="1"/>
  <c r="CF79" i="1"/>
  <c r="CE80" i="1"/>
  <c r="E127" i="1"/>
  <c r="E138" i="1"/>
  <c r="E139" i="1"/>
  <c r="E140" i="1"/>
  <c r="E141" i="1"/>
  <c r="E142" i="1"/>
  <c r="E144" i="1"/>
  <c r="E145" i="1"/>
  <c r="E146" i="1"/>
  <c r="E147" i="1"/>
  <c r="E148" i="1"/>
  <c r="E150" i="1"/>
  <c r="E151" i="1"/>
  <c r="E152" i="1"/>
  <c r="E153" i="1"/>
  <c r="E154" i="1"/>
  <c r="D173" i="1"/>
  <c r="D177" i="1"/>
  <c r="D181" i="1"/>
  <c r="D186" i="1"/>
  <c r="D190" i="1"/>
  <c r="E195" i="1"/>
  <c r="E196" i="1"/>
  <c r="E197" i="1"/>
  <c r="E198" i="1"/>
  <c r="E199" i="1"/>
  <c r="E200" i="1"/>
  <c r="E201" i="1"/>
  <c r="E202" i="1"/>
  <c r="E203" i="1"/>
  <c r="B204" i="1"/>
  <c r="C204" i="1"/>
  <c r="D204" i="1"/>
  <c r="E209" i="1"/>
  <c r="E210" i="1"/>
  <c r="E211" i="1"/>
  <c r="E212" i="1"/>
  <c r="E213" i="1"/>
  <c r="E214" i="1"/>
  <c r="E215" i="1"/>
  <c r="E216" i="1"/>
  <c r="B217" i="1"/>
  <c r="C217" i="1"/>
  <c r="D217" i="1"/>
  <c r="D221" i="1"/>
  <c r="D229" i="1"/>
  <c r="D236" i="1"/>
  <c r="D240" i="1"/>
  <c r="D260" i="1"/>
  <c r="D265" i="1"/>
  <c r="D275" i="1"/>
  <c r="D277" i="1" s="1"/>
  <c r="D283" i="1"/>
  <c r="D290" i="1"/>
  <c r="D314" i="1"/>
  <c r="D319" i="1"/>
  <c r="D328" i="1"/>
  <c r="D329" i="1"/>
  <c r="D361" i="1"/>
  <c r="D367" i="1"/>
  <c r="D372" i="1"/>
  <c r="D390" i="1"/>
  <c r="G493" i="1"/>
  <c r="C473" i="1" l="1"/>
  <c r="D368" i="1"/>
  <c r="D373" i="1" s="1"/>
  <c r="D391" i="1" s="1"/>
  <c r="D393" i="1" s="1"/>
  <c r="D396" i="1" s="1"/>
  <c r="AZ48" i="1"/>
  <c r="AZ62" i="1" s="1"/>
  <c r="AW48" i="1"/>
  <c r="AW62" i="1" s="1"/>
  <c r="AH48" i="1"/>
  <c r="AH62" i="1" s="1"/>
  <c r="AE48" i="1"/>
  <c r="AE62" i="1" s="1"/>
  <c r="BR48" i="1"/>
  <c r="BR62" i="1" s="1"/>
  <c r="P48" i="1"/>
  <c r="P62" i="1" s="1"/>
  <c r="BO48" i="1"/>
  <c r="BO62" i="1" s="1"/>
  <c r="M48" i="1"/>
  <c r="M62" i="1" s="1"/>
  <c r="CE75" i="1"/>
  <c r="BL48" i="1"/>
  <c r="BL62" i="1" s="1"/>
  <c r="AT48" i="1"/>
  <c r="AT62" i="1" s="1"/>
  <c r="AB48" i="1"/>
  <c r="AB62" i="1" s="1"/>
  <c r="J48" i="1"/>
  <c r="J62" i="1" s="1"/>
  <c r="D242" i="1"/>
  <c r="CA48" i="1"/>
  <c r="CA62" i="1" s="1"/>
  <c r="BI48" i="1"/>
  <c r="BI62" i="1" s="1"/>
  <c r="AQ48" i="1"/>
  <c r="AQ62" i="1" s="1"/>
  <c r="Y48" i="1"/>
  <c r="Y62" i="1" s="1"/>
  <c r="G48" i="1"/>
  <c r="G62" i="1" s="1"/>
  <c r="D330" i="1"/>
  <c r="D339" i="1" s="1"/>
  <c r="BX48" i="1"/>
  <c r="BX62" i="1" s="1"/>
  <c r="BF48" i="1"/>
  <c r="BF62" i="1" s="1"/>
  <c r="AN48" i="1"/>
  <c r="AN62" i="1" s="1"/>
  <c r="V48" i="1"/>
  <c r="V62" i="1" s="1"/>
  <c r="D48" i="1"/>
  <c r="D62" i="1" s="1"/>
  <c r="BU48" i="1"/>
  <c r="BU62" i="1" s="1"/>
  <c r="BC48" i="1"/>
  <c r="BC62" i="1" s="1"/>
  <c r="AK48" i="1"/>
  <c r="AK62" i="1" s="1"/>
  <c r="S48" i="1"/>
  <c r="S62" i="1" s="1"/>
  <c r="E217" i="1"/>
  <c r="E204" i="1"/>
  <c r="D292" i="1"/>
  <c r="D341" i="1" s="1"/>
  <c r="BZ48" i="1"/>
  <c r="BZ62" i="1" s="1"/>
  <c r="BT48" i="1"/>
  <c r="BT62" i="1" s="1"/>
  <c r="BN48" i="1"/>
  <c r="BN62" i="1" s="1"/>
  <c r="BH48" i="1"/>
  <c r="BH62" i="1" s="1"/>
  <c r="BB48" i="1"/>
  <c r="BB62" i="1" s="1"/>
  <c r="AV48" i="1"/>
  <c r="AV62" i="1" s="1"/>
  <c r="AP48" i="1"/>
  <c r="AP62" i="1" s="1"/>
  <c r="AJ48" i="1"/>
  <c r="AJ62" i="1" s="1"/>
  <c r="AD48" i="1"/>
  <c r="AD62" i="1" s="1"/>
  <c r="X48" i="1"/>
  <c r="X62" i="1" s="1"/>
  <c r="R48" i="1"/>
  <c r="R62" i="1" s="1"/>
  <c r="L48" i="1"/>
  <c r="L62" i="1" s="1"/>
  <c r="F48" i="1"/>
  <c r="F62" i="1" s="1"/>
  <c r="BY48" i="1"/>
  <c r="BY62" i="1" s="1"/>
  <c r="BS48" i="1"/>
  <c r="BS62" i="1" s="1"/>
  <c r="BM48" i="1"/>
  <c r="BM62" i="1" s="1"/>
  <c r="BG48" i="1"/>
  <c r="BG62" i="1" s="1"/>
  <c r="BA48" i="1"/>
  <c r="BA62" i="1" s="1"/>
  <c r="AU48" i="1"/>
  <c r="AU62" i="1" s="1"/>
  <c r="AO48" i="1"/>
  <c r="AO62" i="1" s="1"/>
  <c r="AI48" i="1"/>
  <c r="AI62" i="1" s="1"/>
  <c r="AC48" i="1"/>
  <c r="AC62" i="1" s="1"/>
  <c r="W48" i="1"/>
  <c r="W62" i="1" s="1"/>
  <c r="Q48" i="1"/>
  <c r="Q62" i="1" s="1"/>
  <c r="K48" i="1"/>
  <c r="K62" i="1" s="1"/>
  <c r="E48" i="1"/>
  <c r="E62" i="1" s="1"/>
  <c r="CC48" i="1"/>
  <c r="CC62" i="1" s="1"/>
  <c r="BW48" i="1"/>
  <c r="BW62" i="1" s="1"/>
  <c r="BQ48" i="1"/>
  <c r="BQ62" i="1" s="1"/>
  <c r="BK48" i="1"/>
  <c r="BK62" i="1" s="1"/>
  <c r="BE48" i="1"/>
  <c r="BE62" i="1" s="1"/>
  <c r="AY48" i="1"/>
  <c r="AY62" i="1" s="1"/>
  <c r="AS48" i="1"/>
  <c r="AS62" i="1" s="1"/>
  <c r="AM48" i="1"/>
  <c r="AM62" i="1" s="1"/>
  <c r="AG48" i="1"/>
  <c r="AG62" i="1" s="1"/>
  <c r="AA48" i="1"/>
  <c r="AA62" i="1" s="1"/>
  <c r="U48" i="1"/>
  <c r="U62" i="1" s="1"/>
  <c r="O48" i="1"/>
  <c r="O62" i="1" s="1"/>
  <c r="I48" i="1"/>
  <c r="I62" i="1" s="1"/>
  <c r="C48" i="1"/>
  <c r="CF76" i="1"/>
  <c r="C52" i="1" s="1"/>
  <c r="CB48" i="1"/>
  <c r="CB62" i="1" s="1"/>
  <c r="BV48" i="1"/>
  <c r="BV62" i="1" s="1"/>
  <c r="BP48" i="1"/>
  <c r="BP62" i="1" s="1"/>
  <c r="BJ48" i="1"/>
  <c r="BJ62" i="1" s="1"/>
  <c r="BD48" i="1"/>
  <c r="BD62" i="1" s="1"/>
  <c r="AX48" i="1"/>
  <c r="AX62" i="1" s="1"/>
  <c r="AR48" i="1"/>
  <c r="AR62" i="1" s="1"/>
  <c r="AL48" i="1"/>
  <c r="AL62" i="1" s="1"/>
  <c r="AF48" i="1"/>
  <c r="AF62" i="1" s="1"/>
  <c r="Z48" i="1"/>
  <c r="Z62" i="1" s="1"/>
  <c r="T48" i="1"/>
  <c r="T62" i="1" s="1"/>
  <c r="N48" i="1"/>
  <c r="N62" i="1" s="1"/>
  <c r="BY52" i="1" l="1"/>
  <c r="BY67" i="1" s="1"/>
  <c r="BY71" i="1" s="1"/>
  <c r="P52" i="1"/>
  <c r="P67" i="1" s="1"/>
  <c r="P71" i="1" s="1"/>
  <c r="R52" i="1"/>
  <c r="R67" i="1" s="1"/>
  <c r="R71" i="1" s="1"/>
  <c r="BD52" i="1"/>
  <c r="BD67" i="1" s="1"/>
  <c r="AY52" i="1"/>
  <c r="AY67" i="1" s="1"/>
  <c r="AY71" i="1" s="1"/>
  <c r="AH52" i="1"/>
  <c r="AH67" i="1" s="1"/>
  <c r="AH71" i="1" s="1"/>
  <c r="AN52" i="1"/>
  <c r="AN67" i="1" s="1"/>
  <c r="AN71" i="1" s="1"/>
  <c r="G52" i="1"/>
  <c r="G67" i="1" s="1"/>
  <c r="G71" i="1" s="1"/>
  <c r="X52" i="1"/>
  <c r="X67" i="1" s="1"/>
  <c r="X71" i="1" s="1"/>
  <c r="BB52" i="1"/>
  <c r="BB67" i="1" s="1"/>
  <c r="BB71" i="1" s="1"/>
  <c r="CA52" i="1"/>
  <c r="CA67" i="1" s="1"/>
  <c r="CA71" i="1" s="1"/>
  <c r="AT52" i="1"/>
  <c r="AT67" i="1" s="1"/>
  <c r="AT71" i="1" s="1"/>
  <c r="E52" i="1"/>
  <c r="E67" i="1" s="1"/>
  <c r="E71" i="1" s="1"/>
  <c r="AQ52" i="1"/>
  <c r="AQ67" i="1" s="1"/>
  <c r="AQ71" i="1" s="1"/>
  <c r="BR52" i="1"/>
  <c r="BR67" i="1" s="1"/>
  <c r="BR71" i="1" s="1"/>
  <c r="AI52" i="1"/>
  <c r="AI67" i="1" s="1"/>
  <c r="AI71" i="1" s="1"/>
  <c r="J52" i="1"/>
  <c r="J67" i="1" s="1"/>
  <c r="J71" i="1" s="1"/>
  <c r="BX52" i="1"/>
  <c r="BX67" i="1" s="1"/>
  <c r="BX71" i="1" s="1"/>
  <c r="AO52" i="1"/>
  <c r="AO67" i="1" s="1"/>
  <c r="AO71" i="1" s="1"/>
  <c r="BH52" i="1"/>
  <c r="BH67" i="1" s="1"/>
  <c r="BH71" i="1" s="1"/>
  <c r="D52" i="1"/>
  <c r="D67" i="1" s="1"/>
  <c r="BS52" i="1"/>
  <c r="BS67" i="1" s="1"/>
  <c r="BS71" i="1" s="1"/>
  <c r="AG52" i="1"/>
  <c r="AG67" i="1" s="1"/>
  <c r="AG71" i="1" s="1"/>
  <c r="T52" i="1"/>
  <c r="T67" i="1" s="1"/>
  <c r="T71" i="1" s="1"/>
  <c r="AM52" i="1"/>
  <c r="AM67" i="1" s="1"/>
  <c r="AM71" i="1" s="1"/>
  <c r="M52" i="1"/>
  <c r="M67" i="1" s="1"/>
  <c r="M71" i="1" s="1"/>
  <c r="AW52" i="1"/>
  <c r="AW67" i="1" s="1"/>
  <c r="AW71" i="1" s="1"/>
  <c r="I52" i="1"/>
  <c r="I67" i="1" s="1"/>
  <c r="I71" i="1" s="1"/>
  <c r="Z52" i="1"/>
  <c r="Z67" i="1" s="1"/>
  <c r="Z71" i="1" s="1"/>
  <c r="BJ52" i="1"/>
  <c r="BJ67" i="1" s="1"/>
  <c r="BJ71" i="1" s="1"/>
  <c r="K52" i="1"/>
  <c r="K67" i="1" s="1"/>
  <c r="K71" i="1" s="1"/>
  <c r="AU52" i="1"/>
  <c r="AU67" i="1" s="1"/>
  <c r="AU71" i="1" s="1"/>
  <c r="O52" i="1"/>
  <c r="O67" i="1" s="1"/>
  <c r="O71" i="1" s="1"/>
  <c r="AD52" i="1"/>
  <c r="AD67" i="1" s="1"/>
  <c r="AD71" i="1" s="1"/>
  <c r="BN52" i="1"/>
  <c r="BN67" i="1" s="1"/>
  <c r="BN71" i="1" s="1"/>
  <c r="AS52" i="1"/>
  <c r="AS67" i="1" s="1"/>
  <c r="AS71" i="1" s="1"/>
  <c r="S52" i="1"/>
  <c r="S67" i="1" s="1"/>
  <c r="S71" i="1" s="1"/>
  <c r="BC52" i="1"/>
  <c r="BC67" i="1" s="1"/>
  <c r="BC71" i="1" s="1"/>
  <c r="BQ52" i="1"/>
  <c r="BQ67" i="1" s="1"/>
  <c r="BQ71" i="1" s="1"/>
  <c r="AF52" i="1"/>
  <c r="AF67" i="1" s="1"/>
  <c r="AF71" i="1" s="1"/>
  <c r="BP52" i="1"/>
  <c r="BP67" i="1" s="1"/>
  <c r="BP71" i="1" s="1"/>
  <c r="Q52" i="1"/>
  <c r="Q67" i="1" s="1"/>
  <c r="Q71" i="1" s="1"/>
  <c r="BA52" i="1"/>
  <c r="BA67" i="1" s="1"/>
  <c r="BA71" i="1" s="1"/>
  <c r="BE52" i="1"/>
  <c r="BE67" i="1" s="1"/>
  <c r="BE71" i="1" s="1"/>
  <c r="AJ52" i="1"/>
  <c r="AJ67" i="1" s="1"/>
  <c r="AJ71" i="1" s="1"/>
  <c r="BT52" i="1"/>
  <c r="BT67" i="1" s="1"/>
  <c r="BT71" i="1" s="1"/>
  <c r="BK52" i="1"/>
  <c r="BK67" i="1" s="1"/>
  <c r="BK71" i="1" s="1"/>
  <c r="Y52" i="1"/>
  <c r="Y67" i="1" s="1"/>
  <c r="Y71" i="1" s="1"/>
  <c r="BI52" i="1"/>
  <c r="BI67" i="1" s="1"/>
  <c r="BI71" i="1" s="1"/>
  <c r="AL52" i="1"/>
  <c r="AL67" i="1" s="1"/>
  <c r="AL71" i="1" s="1"/>
  <c r="BV52" i="1"/>
  <c r="BV67" i="1" s="1"/>
  <c r="BV71" i="1" s="1"/>
  <c r="BD71" i="1"/>
  <c r="AZ52" i="1"/>
  <c r="AZ67" i="1" s="1"/>
  <c r="AZ71" i="1" s="1"/>
  <c r="AA52" i="1"/>
  <c r="AA67" i="1" s="1"/>
  <c r="AA71" i="1" s="1"/>
  <c r="V52" i="1"/>
  <c r="V67" i="1" s="1"/>
  <c r="V71" i="1" s="1"/>
  <c r="BF52" i="1"/>
  <c r="BF67" i="1" s="1"/>
  <c r="BF71" i="1" s="1"/>
  <c r="CC52" i="1"/>
  <c r="CC67" i="1" s="1"/>
  <c r="CC71" i="1" s="1"/>
  <c r="W52" i="1"/>
  <c r="W67" i="1" s="1"/>
  <c r="W71" i="1" s="1"/>
  <c r="BG52" i="1"/>
  <c r="BG67" i="1" s="1"/>
  <c r="BG71" i="1" s="1"/>
  <c r="F52" i="1"/>
  <c r="F67" i="1" s="1"/>
  <c r="F71" i="1" s="1"/>
  <c r="AP52" i="1"/>
  <c r="AP67" i="1" s="1"/>
  <c r="AP71" i="1" s="1"/>
  <c r="BZ52" i="1"/>
  <c r="BZ67" i="1" s="1"/>
  <c r="BZ71" i="1" s="1"/>
  <c r="BW52" i="1"/>
  <c r="BW67" i="1" s="1"/>
  <c r="BW71" i="1" s="1"/>
  <c r="AE52" i="1"/>
  <c r="AE67" i="1" s="1"/>
  <c r="AE71" i="1" s="1"/>
  <c r="BO52" i="1"/>
  <c r="BO67" i="1" s="1"/>
  <c r="BO71" i="1" s="1"/>
  <c r="H52" i="1"/>
  <c r="H67" i="1" s="1"/>
  <c r="H71" i="1" s="1"/>
  <c r="AR52" i="1"/>
  <c r="AR67" i="1" s="1"/>
  <c r="AR71" i="1" s="1"/>
  <c r="CB52" i="1"/>
  <c r="CB67" i="1" s="1"/>
  <c r="CB71" i="1" s="1"/>
  <c r="AB52" i="1"/>
  <c r="AB67" i="1" s="1"/>
  <c r="AB71" i="1" s="1"/>
  <c r="BL52" i="1"/>
  <c r="BL67" i="1" s="1"/>
  <c r="BL71" i="1" s="1"/>
  <c r="CE48" i="1"/>
  <c r="C62" i="1"/>
  <c r="AC52" i="1"/>
  <c r="AC67" i="1" s="1"/>
  <c r="AC71" i="1" s="1"/>
  <c r="BM52" i="1"/>
  <c r="BM67" i="1" s="1"/>
  <c r="BM71" i="1" s="1"/>
  <c r="L52" i="1"/>
  <c r="L67" i="1" s="1"/>
  <c r="L71" i="1" s="1"/>
  <c r="AV52" i="1"/>
  <c r="AV67" i="1" s="1"/>
  <c r="AV71" i="1" s="1"/>
  <c r="U52" i="1"/>
  <c r="U67" i="1" s="1"/>
  <c r="U71" i="1" s="1"/>
  <c r="AK52" i="1"/>
  <c r="AK67" i="1" s="1"/>
  <c r="AK71" i="1" s="1"/>
  <c r="BU52" i="1"/>
  <c r="BU67" i="1" s="1"/>
  <c r="BU71" i="1" s="1"/>
  <c r="N52" i="1"/>
  <c r="N67" i="1" s="1"/>
  <c r="N71" i="1" s="1"/>
  <c r="AX52" i="1"/>
  <c r="AX67" i="1" s="1"/>
  <c r="AX71" i="1" s="1"/>
  <c r="CE52" i="1" l="1"/>
  <c r="CE67" i="1"/>
  <c r="C433" i="1" s="1"/>
  <c r="D71" i="1"/>
  <c r="C71" i="1"/>
  <c r="CE62" i="1"/>
  <c r="CE71" i="1" l="1"/>
  <c r="C615" i="10"/>
  <c r="E550" i="10"/>
  <c r="F550" i="10"/>
  <c r="E546" i="10"/>
  <c r="F546" i="10"/>
  <c r="H545" i="10"/>
  <c r="E545" i="10"/>
  <c r="F545" i="10"/>
  <c r="E544" i="10"/>
  <c r="H540" i="10"/>
  <c r="F540" i="10"/>
  <c r="E540" i="10"/>
  <c r="H539" i="10"/>
  <c r="F539" i="10"/>
  <c r="E539" i="10"/>
  <c r="E538" i="10"/>
  <c r="F537" i="10"/>
  <c r="E537" i="10"/>
  <c r="H537" i="10"/>
  <c r="H536" i="10"/>
  <c r="E536" i="10"/>
  <c r="F536" i="10"/>
  <c r="E535" i="10"/>
  <c r="H534" i="10"/>
  <c r="F534" i="10"/>
  <c r="E534" i="10"/>
  <c r="H533" i="10"/>
  <c r="E533" i="10"/>
  <c r="F533" i="10"/>
  <c r="H532" i="10"/>
  <c r="F532" i="10"/>
  <c r="E532" i="10"/>
  <c r="E531" i="10"/>
  <c r="H531" i="10"/>
  <c r="E530" i="10"/>
  <c r="E529" i="10"/>
  <c r="F529" i="10"/>
  <c r="H528" i="10"/>
  <c r="E528" i="10"/>
  <c r="F528" i="10"/>
  <c r="E527" i="10"/>
  <c r="F527" i="10"/>
  <c r="F526" i="10"/>
  <c r="E526" i="10"/>
  <c r="H525" i="10"/>
  <c r="E525" i="10"/>
  <c r="F525" i="10"/>
  <c r="F524" i="10"/>
  <c r="E524" i="10"/>
  <c r="E523" i="10"/>
  <c r="H523" i="10"/>
  <c r="E522" i="10"/>
  <c r="F521" i="10"/>
  <c r="H520" i="10"/>
  <c r="F520" i="10"/>
  <c r="E520" i="10"/>
  <c r="H519" i="10"/>
  <c r="E519" i="10"/>
  <c r="F519" i="10"/>
  <c r="F518" i="10"/>
  <c r="E518" i="10"/>
  <c r="H517" i="10"/>
  <c r="E517" i="10"/>
  <c r="F517" i="10"/>
  <c r="F516" i="10"/>
  <c r="E516" i="10"/>
  <c r="H516" i="10"/>
  <c r="E515" i="10"/>
  <c r="F515" i="10"/>
  <c r="E514" i="10"/>
  <c r="F514" i="10"/>
  <c r="H513" i="10"/>
  <c r="F513" i="10"/>
  <c r="F512" i="10"/>
  <c r="E511" i="10"/>
  <c r="H510" i="10"/>
  <c r="E510" i="10"/>
  <c r="F510" i="10"/>
  <c r="F509" i="10"/>
  <c r="E509" i="10"/>
  <c r="F508" i="10"/>
  <c r="E508" i="10"/>
  <c r="H508" i="10"/>
  <c r="F507" i="10"/>
  <c r="E507" i="10"/>
  <c r="H506" i="10"/>
  <c r="F506" i="10"/>
  <c r="E506" i="10"/>
  <c r="E505" i="10"/>
  <c r="E504" i="10"/>
  <c r="H504" i="10"/>
  <c r="E503" i="10"/>
  <c r="H502" i="10"/>
  <c r="E502" i="10"/>
  <c r="F502" i="10"/>
  <c r="H501" i="10"/>
  <c r="F501" i="10"/>
  <c r="E501" i="10"/>
  <c r="F500" i="10"/>
  <c r="E500" i="10"/>
  <c r="H500" i="10"/>
  <c r="F499" i="10"/>
  <c r="E499" i="10"/>
  <c r="H499" i="10"/>
  <c r="E498" i="10"/>
  <c r="F498" i="10"/>
  <c r="E497" i="10"/>
  <c r="H497" i="10"/>
  <c r="E496" i="10"/>
  <c r="H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B447" i="10"/>
  <c r="C446" i="10"/>
  <c r="C445" i="10"/>
  <c r="C444" i="10"/>
  <c r="C439" i="10"/>
  <c r="B439" i="10"/>
  <c r="C438" i="10"/>
  <c r="B438" i="10"/>
  <c r="B440" i="10" s="1"/>
  <c r="B437" i="10"/>
  <c r="B436" i="10"/>
  <c r="B435" i="10"/>
  <c r="D434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B465" i="10" s="1"/>
  <c r="D339" i="10"/>
  <c r="C482" i="10" s="1"/>
  <c r="D329" i="10"/>
  <c r="D330" i="10" s="1"/>
  <c r="D328" i="10"/>
  <c r="D319" i="10"/>
  <c r="D314" i="10"/>
  <c r="D290" i="10"/>
  <c r="D283" i="10"/>
  <c r="D275" i="10"/>
  <c r="D265" i="10"/>
  <c r="D260" i="10"/>
  <c r="D240" i="10"/>
  <c r="D236" i="10"/>
  <c r="B446" i="10" s="1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D190" i="10"/>
  <c r="D437" i="10" s="1"/>
  <c r="D186" i="10"/>
  <c r="D436" i="10" s="1"/>
  <c r="D181" i="10"/>
  <c r="D177" i="10"/>
  <c r="D173" i="10"/>
  <c r="D428" i="10" s="1"/>
  <c r="E154" i="10"/>
  <c r="E153" i="10"/>
  <c r="E152" i="10"/>
  <c r="E151" i="10"/>
  <c r="C421" i="10" s="1"/>
  <c r="E150" i="10"/>
  <c r="C420" i="10" s="1"/>
  <c r="E148" i="10"/>
  <c r="D464" i="10" s="1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I612" i="10" s="1"/>
  <c r="CE77" i="10"/>
  <c r="G612" i="10" s="1"/>
  <c r="CE76" i="10"/>
  <c r="D612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463" i="10" s="1"/>
  <c r="CD71" i="10"/>
  <c r="C575" i="10" s="1"/>
  <c r="CE70" i="10"/>
  <c r="C458" i="10" s="1"/>
  <c r="CE69" i="10"/>
  <c r="C440" i="10" s="1"/>
  <c r="CE68" i="10"/>
  <c r="C434" i="10" s="1"/>
  <c r="CE66" i="10"/>
  <c r="C432" i="10" s="1"/>
  <c r="CE65" i="10"/>
  <c r="C431" i="10" s="1"/>
  <c r="CC64" i="10"/>
  <c r="CE64" i="10" s="1"/>
  <c r="F612" i="10" s="1"/>
  <c r="CE63" i="10"/>
  <c r="C429" i="10" s="1"/>
  <c r="CE61" i="10"/>
  <c r="BX48" i="10" s="1"/>
  <c r="BX62" i="10" s="1"/>
  <c r="CE60" i="10"/>
  <c r="H612" i="10" s="1"/>
  <c r="B53" i="10"/>
  <c r="CE51" i="10"/>
  <c r="B49" i="10"/>
  <c r="CC48" i="10"/>
  <c r="CC62" i="10" s="1"/>
  <c r="CB48" i="10"/>
  <c r="CB62" i="10" s="1"/>
  <c r="CA48" i="10"/>
  <c r="CA62" i="10" s="1"/>
  <c r="BY48" i="10"/>
  <c r="BY62" i="10" s="1"/>
  <c r="BW48" i="10"/>
  <c r="BW62" i="10" s="1"/>
  <c r="BU48" i="10"/>
  <c r="BU62" i="10" s="1"/>
  <c r="BT48" i="10"/>
  <c r="BT62" i="10" s="1"/>
  <c r="BS48" i="10"/>
  <c r="BS62" i="10" s="1"/>
  <c r="BQ48" i="10"/>
  <c r="BQ62" i="10" s="1"/>
  <c r="BO48" i="10"/>
  <c r="BO62" i="10" s="1"/>
  <c r="BM48" i="10"/>
  <c r="BM62" i="10" s="1"/>
  <c r="BL48" i="10"/>
  <c r="BL62" i="10" s="1"/>
  <c r="BK48" i="10"/>
  <c r="BK62" i="10" s="1"/>
  <c r="BI48" i="10"/>
  <c r="BI62" i="10" s="1"/>
  <c r="BG48" i="10"/>
  <c r="BG62" i="10" s="1"/>
  <c r="BE48" i="10"/>
  <c r="BE62" i="10" s="1"/>
  <c r="BD48" i="10"/>
  <c r="BD62" i="10" s="1"/>
  <c r="BC48" i="10"/>
  <c r="BC62" i="10" s="1"/>
  <c r="BA48" i="10"/>
  <c r="BA62" i="10" s="1"/>
  <c r="AY48" i="10"/>
  <c r="AY62" i="10" s="1"/>
  <c r="AW48" i="10"/>
  <c r="AW62" i="10" s="1"/>
  <c r="AV48" i="10"/>
  <c r="AV62" i="10" s="1"/>
  <c r="AU48" i="10"/>
  <c r="AU62" i="10" s="1"/>
  <c r="AS48" i="10"/>
  <c r="AS62" i="10" s="1"/>
  <c r="AQ48" i="10"/>
  <c r="AQ62" i="10" s="1"/>
  <c r="AO48" i="10"/>
  <c r="AO62" i="10" s="1"/>
  <c r="AN48" i="10"/>
  <c r="AN62" i="10" s="1"/>
  <c r="AM48" i="10"/>
  <c r="AM62" i="10" s="1"/>
  <c r="AK48" i="10"/>
  <c r="AK62" i="10" s="1"/>
  <c r="AI48" i="10"/>
  <c r="AI62" i="10" s="1"/>
  <c r="AG48" i="10"/>
  <c r="AG62" i="10" s="1"/>
  <c r="AF48" i="10"/>
  <c r="AF62" i="10" s="1"/>
  <c r="AE48" i="10"/>
  <c r="AE62" i="10" s="1"/>
  <c r="AC48" i="10"/>
  <c r="AC62" i="10" s="1"/>
  <c r="AA48" i="10"/>
  <c r="AA62" i="10" s="1"/>
  <c r="Y48" i="10"/>
  <c r="Y62" i="10" s="1"/>
  <c r="X48" i="10"/>
  <c r="X62" i="10" s="1"/>
  <c r="W48" i="10"/>
  <c r="W62" i="10" s="1"/>
  <c r="V48" i="10"/>
  <c r="V62" i="10" s="1"/>
  <c r="T48" i="10"/>
  <c r="T62" i="10" s="1"/>
  <c r="S48" i="10"/>
  <c r="S62" i="10" s="1"/>
  <c r="Q48" i="10"/>
  <c r="Q62" i="10" s="1"/>
  <c r="P48" i="10"/>
  <c r="P62" i="10" s="1"/>
  <c r="O48" i="10"/>
  <c r="O62" i="10" s="1"/>
  <c r="M48" i="10"/>
  <c r="M62" i="10" s="1"/>
  <c r="L48" i="10"/>
  <c r="L62" i="10" s="1"/>
  <c r="K48" i="10"/>
  <c r="K62" i="10" s="1"/>
  <c r="J48" i="10"/>
  <c r="J62" i="10" s="1"/>
  <c r="I48" i="10"/>
  <c r="I62" i="10" s="1"/>
  <c r="G48" i="10"/>
  <c r="G62" i="10" s="1"/>
  <c r="F48" i="10"/>
  <c r="F62" i="10" s="1"/>
  <c r="E48" i="10"/>
  <c r="E62" i="10" s="1"/>
  <c r="D48" i="10"/>
  <c r="D62" i="10" s="1"/>
  <c r="C48" i="10"/>
  <c r="C62" i="10" s="1"/>
  <c r="CE47" i="10"/>
  <c r="M71" i="10" l="1"/>
  <c r="C678" i="10" s="1"/>
  <c r="M52" i="10"/>
  <c r="M67" i="10" s="1"/>
  <c r="AK52" i="10"/>
  <c r="AK67" i="10" s="1"/>
  <c r="AK71" i="10" s="1"/>
  <c r="AW52" i="10"/>
  <c r="AW67" i="10" s="1"/>
  <c r="AW71" i="10" s="1"/>
  <c r="BU52" i="10"/>
  <c r="BU67" i="10" s="1"/>
  <c r="BU71" i="10" s="1"/>
  <c r="D368" i="10"/>
  <c r="D373" i="10" s="1"/>
  <c r="D391" i="10" s="1"/>
  <c r="D393" i="10" s="1"/>
  <c r="D396" i="10" s="1"/>
  <c r="H48" i="10"/>
  <c r="H62" i="10" s="1"/>
  <c r="N48" i="10"/>
  <c r="N62" i="10" s="1"/>
  <c r="U48" i="10"/>
  <c r="U62" i="10" s="1"/>
  <c r="AB48" i="10"/>
  <c r="AB62" i="10" s="1"/>
  <c r="AJ48" i="10"/>
  <c r="AJ62" i="10" s="1"/>
  <c r="AR48" i="10"/>
  <c r="AR62" i="10" s="1"/>
  <c r="AR71" i="10" s="1"/>
  <c r="C537" i="10" s="1"/>
  <c r="G537" i="10" s="1"/>
  <c r="AZ48" i="10"/>
  <c r="AZ62" i="10" s="1"/>
  <c r="BH48" i="10"/>
  <c r="BH62" i="10" s="1"/>
  <c r="BP48" i="10"/>
  <c r="BP62" i="10" s="1"/>
  <c r="H52" i="10"/>
  <c r="H67" i="10" s="1"/>
  <c r="T52" i="10"/>
  <c r="T67" i="10" s="1"/>
  <c r="T71" i="10" s="1"/>
  <c r="AR52" i="10"/>
  <c r="AR67" i="10" s="1"/>
  <c r="BD52" i="10"/>
  <c r="BD67" i="10" s="1"/>
  <c r="BD71" i="10" s="1"/>
  <c r="CB52" i="10"/>
  <c r="CB67" i="10" s="1"/>
  <c r="CB71" i="10" s="1"/>
  <c r="CF77" i="10"/>
  <c r="C52" i="10"/>
  <c r="C67" i="10" s="1"/>
  <c r="C71" i="10" s="1"/>
  <c r="AA52" i="10"/>
  <c r="AA67" i="10" s="1"/>
  <c r="AM52" i="10"/>
  <c r="AM67" i="10" s="1"/>
  <c r="AM71" i="10" s="1"/>
  <c r="BK52" i="10"/>
  <c r="BK67" i="10" s="1"/>
  <c r="BK71" i="10" s="1"/>
  <c r="BW52" i="10"/>
  <c r="BW67" i="10" s="1"/>
  <c r="BW71" i="10" s="1"/>
  <c r="CE75" i="10"/>
  <c r="D463" i="10"/>
  <c r="D52" i="10"/>
  <c r="D67" i="10" s="1"/>
  <c r="D71" i="10" s="1"/>
  <c r="AB52" i="10"/>
  <c r="AB67" i="10" s="1"/>
  <c r="AN52" i="10"/>
  <c r="AN67" i="10" s="1"/>
  <c r="AN71" i="10" s="1"/>
  <c r="BL52" i="10"/>
  <c r="BL67" i="10" s="1"/>
  <c r="BL71" i="10" s="1"/>
  <c r="BX52" i="10"/>
  <c r="BX67" i="10" s="1"/>
  <c r="BX71" i="10" s="1"/>
  <c r="E217" i="10"/>
  <c r="C478" i="10" s="1"/>
  <c r="R52" i="10"/>
  <c r="R67" i="10" s="1"/>
  <c r="X52" i="10"/>
  <c r="X67" i="10" s="1"/>
  <c r="X71" i="10" s="1"/>
  <c r="AD52" i="10"/>
  <c r="AD67" i="10" s="1"/>
  <c r="BB52" i="10"/>
  <c r="BB67" i="10" s="1"/>
  <c r="BH52" i="10"/>
  <c r="BH67" i="10" s="1"/>
  <c r="BN52" i="10"/>
  <c r="BN67" i="10" s="1"/>
  <c r="CF76" i="10"/>
  <c r="AA71" i="10"/>
  <c r="K612" i="10"/>
  <c r="C465" i="10"/>
  <c r="C427" i="10"/>
  <c r="BZ48" i="10"/>
  <c r="BZ62" i="10" s="1"/>
  <c r="BR48" i="10"/>
  <c r="BR62" i="10" s="1"/>
  <c r="BJ48" i="10"/>
  <c r="BJ62" i="10" s="1"/>
  <c r="BB48" i="10"/>
  <c r="BB62" i="10" s="1"/>
  <c r="BB71" i="10" s="1"/>
  <c r="AT48" i="10"/>
  <c r="AT62" i="10" s="1"/>
  <c r="AL48" i="10"/>
  <c r="AL62" i="10" s="1"/>
  <c r="AD48" i="10"/>
  <c r="AD62" i="10" s="1"/>
  <c r="BV48" i="10"/>
  <c r="BV62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Z48" i="10"/>
  <c r="Z62" i="10" s="1"/>
  <c r="R48" i="10"/>
  <c r="R62" i="10" s="1"/>
  <c r="D435" i="10"/>
  <c r="D438" i="10"/>
  <c r="C473" i="10"/>
  <c r="D277" i="10"/>
  <c r="D292" i="10" s="1"/>
  <c r="D341" i="10" s="1"/>
  <c r="C481" i="10" s="1"/>
  <c r="B476" i="10"/>
  <c r="H503" i="10"/>
  <c r="F503" i="10"/>
  <c r="H522" i="10"/>
  <c r="F522" i="10"/>
  <c r="C468" i="10"/>
  <c r="E204" i="10"/>
  <c r="C476" i="10" s="1"/>
  <c r="H511" i="10"/>
  <c r="F511" i="10"/>
  <c r="D465" i="10"/>
  <c r="C430" i="10"/>
  <c r="D242" i="10"/>
  <c r="B448" i="10" s="1"/>
  <c r="H530" i="10"/>
  <c r="F530" i="10"/>
  <c r="F497" i="10"/>
  <c r="F505" i="10"/>
  <c r="F523" i="10"/>
  <c r="F531" i="10"/>
  <c r="H538" i="10"/>
  <c r="F538" i="10"/>
  <c r="F496" i="10"/>
  <c r="F504" i="10"/>
  <c r="H535" i="10"/>
  <c r="F535" i="10"/>
  <c r="F544" i="10"/>
  <c r="D493" i="1"/>
  <c r="B493" i="1"/>
  <c r="B575" i="1"/>
  <c r="C669" i="10" l="1"/>
  <c r="C497" i="10"/>
  <c r="G497" i="10" s="1"/>
  <c r="C513" i="10"/>
  <c r="G513" i="10" s="1"/>
  <c r="C685" i="10"/>
  <c r="C689" i="10"/>
  <c r="C517" i="10"/>
  <c r="G517" i="10" s="1"/>
  <c r="C622" i="10"/>
  <c r="C573" i="10"/>
  <c r="C704" i="10"/>
  <c r="C532" i="10"/>
  <c r="G532" i="10" s="1"/>
  <c r="C644" i="10"/>
  <c r="C569" i="10"/>
  <c r="C637" i="10"/>
  <c r="C557" i="10"/>
  <c r="C643" i="10"/>
  <c r="C568" i="10"/>
  <c r="C705" i="10"/>
  <c r="C533" i="10"/>
  <c r="G533" i="10" s="1"/>
  <c r="C556" i="10"/>
  <c r="C635" i="10"/>
  <c r="C624" i="10"/>
  <c r="C549" i="10"/>
  <c r="BV71" i="10"/>
  <c r="AD71" i="10"/>
  <c r="BZ71" i="10"/>
  <c r="C571" i="10" s="1"/>
  <c r="C709" i="10"/>
  <c r="BY52" i="10"/>
  <c r="BY67" i="10" s="1"/>
  <c r="BY71" i="10" s="1"/>
  <c r="BS52" i="10"/>
  <c r="BS67" i="10" s="1"/>
  <c r="BS71" i="10" s="1"/>
  <c r="BM52" i="10"/>
  <c r="BM67" i="10" s="1"/>
  <c r="BM71" i="10" s="1"/>
  <c r="BA52" i="10"/>
  <c r="BA67" i="10" s="1"/>
  <c r="BA71" i="10" s="1"/>
  <c r="AO52" i="10"/>
  <c r="AO67" i="10" s="1"/>
  <c r="AO71" i="10" s="1"/>
  <c r="AC52" i="10"/>
  <c r="AC67" i="10" s="1"/>
  <c r="AC71" i="10" s="1"/>
  <c r="W52" i="10"/>
  <c r="W67" i="10" s="1"/>
  <c r="W71" i="10" s="1"/>
  <c r="Q52" i="10"/>
  <c r="Q67" i="10" s="1"/>
  <c r="Q71" i="10" s="1"/>
  <c r="E52" i="10"/>
  <c r="E67" i="10" s="1"/>
  <c r="E71" i="10" s="1"/>
  <c r="BG52" i="10"/>
  <c r="BG67" i="10" s="1"/>
  <c r="BG71" i="10" s="1"/>
  <c r="C618" i="10" s="1"/>
  <c r="AU52" i="10"/>
  <c r="AU67" i="10" s="1"/>
  <c r="AU71" i="10" s="1"/>
  <c r="AI52" i="10"/>
  <c r="AI67" i="10" s="1"/>
  <c r="AI71" i="10" s="1"/>
  <c r="K52" i="10"/>
  <c r="K67" i="10" s="1"/>
  <c r="K71" i="10" s="1"/>
  <c r="AV52" i="10"/>
  <c r="AV67" i="10" s="1"/>
  <c r="AV71" i="10" s="1"/>
  <c r="L52" i="10"/>
  <c r="L67" i="10" s="1"/>
  <c r="L71" i="10" s="1"/>
  <c r="BF52" i="10"/>
  <c r="BF67" i="10" s="1"/>
  <c r="BF71" i="10" s="1"/>
  <c r="V52" i="10"/>
  <c r="V67" i="10" s="1"/>
  <c r="V71" i="10" s="1"/>
  <c r="BE52" i="10"/>
  <c r="BE67" i="10" s="1"/>
  <c r="BE71" i="10" s="1"/>
  <c r="U52" i="10"/>
  <c r="U67" i="10" s="1"/>
  <c r="U71" i="10" s="1"/>
  <c r="BV52" i="10"/>
  <c r="BV67" i="10" s="1"/>
  <c r="AL52" i="10"/>
  <c r="AL67" i="10" s="1"/>
  <c r="BP71" i="10"/>
  <c r="BO52" i="10"/>
  <c r="BO67" i="10" s="1"/>
  <c r="BO71" i="10" s="1"/>
  <c r="AE52" i="10"/>
  <c r="AE67" i="10" s="1"/>
  <c r="AE71" i="10" s="1"/>
  <c r="C506" i="10"/>
  <c r="G506" i="10" s="1"/>
  <c r="AP71" i="10"/>
  <c r="AL71" i="10"/>
  <c r="C531" i="10" s="1"/>
  <c r="G531" i="10" s="1"/>
  <c r="BZ52" i="10"/>
  <c r="BZ67" i="10" s="1"/>
  <c r="AP52" i="10"/>
  <c r="AP67" i="10" s="1"/>
  <c r="F52" i="10"/>
  <c r="F67" i="10" s="1"/>
  <c r="F71" i="10" s="1"/>
  <c r="AZ52" i="10"/>
  <c r="AZ67" i="10" s="1"/>
  <c r="P52" i="10"/>
  <c r="P67" i="10" s="1"/>
  <c r="P71" i="10" s="1"/>
  <c r="AY52" i="10"/>
  <c r="AY67" i="10" s="1"/>
  <c r="AY71" i="10" s="1"/>
  <c r="O52" i="10"/>
  <c r="O67" i="10" s="1"/>
  <c r="O71" i="10" s="1"/>
  <c r="BP52" i="10"/>
  <c r="BP67" i="10" s="1"/>
  <c r="AF52" i="10"/>
  <c r="AF67" i="10" s="1"/>
  <c r="AF71" i="10" s="1"/>
  <c r="BH71" i="10"/>
  <c r="BI52" i="10"/>
  <c r="BI67" i="10" s="1"/>
  <c r="BI71" i="10" s="1"/>
  <c r="Y52" i="10"/>
  <c r="Y67" i="10" s="1"/>
  <c r="Y71" i="10" s="1"/>
  <c r="AB71" i="10"/>
  <c r="AT71" i="10"/>
  <c r="C711" i="10" s="1"/>
  <c r="BT52" i="10"/>
  <c r="BT67" i="10" s="1"/>
  <c r="BT71" i="10" s="1"/>
  <c r="AJ52" i="10"/>
  <c r="AJ67" i="10" s="1"/>
  <c r="AT52" i="10"/>
  <c r="AT67" i="10" s="1"/>
  <c r="J52" i="10"/>
  <c r="J67" i="10" s="1"/>
  <c r="J71" i="10" s="1"/>
  <c r="CC52" i="10"/>
  <c r="CC67" i="10" s="1"/>
  <c r="CC71" i="10" s="1"/>
  <c r="AS52" i="10"/>
  <c r="AS67" i="10" s="1"/>
  <c r="AS71" i="10" s="1"/>
  <c r="C710" i="10" s="1"/>
  <c r="I52" i="10"/>
  <c r="I67" i="10" s="1"/>
  <c r="I71" i="10" s="1"/>
  <c r="BJ52" i="10"/>
  <c r="BJ67" i="10" s="1"/>
  <c r="BJ71" i="10" s="1"/>
  <c r="Z52" i="10"/>
  <c r="Z67" i="10" s="1"/>
  <c r="Z71" i="10" s="1"/>
  <c r="AZ71" i="10"/>
  <c r="H71" i="10"/>
  <c r="BC52" i="10"/>
  <c r="BC67" i="10" s="1"/>
  <c r="BC71" i="10" s="1"/>
  <c r="C633" i="10" s="1"/>
  <c r="S52" i="10"/>
  <c r="S67" i="10" s="1"/>
  <c r="S71" i="10" s="1"/>
  <c r="R71" i="10"/>
  <c r="BN71" i="10"/>
  <c r="BR52" i="10"/>
  <c r="BR67" i="10" s="1"/>
  <c r="BR71" i="10" s="1"/>
  <c r="AH52" i="10"/>
  <c r="AH67" i="10" s="1"/>
  <c r="AH71" i="10" s="1"/>
  <c r="BQ52" i="10"/>
  <c r="BQ67" i="10" s="1"/>
  <c r="BQ71" i="10" s="1"/>
  <c r="AG52" i="10"/>
  <c r="AG67" i="10" s="1"/>
  <c r="AG71" i="10" s="1"/>
  <c r="AX52" i="10"/>
  <c r="AX67" i="10" s="1"/>
  <c r="AX71" i="10" s="1"/>
  <c r="N52" i="10"/>
  <c r="N67" i="10" s="1"/>
  <c r="N71" i="10" s="1"/>
  <c r="C679" i="10" s="1"/>
  <c r="AJ71" i="10"/>
  <c r="CA52" i="10"/>
  <c r="CA67" i="10" s="1"/>
  <c r="CA71" i="10" s="1"/>
  <c r="AQ52" i="10"/>
  <c r="AQ67" i="10" s="1"/>
  <c r="AQ71" i="10" s="1"/>
  <c r="G52" i="10"/>
  <c r="G67" i="10" s="1"/>
  <c r="G71" i="10" s="1"/>
  <c r="C515" i="10"/>
  <c r="C687" i="10"/>
  <c r="CE48" i="10"/>
  <c r="C706" i="10"/>
  <c r="C534" i="10"/>
  <c r="G534" i="10" s="1"/>
  <c r="C627" i="10"/>
  <c r="C560" i="10"/>
  <c r="C539" i="10"/>
  <c r="G539" i="10" s="1"/>
  <c r="C698" i="10"/>
  <c r="C526" i="10"/>
  <c r="C686" i="10"/>
  <c r="C514" i="10"/>
  <c r="C535" i="10"/>
  <c r="G535" i="10" s="1"/>
  <c r="C707" i="10"/>
  <c r="C547" i="10"/>
  <c r="C632" i="10"/>
  <c r="C507" i="10"/>
  <c r="C562" i="10"/>
  <c r="C623" i="10"/>
  <c r="C702" i="10"/>
  <c r="C530" i="10"/>
  <c r="G530" i="10" s="1"/>
  <c r="C559" i="10"/>
  <c r="C619" i="10"/>
  <c r="C646" i="10"/>
  <c r="C498" i="10"/>
  <c r="C670" i="10"/>
  <c r="CE62" i="10"/>
  <c r="C692" i="10"/>
  <c r="C520" i="10"/>
  <c r="G520" i="10" s="1"/>
  <c r="C558" i="10"/>
  <c r="C638" i="10"/>
  <c r="C700" i="10"/>
  <c r="C528" i="10"/>
  <c r="G528" i="10" s="1"/>
  <c r="C574" i="10"/>
  <c r="C620" i="10"/>
  <c r="C682" i="10"/>
  <c r="C510" i="10"/>
  <c r="G510" i="10" s="1"/>
  <c r="C567" i="10"/>
  <c r="C642" i="10"/>
  <c r="C554" i="10"/>
  <c r="C634" i="10"/>
  <c r="C668" i="10"/>
  <c r="C496" i="10"/>
  <c r="G496" i="10" s="1"/>
  <c r="C671" i="10"/>
  <c r="C499" i="10"/>
  <c r="G499" i="10" s="1"/>
  <c r="C631" i="10"/>
  <c r="C542" i="10"/>
  <c r="C674" i="10"/>
  <c r="C502" i="10"/>
  <c r="G502" i="10" s="1"/>
  <c r="C683" i="10"/>
  <c r="C511" i="10"/>
  <c r="G511" i="10" s="1"/>
  <c r="C695" i="10"/>
  <c r="C523" i="10"/>
  <c r="G523" i="10" s="1"/>
  <c r="C570" i="10"/>
  <c r="C645" i="10"/>
  <c r="C566" i="10"/>
  <c r="C641" i="10"/>
  <c r="A493" i="1"/>
  <c r="C115" i="8"/>
  <c r="C444" i="1"/>
  <c r="B444" i="1"/>
  <c r="D12" i="6"/>
  <c r="I286" i="9"/>
  <c r="G159" i="9"/>
  <c r="D127" i="9"/>
  <c r="I63" i="9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H612" i="1"/>
  <c r="I368" i="9"/>
  <c r="I370" i="9"/>
  <c r="I186" i="9"/>
  <c r="D218" i="9"/>
  <c r="E218" i="9"/>
  <c r="H186" i="9"/>
  <c r="E186" i="9"/>
  <c r="G154" i="9"/>
  <c r="F154" i="9"/>
  <c r="D154" i="9"/>
  <c r="I122" i="9"/>
  <c r="F122" i="9"/>
  <c r="E122" i="9"/>
  <c r="C122" i="9"/>
  <c r="H90" i="9"/>
  <c r="C90" i="9"/>
  <c r="I58" i="9"/>
  <c r="G58" i="9"/>
  <c r="F58" i="9"/>
  <c r="E58" i="9"/>
  <c r="H26" i="9"/>
  <c r="F26" i="9"/>
  <c r="G186" i="9"/>
  <c r="C186" i="9"/>
  <c r="I154" i="9"/>
  <c r="E154" i="9"/>
  <c r="C154" i="9"/>
  <c r="H122" i="9"/>
  <c r="D122" i="9"/>
  <c r="G90" i="9"/>
  <c r="E90" i="9"/>
  <c r="E26" i="9"/>
  <c r="I377" i="9"/>
  <c r="C26" i="9"/>
  <c r="I382" i="9"/>
  <c r="I371" i="9"/>
  <c r="C125" i="8"/>
  <c r="C16" i="8"/>
  <c r="C35" i="8"/>
  <c r="C49" i="8"/>
  <c r="C74" i="8"/>
  <c r="C86" i="8"/>
  <c r="C85" i="8"/>
  <c r="D13" i="7"/>
  <c r="F25" i="6"/>
  <c r="F26" i="6"/>
  <c r="F28" i="6"/>
  <c r="F29" i="6"/>
  <c r="F30" i="6"/>
  <c r="E32" i="6"/>
  <c r="D433" i="1"/>
  <c r="C470" i="1"/>
  <c r="C474" i="1"/>
  <c r="F15" i="6"/>
  <c r="D437" i="1"/>
  <c r="D436" i="1"/>
  <c r="C20" i="5"/>
  <c r="G28" i="4"/>
  <c r="C28" i="4"/>
  <c r="D19" i="4"/>
  <c r="C19" i="4"/>
  <c r="B19" i="4"/>
  <c r="D10" i="4"/>
  <c r="G34" i="3"/>
  <c r="A412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C472" i="1"/>
  <c r="B472" i="1"/>
  <c r="B471" i="1"/>
  <c r="B470" i="1"/>
  <c r="B469" i="1"/>
  <c r="B468" i="1"/>
  <c r="D463" i="1"/>
  <c r="B465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45" i="1"/>
  <c r="C431" i="1"/>
  <c r="B438" i="1"/>
  <c r="B439" i="1"/>
  <c r="C439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I363" i="9"/>
  <c r="F76" i="9"/>
  <c r="C120" i="8"/>
  <c r="F12" i="6"/>
  <c r="C469" i="1"/>
  <c r="F8" i="6"/>
  <c r="I26" i="9"/>
  <c r="H58" i="9"/>
  <c r="F90" i="9"/>
  <c r="C218" i="9"/>
  <c r="D366" i="9"/>
  <c r="D368" i="9"/>
  <c r="C276" i="9"/>
  <c r="C458" i="1"/>
  <c r="D612" i="1"/>
  <c r="G612" i="1"/>
  <c r="I29" i="9"/>
  <c r="C95" i="9"/>
  <c r="G10" i="4"/>
  <c r="G9" i="4"/>
  <c r="F9" i="4"/>
  <c r="C414" i="1"/>
  <c r="D16" i="6"/>
  <c r="C28" i="6"/>
  <c r="C32" i="6"/>
  <c r="C140" i="8"/>
  <c r="C42" i="8"/>
  <c r="C40" i="8"/>
  <c r="E515" i="1"/>
  <c r="H73" i="9"/>
  <c r="E105" i="9"/>
  <c r="E519" i="1"/>
  <c r="E528" i="1"/>
  <c r="G137" i="9"/>
  <c r="C9" i="5"/>
  <c r="F28" i="4"/>
  <c r="F24" i="6"/>
  <c r="H108" i="9"/>
  <c r="F236" i="9"/>
  <c r="E268" i="9"/>
  <c r="C427" i="1"/>
  <c r="E373" i="9"/>
  <c r="F300" i="9"/>
  <c r="D236" i="9"/>
  <c r="G76" i="9"/>
  <c r="C332" i="9"/>
  <c r="D300" i="9"/>
  <c r="C268" i="9"/>
  <c r="F108" i="9"/>
  <c r="C615" i="1"/>
  <c r="C12" i="9"/>
  <c r="C364" i="9"/>
  <c r="I612" i="1"/>
  <c r="E372" i="9"/>
  <c r="E44" i="9"/>
  <c r="J612" i="1"/>
  <c r="C575" i="1"/>
  <c r="C14" i="5"/>
  <c r="D428" i="1"/>
  <c r="B441" i="1"/>
  <c r="C141" i="8"/>
  <c r="B10" i="4"/>
  <c r="I372" i="9"/>
  <c r="I381" i="9"/>
  <c r="I365" i="9" l="1"/>
  <c r="I380" i="9"/>
  <c r="F612" i="1"/>
  <c r="F13" i="6"/>
  <c r="D32" i="6"/>
  <c r="E49" i="9"/>
  <c r="D209" i="9"/>
  <c r="D186" i="9"/>
  <c r="F10" i="4"/>
  <c r="C464" i="1"/>
  <c r="C34" i="5"/>
  <c r="I113" i="9"/>
  <c r="C145" i="9"/>
  <c r="H300" i="9"/>
  <c r="G19" i="4"/>
  <c r="C634" i="1"/>
  <c r="F337" i="9"/>
  <c r="C639" i="1"/>
  <c r="C209" i="9"/>
  <c r="G81" i="9"/>
  <c r="C421" i="1"/>
  <c r="E81" i="9"/>
  <c r="F241" i="9"/>
  <c r="D273" i="9"/>
  <c r="G113" i="9"/>
  <c r="E113" i="9"/>
  <c r="D305" i="9"/>
  <c r="H177" i="9"/>
  <c r="G273" i="9"/>
  <c r="C635" i="1"/>
  <c r="C540" i="1"/>
  <c r="G540" i="1" s="1"/>
  <c r="C81" i="9"/>
  <c r="C434" i="1"/>
  <c r="C432" i="1"/>
  <c r="C430" i="1"/>
  <c r="I366" i="9"/>
  <c r="C641" i="1"/>
  <c r="C496" i="1"/>
  <c r="G496" i="1" s="1"/>
  <c r="C710" i="1"/>
  <c r="C618" i="1"/>
  <c r="H12" i="9"/>
  <c r="I44" i="9"/>
  <c r="C554" i="1"/>
  <c r="C236" i="9"/>
  <c r="H236" i="9"/>
  <c r="H268" i="9"/>
  <c r="D140" i="9"/>
  <c r="G236" i="9"/>
  <c r="I332" i="9"/>
  <c r="I268" i="9"/>
  <c r="E108" i="9"/>
  <c r="C44" i="9"/>
  <c r="I172" i="9"/>
  <c r="E300" i="9"/>
  <c r="C140" i="9"/>
  <c r="C524" i="1"/>
  <c r="C705" i="1"/>
  <c r="E172" i="9"/>
  <c r="C511" i="1"/>
  <c r="G511" i="1" s="1"/>
  <c r="D76" i="9"/>
  <c r="H140" i="9"/>
  <c r="F204" i="9"/>
  <c r="C553" i="1"/>
  <c r="D268" i="9"/>
  <c r="I300" i="9"/>
  <c r="G108" i="9"/>
  <c r="F332" i="9"/>
  <c r="C569" i="1"/>
  <c r="D44" i="9"/>
  <c r="E277" i="9"/>
  <c r="G122" i="9"/>
  <c r="B440" i="1"/>
  <c r="C84" i="8"/>
  <c r="C699" i="10"/>
  <c r="C527" i="10"/>
  <c r="E76" i="9"/>
  <c r="C76" i="9"/>
  <c r="C563" i="10"/>
  <c r="C626" i="10"/>
  <c r="C518" i="1"/>
  <c r="C690" i="1"/>
  <c r="D117" i="9"/>
  <c r="C519" i="10"/>
  <c r="G519" i="10" s="1"/>
  <c r="C691" i="10"/>
  <c r="C551" i="10"/>
  <c r="C629" i="10"/>
  <c r="C543" i="10"/>
  <c r="C616" i="10"/>
  <c r="C648" i="10" s="1"/>
  <c r="M716" i="10" s="1"/>
  <c r="C555" i="10"/>
  <c r="C617" i="10"/>
  <c r="D145" i="9"/>
  <c r="H332" i="9"/>
  <c r="I337" i="9"/>
  <c r="F172" i="9"/>
  <c r="C475" i="1"/>
  <c r="C703" i="10"/>
  <c r="C538" i="10"/>
  <c r="G538" i="10" s="1"/>
  <c r="C525" i="10"/>
  <c r="G525" i="10" s="1"/>
  <c r="C697" i="10"/>
  <c r="C676" i="10"/>
  <c r="C504" i="10"/>
  <c r="G504" i="10" s="1"/>
  <c r="C688" i="10"/>
  <c r="C516" i="10"/>
  <c r="G516" i="10" s="1"/>
  <c r="E140" i="9"/>
  <c r="F19" i="4"/>
  <c r="I90" i="9"/>
  <c r="I362" i="9"/>
  <c r="D5" i="7"/>
  <c r="C552" i="10"/>
  <c r="C500" i="10"/>
  <c r="G500" i="10" s="1"/>
  <c r="C672" i="10"/>
  <c r="C524" i="10"/>
  <c r="C696" i="10"/>
  <c r="C614" i="10"/>
  <c r="D615" i="10" s="1"/>
  <c r="C550" i="10"/>
  <c r="C694" i="10"/>
  <c r="C522" i="10"/>
  <c r="G522" i="10" s="1"/>
  <c r="CE67" i="10"/>
  <c r="C433" i="10" s="1"/>
  <c r="C273" i="9"/>
  <c r="C709" i="1"/>
  <c r="C429" i="1"/>
  <c r="C536" i="10"/>
  <c r="G536" i="10" s="1"/>
  <c r="C708" i="10"/>
  <c r="C512" i="10"/>
  <c r="C684" i="10"/>
  <c r="C565" i="10"/>
  <c r="C640" i="10"/>
  <c r="CE52" i="10"/>
  <c r="C508" i="10"/>
  <c r="G508" i="10" s="1"/>
  <c r="C680" i="10"/>
  <c r="C712" i="10"/>
  <c r="C540" i="10"/>
  <c r="G540" i="10" s="1"/>
  <c r="I81" i="9"/>
  <c r="I12" i="9"/>
  <c r="I140" i="9"/>
  <c r="C440" i="1"/>
  <c r="C572" i="10"/>
  <c r="C647" i="10"/>
  <c r="C690" i="10"/>
  <c r="C518" i="10"/>
  <c r="G518" i="10" s="1"/>
  <c r="H518" i="10" s="1"/>
  <c r="C625" i="10"/>
  <c r="C544" i="10"/>
  <c r="C621" i="10"/>
  <c r="C561" i="10"/>
  <c r="C546" i="10"/>
  <c r="C630" i="10"/>
  <c r="C683" i="1"/>
  <c r="C548" i="10"/>
  <c r="C701" i="10"/>
  <c r="C529" i="10"/>
  <c r="C501" i="10"/>
  <c r="G501" i="10" s="1"/>
  <c r="C673" i="10"/>
  <c r="C509" i="10"/>
  <c r="C681" i="10"/>
  <c r="C677" i="10"/>
  <c r="C505" i="10"/>
  <c r="D172" i="9"/>
  <c r="F9" i="6"/>
  <c r="C628" i="10"/>
  <c r="C545" i="10"/>
  <c r="G545" i="10" s="1"/>
  <c r="C503" i="10"/>
  <c r="G503" i="10" s="1"/>
  <c r="C675" i="10"/>
  <c r="C693" i="10"/>
  <c r="C521" i="10"/>
  <c r="C636" i="10"/>
  <c r="C553" i="10"/>
  <c r="C541" i="10"/>
  <c r="C713" i="10"/>
  <c r="C564" i="10"/>
  <c r="C639" i="10"/>
  <c r="D709" i="10"/>
  <c r="D701" i="10"/>
  <c r="D693" i="10"/>
  <c r="D685" i="10"/>
  <c r="D677" i="10"/>
  <c r="D669" i="10"/>
  <c r="D711" i="10"/>
  <c r="D703" i="10"/>
  <c r="D695" i="10"/>
  <c r="D687" i="10"/>
  <c r="D679" i="10"/>
  <c r="D671" i="10"/>
  <c r="D713" i="10"/>
  <c r="D705" i="10"/>
  <c r="D697" i="10"/>
  <c r="D689" i="10"/>
  <c r="D681" i="10"/>
  <c r="D673" i="10"/>
  <c r="D696" i="10"/>
  <c r="D682" i="10"/>
  <c r="D675" i="10"/>
  <c r="D668" i="10"/>
  <c r="D645" i="10"/>
  <c r="D642" i="10"/>
  <c r="D634" i="10"/>
  <c r="D629" i="10"/>
  <c r="D626" i="10"/>
  <c r="D621" i="10"/>
  <c r="D617" i="10"/>
  <c r="D704" i="10"/>
  <c r="D712" i="10"/>
  <c r="D698" i="10"/>
  <c r="D691" i="10"/>
  <c r="D684" i="10"/>
  <c r="D670" i="10"/>
  <c r="D640" i="10"/>
  <c r="D632" i="10"/>
  <c r="D620" i="10"/>
  <c r="D616" i="10"/>
  <c r="D716" i="10"/>
  <c r="D706" i="10"/>
  <c r="D707" i="10"/>
  <c r="D700" i="10"/>
  <c r="D686" i="10"/>
  <c r="D638" i="10"/>
  <c r="D630" i="10"/>
  <c r="D623" i="10"/>
  <c r="D619" i="10"/>
  <c r="D708" i="10"/>
  <c r="D694" i="10"/>
  <c r="D672" i="10"/>
  <c r="D641" i="10"/>
  <c r="D633" i="10"/>
  <c r="D625" i="10"/>
  <c r="D710" i="10"/>
  <c r="D688" i="10"/>
  <c r="D674" i="10"/>
  <c r="D639" i="10"/>
  <c r="D631" i="10"/>
  <c r="D637" i="10"/>
  <c r="D624" i="10"/>
  <c r="D678" i="10"/>
  <c r="D628" i="10"/>
  <c r="D690" i="10"/>
  <c r="D636" i="10"/>
  <c r="D622" i="10"/>
  <c r="D699" i="10"/>
  <c r="D644" i="10"/>
  <c r="D627" i="10"/>
  <c r="D702" i="10"/>
  <c r="D683" i="10"/>
  <c r="D680" i="10"/>
  <c r="D635" i="10"/>
  <c r="D692" i="10"/>
  <c r="D647" i="10"/>
  <c r="D643" i="10"/>
  <c r="D618" i="10"/>
  <c r="D676" i="10"/>
  <c r="D646" i="10"/>
  <c r="G507" i="10"/>
  <c r="H507" i="10" s="1"/>
  <c r="G527" i="10"/>
  <c r="H527" i="10" s="1"/>
  <c r="C428" i="10"/>
  <c r="C441" i="10" s="1"/>
  <c r="CE71" i="10"/>
  <c r="C716" i="10" s="1"/>
  <c r="H498" i="10"/>
  <c r="G498" i="10"/>
  <c r="G514" i="10"/>
  <c r="H514" i="10" s="1"/>
  <c r="G526" i="10"/>
  <c r="H526" i="10" s="1"/>
  <c r="G515" i="10"/>
  <c r="H515" i="10" s="1"/>
  <c r="C337" i="9"/>
  <c r="F140" i="9"/>
  <c r="D12" i="9"/>
  <c r="C49" i="9"/>
  <c r="F209" i="9"/>
  <c r="I108" i="9"/>
  <c r="D204" i="9"/>
  <c r="F268" i="9"/>
  <c r="G332" i="9"/>
  <c r="E273" i="9"/>
  <c r="C300" i="9"/>
  <c r="H305" i="9"/>
  <c r="H76" i="9"/>
  <c r="G172" i="9"/>
  <c r="I236" i="9"/>
  <c r="D332" i="9"/>
  <c r="C17" i="9"/>
  <c r="H204" i="9"/>
  <c r="I177" i="9"/>
  <c r="D369" i="9"/>
  <c r="D81" i="9"/>
  <c r="G44" i="9"/>
  <c r="C172" i="9"/>
  <c r="E236" i="9"/>
  <c r="G300" i="9"/>
  <c r="F44" i="9"/>
  <c r="H44" i="9"/>
  <c r="B446" i="1"/>
  <c r="H273" i="9"/>
  <c r="G140" i="9"/>
  <c r="E332" i="9"/>
  <c r="E12" i="9"/>
  <c r="C418" i="1"/>
  <c r="D438" i="1"/>
  <c r="C108" i="9"/>
  <c r="F14" i="6"/>
  <c r="C471" i="1"/>
  <c r="F10" i="6"/>
  <c r="D26" i="9"/>
  <c r="E177" i="9"/>
  <c r="G49" i="9"/>
  <c r="G177" i="9"/>
  <c r="H49" i="9"/>
  <c r="G204" i="9"/>
  <c r="D108" i="9"/>
  <c r="E204" i="9"/>
  <c r="F7" i="6"/>
  <c r="C468" i="1"/>
  <c r="I383" i="9"/>
  <c r="D22" i="7"/>
  <c r="C40" i="5"/>
  <c r="C420" i="1"/>
  <c r="B28" i="4"/>
  <c r="F186" i="9"/>
  <c r="F273" i="9"/>
  <c r="I204" i="9"/>
  <c r="H172" i="9"/>
  <c r="F309" i="9"/>
  <c r="C638" i="1"/>
  <c r="F85" i="9"/>
  <c r="C530" i="1"/>
  <c r="G530" i="1" s="1"/>
  <c r="I376" i="9"/>
  <c r="C463" i="1"/>
  <c r="D58" i="9"/>
  <c r="G26" i="9"/>
  <c r="I384" i="9"/>
  <c r="L612" i="1"/>
  <c r="F218" i="9"/>
  <c r="D90" i="9"/>
  <c r="D364" i="9"/>
  <c r="D464" i="1"/>
  <c r="H154" i="9"/>
  <c r="I367" i="9"/>
  <c r="D434" i="1"/>
  <c r="C58" i="9"/>
  <c r="D465" i="1" l="1"/>
  <c r="E213" i="9"/>
  <c r="D49" i="9"/>
  <c r="G518" i="1"/>
  <c r="G524" i="1"/>
  <c r="E145" i="9"/>
  <c r="C676" i="1"/>
  <c r="C712" i="1"/>
  <c r="C672" i="1"/>
  <c r="G12" i="9"/>
  <c r="C204" i="9"/>
  <c r="G268" i="9"/>
  <c r="C564" i="1"/>
  <c r="C113" i="9"/>
  <c r="D113" i="9"/>
  <c r="C177" i="9"/>
  <c r="I49" i="9"/>
  <c r="H309" i="9"/>
  <c r="H113" i="9"/>
  <c r="C241" i="9"/>
  <c r="C523" i="1"/>
  <c r="G523" i="1" s="1"/>
  <c r="G145" i="9"/>
  <c r="E209" i="9"/>
  <c r="H145" i="9"/>
  <c r="I17" i="9"/>
  <c r="G277" i="9"/>
  <c r="C341" i="9"/>
  <c r="C689" i="1"/>
  <c r="C633" i="1"/>
  <c r="C681" i="1"/>
  <c r="C566" i="1"/>
  <c r="C532" i="1"/>
  <c r="G532" i="1" s="1"/>
  <c r="C704" i="1"/>
  <c r="C502" i="1"/>
  <c r="G502" i="1" s="1"/>
  <c r="G213" i="9"/>
  <c r="C631" i="1"/>
  <c r="C542" i="1"/>
  <c r="F21" i="9"/>
  <c r="C562" i="1"/>
  <c r="D181" i="9"/>
  <c r="C556" i="1"/>
  <c r="C623" i="1"/>
  <c r="C668" i="1"/>
  <c r="C21" i="9"/>
  <c r="C538" i="1"/>
  <c r="G538" i="1" s="1"/>
  <c r="I85" i="9"/>
  <c r="D85" i="9"/>
  <c r="C548" i="1"/>
  <c r="C213" i="9"/>
  <c r="C552" i="1"/>
  <c r="E181" i="9"/>
  <c r="C277" i="9"/>
  <c r="I277" i="9"/>
  <c r="C558" i="1"/>
  <c r="C533" i="1"/>
  <c r="G533" i="1" s="1"/>
  <c r="I76" i="9"/>
  <c r="C702" i="1"/>
  <c r="I149" i="9"/>
  <c r="I364" i="9"/>
  <c r="F341" i="9"/>
  <c r="C644" i="1"/>
  <c r="C149" i="9"/>
  <c r="C696" i="1"/>
  <c r="F12" i="9"/>
  <c r="C685" i="1"/>
  <c r="C513" i="1"/>
  <c r="G513" i="1" s="1"/>
  <c r="C53" i="9"/>
  <c r="C503" i="1"/>
  <c r="G503" i="1" s="1"/>
  <c r="C675" i="1"/>
  <c r="G117" i="9"/>
  <c r="C693" i="1"/>
  <c r="C521" i="1"/>
  <c r="F213" i="9"/>
  <c r="C541" i="1"/>
  <c r="C713" i="1"/>
  <c r="E117" i="9"/>
  <c r="C691" i="1"/>
  <c r="C519" i="1"/>
  <c r="G519" i="1" s="1"/>
  <c r="I341" i="9"/>
  <c r="C572" i="1"/>
  <c r="C647" i="1"/>
  <c r="C636" i="1"/>
  <c r="C545" i="1"/>
  <c r="G545" i="1" s="1"/>
  <c r="C245" i="9"/>
  <c r="C628" i="1"/>
  <c r="H245" i="9"/>
  <c r="C550" i="1"/>
  <c r="C614" i="1"/>
  <c r="G85" i="9"/>
  <c r="C514" i="1"/>
  <c r="C686" i="1"/>
  <c r="H149" i="9"/>
  <c r="C529" i="1"/>
  <c r="C701" i="1"/>
  <c r="G245" i="9"/>
  <c r="C624" i="1"/>
  <c r="C549" i="1"/>
  <c r="C557" i="1"/>
  <c r="C637" i="1"/>
  <c r="H277" i="9"/>
  <c r="D149" i="9"/>
  <c r="C697" i="1"/>
  <c r="C525" i="1"/>
  <c r="G525" i="1" s="1"/>
  <c r="D277" i="9"/>
  <c r="C698" i="1"/>
  <c r="E149" i="9"/>
  <c r="C526" i="1"/>
  <c r="C537" i="1"/>
  <c r="G537" i="1" s="1"/>
  <c r="I181" i="9"/>
  <c r="G546" i="10"/>
  <c r="H546" i="10"/>
  <c r="C504" i="1"/>
  <c r="G504" i="1" s="1"/>
  <c r="G550" i="10"/>
  <c r="H550" i="10" s="1"/>
  <c r="G509" i="10"/>
  <c r="H509" i="10"/>
  <c r="G512" i="10"/>
  <c r="H512" i="10"/>
  <c r="C510" i="1"/>
  <c r="G510" i="1" s="1"/>
  <c r="C682" i="1"/>
  <c r="C85" i="9"/>
  <c r="C715" i="10"/>
  <c r="E85" i="9"/>
  <c r="C684" i="1"/>
  <c r="C512" i="1"/>
  <c r="G521" i="10"/>
  <c r="H521" i="10"/>
  <c r="G544" i="10"/>
  <c r="H544" i="10" s="1"/>
  <c r="G524" i="10"/>
  <c r="H524" i="10"/>
  <c r="G505" i="10"/>
  <c r="H505" i="10"/>
  <c r="G529" i="10"/>
  <c r="H529" i="10"/>
  <c r="E612" i="10"/>
  <c r="D715" i="10"/>
  <c r="E623" i="10"/>
  <c r="B570" i="1"/>
  <c r="B523" i="1"/>
  <c r="B557" i="1"/>
  <c r="B509" i="1"/>
  <c r="F509" i="1" s="1"/>
  <c r="B506" i="1"/>
  <c r="B513" i="1"/>
  <c r="B518" i="1"/>
  <c r="F518" i="1" s="1"/>
  <c r="B543" i="1"/>
  <c r="B502" i="1"/>
  <c r="B564" i="1"/>
  <c r="B521" i="1"/>
  <c r="F521" i="1" s="1"/>
  <c r="B534" i="1"/>
  <c r="B501" i="1"/>
  <c r="B519" i="1"/>
  <c r="B498" i="1"/>
  <c r="F498" i="1" s="1"/>
  <c r="B515" i="1"/>
  <c r="F515" i="1" s="1"/>
  <c r="B565" i="1"/>
  <c r="B526" i="1"/>
  <c r="F526" i="1" s="1"/>
  <c r="B560" i="1"/>
  <c r="B572" i="1"/>
  <c r="B562" i="1"/>
  <c r="B558" i="1"/>
  <c r="B574" i="1"/>
  <c r="B573" i="1"/>
  <c r="B527" i="1"/>
  <c r="F527" i="1" s="1"/>
  <c r="B540" i="1"/>
  <c r="G17" i="9"/>
  <c r="I273" i="9"/>
  <c r="D27" i="7"/>
  <c r="B448" i="1"/>
  <c r="C497" i="1"/>
  <c r="G497" i="1" s="1"/>
  <c r="C669" i="1"/>
  <c r="D21" i="9"/>
  <c r="C481" i="1"/>
  <c r="C50" i="8"/>
  <c r="D309" i="9"/>
  <c r="C627" i="1"/>
  <c r="C560" i="1"/>
  <c r="C620" i="1"/>
  <c r="C574" i="1"/>
  <c r="D373" i="9"/>
  <c r="H209" i="9"/>
  <c r="D337" i="9"/>
  <c r="F81" i="9"/>
  <c r="I209" i="9"/>
  <c r="I241" i="9"/>
  <c r="C522" i="1"/>
  <c r="G522" i="1" s="1"/>
  <c r="C694" i="1"/>
  <c r="H117" i="9"/>
  <c r="I378" i="9"/>
  <c r="K612" i="1"/>
  <c r="C465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C126" i="8"/>
  <c r="F32" i="6"/>
  <c r="C478" i="1"/>
  <c r="C305" i="9"/>
  <c r="C536" i="1"/>
  <c r="G536" i="1" s="1"/>
  <c r="H181" i="9"/>
  <c r="C708" i="1"/>
  <c r="C102" i="8"/>
  <c r="C482" i="1"/>
  <c r="I369" i="9"/>
  <c r="H241" i="9"/>
  <c r="I145" i="9"/>
  <c r="G209" i="9"/>
  <c r="G337" i="9"/>
  <c r="D177" i="9"/>
  <c r="C516" i="1"/>
  <c r="G516" i="1" s="1"/>
  <c r="C476" i="1"/>
  <c r="F16" i="6"/>
  <c r="H53" i="9"/>
  <c r="C680" i="1"/>
  <c r="C508" i="1"/>
  <c r="G508" i="1" s="1"/>
  <c r="C563" i="1"/>
  <c r="G309" i="9"/>
  <c r="C626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D17" i="9"/>
  <c r="F305" i="9"/>
  <c r="C622" i="1"/>
  <c r="C373" i="9"/>
  <c r="C573" i="1"/>
  <c r="C181" i="9"/>
  <c r="C703" i="1"/>
  <c r="C531" i="1"/>
  <c r="G531" i="1" s="1"/>
  <c r="C535" i="1"/>
  <c r="G535" i="1" s="1"/>
  <c r="C707" i="1"/>
  <c r="G181" i="9"/>
  <c r="G305" i="9"/>
  <c r="F113" i="9"/>
  <c r="F49" i="9"/>
  <c r="C369" i="9"/>
  <c r="F17" i="9"/>
  <c r="G241" i="9"/>
  <c r="I213" i="9"/>
  <c r="C625" i="1"/>
  <c r="C544" i="1"/>
  <c r="C506" i="1"/>
  <c r="G506" i="1" s="1"/>
  <c r="F53" i="9"/>
  <c r="C678" i="1"/>
  <c r="G53" i="9"/>
  <c r="C507" i="1"/>
  <c r="C679" i="1"/>
  <c r="C555" i="1"/>
  <c r="C617" i="1"/>
  <c r="F277" i="9"/>
  <c r="I117" i="9"/>
  <c r="F501" i="1" l="1"/>
  <c r="H501" i="1"/>
  <c r="F534" i="1"/>
  <c r="H534" i="1"/>
  <c r="H506" i="1"/>
  <c r="F506" i="1"/>
  <c r="H518" i="1"/>
  <c r="H502" i="1"/>
  <c r="F502" i="1"/>
  <c r="H513" i="1"/>
  <c r="F513" i="1"/>
  <c r="F540" i="1"/>
  <c r="H540" i="1"/>
  <c r="F519" i="1"/>
  <c r="H519" i="1"/>
  <c r="F523" i="1"/>
  <c r="H523" i="1"/>
  <c r="G21" i="9"/>
  <c r="D53" i="9"/>
  <c r="F177" i="9"/>
  <c r="E337" i="9"/>
  <c r="C500" i="1"/>
  <c r="G500" i="1" s="1"/>
  <c r="G529" i="1"/>
  <c r="G550" i="1"/>
  <c r="H521" i="1"/>
  <c r="G521" i="1"/>
  <c r="E241" i="9"/>
  <c r="C117" i="9"/>
  <c r="C517" i="1"/>
  <c r="G517" i="1" s="1"/>
  <c r="F145" i="9"/>
  <c r="H81" i="9"/>
  <c r="G526" i="1"/>
  <c r="H526" i="1" s="1"/>
  <c r="E305" i="9"/>
  <c r="G507" i="1"/>
  <c r="H17" i="9"/>
  <c r="H337" i="9"/>
  <c r="D241" i="9"/>
  <c r="C695" i="1"/>
  <c r="G544" i="1"/>
  <c r="G512" i="1"/>
  <c r="G514" i="1"/>
  <c r="H514" i="1" s="1"/>
  <c r="I305" i="9"/>
  <c r="E17" i="9"/>
  <c r="C677" i="1"/>
  <c r="C505" i="1"/>
  <c r="E53" i="9"/>
  <c r="C674" i="1"/>
  <c r="I21" i="9"/>
  <c r="I53" i="9"/>
  <c r="C509" i="1"/>
  <c r="F245" i="9"/>
  <c r="C499" i="1"/>
  <c r="G499" i="1" s="1"/>
  <c r="C671" i="1"/>
  <c r="C688" i="1"/>
  <c r="C428" i="1"/>
  <c r="F428" i="1" s="1"/>
  <c r="I373" i="9"/>
  <c r="D615" i="1"/>
  <c r="E716" i="10"/>
  <c r="E706" i="10"/>
  <c r="E698" i="10"/>
  <c r="E690" i="10"/>
  <c r="E682" i="10"/>
  <c r="E674" i="10"/>
  <c r="E708" i="10"/>
  <c r="E700" i="10"/>
  <c r="E692" i="10"/>
  <c r="E684" i="10"/>
  <c r="E676" i="10"/>
  <c r="E668" i="10"/>
  <c r="E710" i="10"/>
  <c r="E702" i="10"/>
  <c r="E694" i="10"/>
  <c r="E686" i="10"/>
  <c r="E678" i="10"/>
  <c r="E670" i="10"/>
  <c r="E647" i="10"/>
  <c r="E646" i="10"/>
  <c r="E645" i="10"/>
  <c r="E629" i="10"/>
  <c r="E711" i="10"/>
  <c r="E704" i="10"/>
  <c r="E697" i="10"/>
  <c r="E683" i="10"/>
  <c r="E637" i="10"/>
  <c r="E624" i="10"/>
  <c r="E712" i="10"/>
  <c r="E705" i="10"/>
  <c r="E699" i="10"/>
  <c r="E677" i="10"/>
  <c r="E643" i="10"/>
  <c r="E635" i="10"/>
  <c r="E627" i="10"/>
  <c r="E713" i="10"/>
  <c r="E707" i="10"/>
  <c r="E693" i="10"/>
  <c r="E679" i="10"/>
  <c r="E672" i="10"/>
  <c r="E641" i="10"/>
  <c r="E633" i="10"/>
  <c r="E625" i="10"/>
  <c r="E701" i="10"/>
  <c r="E687" i="10"/>
  <c r="E680" i="10"/>
  <c r="E673" i="10"/>
  <c r="E644" i="10"/>
  <c r="E636" i="10"/>
  <c r="E628" i="10"/>
  <c r="E703" i="10"/>
  <c r="E696" i="10"/>
  <c r="E689" i="10"/>
  <c r="E675" i="10"/>
  <c r="E642" i="10"/>
  <c r="E634" i="10"/>
  <c r="E626" i="10"/>
  <c r="E669" i="10"/>
  <c r="E681" i="10"/>
  <c r="E632" i="10"/>
  <c r="E640" i="10"/>
  <c r="E671" i="10"/>
  <c r="E631" i="10"/>
  <c r="E709" i="10"/>
  <c r="E639" i="10"/>
  <c r="E695" i="10"/>
  <c r="E630" i="10"/>
  <c r="E638" i="10"/>
  <c r="E691" i="10"/>
  <c r="E688" i="10"/>
  <c r="E685" i="10"/>
  <c r="B541" i="1"/>
  <c r="B503" i="1"/>
  <c r="B554" i="1"/>
  <c r="B522" i="1"/>
  <c r="B556" i="1"/>
  <c r="B555" i="1"/>
  <c r="B507" i="1"/>
  <c r="F507" i="1" s="1"/>
  <c r="B548" i="1"/>
  <c r="B500" i="1"/>
  <c r="B552" i="1"/>
  <c r="B524" i="1"/>
  <c r="B571" i="1"/>
  <c r="B536" i="1"/>
  <c r="B551" i="1"/>
  <c r="B561" i="1"/>
  <c r="B535" i="1"/>
  <c r="B517" i="1"/>
  <c r="B529" i="1"/>
  <c r="F529" i="1" s="1"/>
  <c r="B550" i="1"/>
  <c r="F550" i="1" s="1"/>
  <c r="B568" i="1"/>
  <c r="B504" i="1"/>
  <c r="B563" i="1"/>
  <c r="B537" i="1"/>
  <c r="B512" i="1"/>
  <c r="F512" i="1" s="1"/>
  <c r="B549" i="1"/>
  <c r="B520" i="1"/>
  <c r="B530" i="1"/>
  <c r="B569" i="1"/>
  <c r="B566" i="1"/>
  <c r="B544" i="1"/>
  <c r="F544" i="1" s="1"/>
  <c r="B511" i="1"/>
  <c r="B545" i="1"/>
  <c r="B567" i="1"/>
  <c r="B553" i="1"/>
  <c r="B538" i="1"/>
  <c r="B499" i="1"/>
  <c r="B539" i="1"/>
  <c r="B505" i="1"/>
  <c r="F505" i="1" s="1"/>
  <c r="B531" i="1"/>
  <c r="B516" i="1"/>
  <c r="B525" i="1"/>
  <c r="B546" i="1"/>
  <c r="F546" i="1" s="1"/>
  <c r="B542" i="1"/>
  <c r="B547" i="1"/>
  <c r="B508" i="1"/>
  <c r="B532" i="1"/>
  <c r="B533" i="1"/>
  <c r="B559" i="1"/>
  <c r="B510" i="1"/>
  <c r="B528" i="1"/>
  <c r="B514" i="1"/>
  <c r="F514" i="1" s="1"/>
  <c r="B497" i="1"/>
  <c r="C142" i="8"/>
  <c r="C441" i="1" l="1"/>
  <c r="H532" i="1"/>
  <c r="F532" i="1"/>
  <c r="H533" i="1"/>
  <c r="F533" i="1"/>
  <c r="H525" i="1"/>
  <c r="F525" i="1"/>
  <c r="H538" i="1"/>
  <c r="F538" i="1"/>
  <c r="H537" i="1"/>
  <c r="F537" i="1"/>
  <c r="H517" i="1"/>
  <c r="F517" i="1"/>
  <c r="F524" i="1"/>
  <c r="H524" i="1"/>
  <c r="H507" i="1"/>
  <c r="H522" i="1"/>
  <c r="F522" i="1"/>
  <c r="F508" i="1"/>
  <c r="H508" i="1"/>
  <c r="F531" i="1"/>
  <c r="H531" i="1"/>
  <c r="H530" i="1"/>
  <c r="F530" i="1"/>
  <c r="F504" i="1"/>
  <c r="H504" i="1"/>
  <c r="H500" i="1"/>
  <c r="F500" i="1"/>
  <c r="H512" i="1"/>
  <c r="F516" i="1"/>
  <c r="H516" i="1"/>
  <c r="H520" i="1"/>
  <c r="F520" i="1"/>
  <c r="H503" i="1"/>
  <c r="F503" i="1"/>
  <c r="H528" i="1"/>
  <c r="F528" i="1"/>
  <c r="H545" i="1"/>
  <c r="F545" i="1"/>
  <c r="H510" i="1"/>
  <c r="F510" i="1"/>
  <c r="H539" i="1"/>
  <c r="F539" i="1"/>
  <c r="F511" i="1"/>
  <c r="H511" i="1"/>
  <c r="H536" i="1"/>
  <c r="F536" i="1"/>
  <c r="H544" i="1"/>
  <c r="H550" i="1"/>
  <c r="F497" i="1"/>
  <c r="H497" i="1"/>
  <c r="H535" i="1"/>
  <c r="F535" i="1"/>
  <c r="F499" i="1"/>
  <c r="H499" i="1"/>
  <c r="H529" i="1"/>
  <c r="D245" i="9"/>
  <c r="C630" i="1"/>
  <c r="C546" i="1"/>
  <c r="C632" i="1"/>
  <c r="C547" i="1"/>
  <c r="E245" i="9"/>
  <c r="C673" i="1"/>
  <c r="H21" i="9"/>
  <c r="C501" i="1"/>
  <c r="G501" i="1" s="1"/>
  <c r="C621" i="1"/>
  <c r="C561" i="1"/>
  <c r="E309" i="9"/>
  <c r="F181" i="9"/>
  <c r="C706" i="1"/>
  <c r="C534" i="1"/>
  <c r="G534" i="1" s="1"/>
  <c r="I309" i="9"/>
  <c r="C565" i="1"/>
  <c r="C640" i="1"/>
  <c r="C527" i="1"/>
  <c r="F149" i="9"/>
  <c r="C699" i="1"/>
  <c r="G509" i="1"/>
  <c r="H509" i="1" s="1"/>
  <c r="G505" i="1"/>
  <c r="H505" i="1" s="1"/>
  <c r="C687" i="1"/>
  <c r="C515" i="1"/>
  <c r="H85" i="9"/>
  <c r="C571" i="1"/>
  <c r="C646" i="1"/>
  <c r="H341" i="9"/>
  <c r="C643" i="1"/>
  <c r="C568" i="1"/>
  <c r="E341" i="9"/>
  <c r="C498" i="1"/>
  <c r="E21" i="9"/>
  <c r="C670" i="1"/>
  <c r="C716" i="1"/>
  <c r="D629" i="1"/>
  <c r="D692" i="1"/>
  <c r="D634" i="1"/>
  <c r="D704" i="1"/>
  <c r="D691" i="1"/>
  <c r="D623" i="1"/>
  <c r="D670" i="1"/>
  <c r="D705" i="1"/>
  <c r="D640" i="1"/>
  <c r="D675" i="1"/>
  <c r="D712" i="1"/>
  <c r="D706" i="1"/>
  <c r="D696" i="1"/>
  <c r="D680" i="1"/>
  <c r="D694" i="1"/>
  <c r="D710" i="1"/>
  <c r="D642" i="1"/>
  <c r="D641" i="1"/>
  <c r="D697" i="1"/>
  <c r="D643" i="1"/>
  <c r="D709" i="1"/>
  <c r="D708" i="1"/>
  <c r="D707" i="1"/>
  <c r="D683" i="1"/>
  <c r="D713" i="1"/>
  <c r="D693" i="1"/>
  <c r="D647" i="1"/>
  <c r="D681" i="1"/>
  <c r="D684" i="1"/>
  <c r="D646" i="1"/>
  <c r="D702" i="1"/>
  <c r="D616" i="1"/>
  <c r="D644" i="1"/>
  <c r="D620" i="1"/>
  <c r="D622" i="1"/>
  <c r="D638" i="1"/>
  <c r="D639" i="1"/>
  <c r="D673" i="1"/>
  <c r="D686" i="1"/>
  <c r="D627" i="1"/>
  <c r="D711" i="1"/>
  <c r="D689" i="1"/>
  <c r="D630" i="1"/>
  <c r="D678" i="1"/>
  <c r="D676" i="1"/>
  <c r="D716" i="1"/>
  <c r="D695" i="1"/>
  <c r="D672" i="1"/>
  <c r="D632" i="1"/>
  <c r="D668" i="1"/>
  <c r="D674" i="1"/>
  <c r="D633" i="1"/>
  <c r="D685" i="1"/>
  <c r="D619" i="1"/>
  <c r="D636" i="1"/>
  <c r="D688" i="1"/>
  <c r="D637" i="1"/>
  <c r="D624" i="1"/>
  <c r="D698" i="1"/>
  <c r="D618" i="1"/>
  <c r="D635" i="1"/>
  <c r="D617" i="1"/>
  <c r="D690" i="1"/>
  <c r="D625" i="1"/>
  <c r="D687" i="1"/>
  <c r="D671" i="1"/>
  <c r="D645" i="1"/>
  <c r="D669" i="1"/>
  <c r="D700" i="1"/>
  <c r="D703" i="1"/>
  <c r="D628" i="1"/>
  <c r="D677" i="1"/>
  <c r="D699" i="1"/>
  <c r="D621" i="1"/>
  <c r="D631" i="1"/>
  <c r="D701" i="1"/>
  <c r="D682" i="1"/>
  <c r="D626" i="1"/>
  <c r="D679" i="1"/>
  <c r="E715" i="10"/>
  <c r="F624" i="10"/>
  <c r="B496" i="1"/>
  <c r="C146" i="8"/>
  <c r="C151" i="8"/>
  <c r="H496" i="1" l="1"/>
  <c r="F496" i="1"/>
  <c r="E623" i="1"/>
  <c r="E716" i="1" s="1"/>
  <c r="C715" i="1"/>
  <c r="C648" i="1"/>
  <c r="M716" i="1" s="1"/>
  <c r="G498" i="1"/>
  <c r="H498" i="1" s="1"/>
  <c r="G515" i="1"/>
  <c r="H515" i="1" s="1"/>
  <c r="H546" i="1"/>
  <c r="G546" i="1"/>
  <c r="G527" i="1"/>
  <c r="H527" i="1" s="1"/>
  <c r="E612" i="1"/>
  <c r="D715" i="1"/>
  <c r="F711" i="10"/>
  <c r="F703" i="10"/>
  <c r="F695" i="10"/>
  <c r="F687" i="10"/>
  <c r="F679" i="10"/>
  <c r="F671" i="10"/>
  <c r="F713" i="10"/>
  <c r="F705" i="10"/>
  <c r="F697" i="10"/>
  <c r="F689" i="10"/>
  <c r="F681" i="10"/>
  <c r="F673" i="10"/>
  <c r="F716" i="10"/>
  <c r="F707" i="10"/>
  <c r="F699" i="10"/>
  <c r="F691" i="10"/>
  <c r="F683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712" i="10"/>
  <c r="F690" i="10"/>
  <c r="F676" i="10"/>
  <c r="F669" i="10"/>
  <c r="F706" i="10"/>
  <c r="F692" i="10"/>
  <c r="F685" i="10"/>
  <c r="F678" i="10"/>
  <c r="F646" i="10"/>
  <c r="F708" i="10"/>
  <c r="F701" i="10"/>
  <c r="F694" i="10"/>
  <c r="F680" i="10"/>
  <c r="F628" i="10"/>
  <c r="F709" i="10"/>
  <c r="F702" i="10"/>
  <c r="F688" i="10"/>
  <c r="F647" i="10"/>
  <c r="F704" i="10"/>
  <c r="F682" i="10"/>
  <c r="F668" i="10"/>
  <c r="F645" i="10"/>
  <c r="F629" i="10"/>
  <c r="F700" i="10"/>
  <c r="F672" i="10"/>
  <c r="F684" i="10"/>
  <c r="F696" i="10"/>
  <c r="F693" i="10"/>
  <c r="F627" i="10"/>
  <c r="F710" i="10"/>
  <c r="F677" i="10"/>
  <c r="F674" i="10"/>
  <c r="F686" i="10"/>
  <c r="F626" i="10"/>
  <c r="F698" i="10"/>
  <c r="F670" i="10"/>
  <c r="F625" i="10"/>
  <c r="E680" i="1" l="1"/>
  <c r="E690" i="1"/>
  <c r="E672" i="1"/>
  <c r="E624" i="1"/>
  <c r="F624" i="1" s="1"/>
  <c r="E688" i="1"/>
  <c r="E642" i="1"/>
  <c r="E629" i="1"/>
  <c r="E686" i="1"/>
  <c r="E704" i="1"/>
  <c r="E711" i="1"/>
  <c r="E631" i="1"/>
  <c r="E712" i="1"/>
  <c r="E645" i="1"/>
  <c r="E674" i="1"/>
  <c r="E641" i="1"/>
  <c r="E636" i="1"/>
  <c r="E681" i="1"/>
  <c r="E683" i="1"/>
  <c r="E671" i="1"/>
  <c r="E696" i="1"/>
  <c r="E705" i="1"/>
  <c r="E630" i="1"/>
  <c r="E709" i="1"/>
  <c r="E646" i="1"/>
  <c r="E647" i="1"/>
  <c r="E694" i="1"/>
  <c r="E707" i="1"/>
  <c r="E675" i="1"/>
  <c r="E687" i="1"/>
  <c r="E703" i="1"/>
  <c r="E702" i="1"/>
  <c r="E628" i="1"/>
  <c r="E684" i="1"/>
  <c r="E713" i="1"/>
  <c r="E693" i="1"/>
  <c r="E634" i="1"/>
  <c r="E698" i="1"/>
  <c r="E632" i="1"/>
  <c r="E708" i="1"/>
  <c r="E643" i="1"/>
  <c r="E627" i="1"/>
  <c r="E689" i="1"/>
  <c r="E697" i="1"/>
  <c r="E677" i="1"/>
  <c r="E668" i="1"/>
  <c r="E625" i="1"/>
  <c r="E691" i="1"/>
  <c r="E673" i="1"/>
  <c r="E700" i="1"/>
  <c r="E682" i="1"/>
  <c r="E695" i="1"/>
  <c r="E639" i="1"/>
  <c r="E692" i="1"/>
  <c r="E633" i="1"/>
  <c r="E685" i="1"/>
  <c r="E626" i="1"/>
  <c r="E676" i="1"/>
  <c r="E670" i="1"/>
  <c r="E638" i="1"/>
  <c r="E644" i="1"/>
  <c r="E669" i="1"/>
  <c r="E706" i="1"/>
  <c r="E637" i="1"/>
  <c r="E678" i="1"/>
  <c r="E699" i="1"/>
  <c r="E635" i="1"/>
  <c r="E701" i="1"/>
  <c r="E710" i="1"/>
  <c r="E640" i="1"/>
  <c r="E679" i="1"/>
  <c r="F715" i="10"/>
  <c r="G625" i="10"/>
  <c r="F704" i="1" l="1"/>
  <c r="F692" i="1"/>
  <c r="F680" i="1"/>
  <c r="F668" i="1"/>
  <c r="F636" i="1"/>
  <c r="F627" i="1"/>
  <c r="F705" i="1"/>
  <c r="F693" i="1"/>
  <c r="F681" i="1"/>
  <c r="F669" i="1"/>
  <c r="F637" i="1"/>
  <c r="F626" i="1"/>
  <c r="F702" i="1"/>
  <c r="F690" i="1"/>
  <c r="F678" i="1"/>
  <c r="F646" i="1"/>
  <c r="F634" i="1"/>
  <c r="F716" i="1"/>
  <c r="F703" i="1"/>
  <c r="F691" i="1"/>
  <c r="F679" i="1"/>
  <c r="F647" i="1"/>
  <c r="F635" i="1"/>
  <c r="F712" i="1"/>
  <c r="F700" i="1"/>
  <c r="F688" i="1"/>
  <c r="F676" i="1"/>
  <c r="F644" i="1"/>
  <c r="F632" i="1"/>
  <c r="F713" i="1"/>
  <c r="F701" i="1"/>
  <c r="F689" i="1"/>
  <c r="F677" i="1"/>
  <c r="F645" i="1"/>
  <c r="F633" i="1"/>
  <c r="F710" i="1"/>
  <c r="F698" i="1"/>
  <c r="F686" i="1"/>
  <c r="F674" i="1"/>
  <c r="F642" i="1"/>
  <c r="F630" i="1"/>
  <c r="F711" i="1"/>
  <c r="F699" i="1"/>
  <c r="F687" i="1"/>
  <c r="F675" i="1"/>
  <c r="F643" i="1"/>
  <c r="F631" i="1"/>
  <c r="F708" i="1"/>
  <c r="F696" i="1"/>
  <c r="F684" i="1"/>
  <c r="F672" i="1"/>
  <c r="F640" i="1"/>
  <c r="F628" i="1"/>
  <c r="F709" i="1"/>
  <c r="F697" i="1"/>
  <c r="F685" i="1"/>
  <c r="F673" i="1"/>
  <c r="F641" i="1"/>
  <c r="F629" i="1"/>
  <c r="F706" i="1"/>
  <c r="F694" i="1"/>
  <c r="F682" i="1"/>
  <c r="F670" i="1"/>
  <c r="F638" i="1"/>
  <c r="F625" i="1"/>
  <c r="F707" i="1"/>
  <c r="F695" i="1"/>
  <c r="F683" i="1"/>
  <c r="F671" i="1"/>
  <c r="F639" i="1"/>
  <c r="E715" i="1"/>
  <c r="G708" i="10"/>
  <c r="G700" i="10"/>
  <c r="G692" i="10"/>
  <c r="G684" i="10"/>
  <c r="G676" i="10"/>
  <c r="G668" i="10"/>
  <c r="G713" i="10"/>
  <c r="G710" i="10"/>
  <c r="G702" i="10"/>
  <c r="G694" i="10"/>
  <c r="G686" i="10"/>
  <c r="G678" i="10"/>
  <c r="G670" i="10"/>
  <c r="G647" i="10"/>
  <c r="G646" i="10"/>
  <c r="G645" i="10"/>
  <c r="G629" i="10"/>
  <c r="G712" i="10"/>
  <c r="G704" i="10"/>
  <c r="G696" i="10"/>
  <c r="G688" i="10"/>
  <c r="G680" i="10"/>
  <c r="G672" i="10"/>
  <c r="G705" i="10"/>
  <c r="G698" i="10"/>
  <c r="G691" i="10"/>
  <c r="G677" i="10"/>
  <c r="G640" i="10"/>
  <c r="G632" i="10"/>
  <c r="G627" i="10"/>
  <c r="G706" i="10"/>
  <c r="G716" i="10"/>
  <c r="G707" i="10"/>
  <c r="G693" i="10"/>
  <c r="G671" i="10"/>
  <c r="G638" i="10"/>
  <c r="G630" i="10"/>
  <c r="G709" i="10"/>
  <c r="G687" i="10"/>
  <c r="G673" i="10"/>
  <c r="G644" i="10"/>
  <c r="G636" i="10"/>
  <c r="G695" i="10"/>
  <c r="G681" i="10"/>
  <c r="G674" i="10"/>
  <c r="G639" i="10"/>
  <c r="G631" i="10"/>
  <c r="G626" i="10"/>
  <c r="G711" i="10"/>
  <c r="G697" i="10"/>
  <c r="G690" i="10"/>
  <c r="G683" i="10"/>
  <c r="G669" i="10"/>
  <c r="G637" i="10"/>
  <c r="G675" i="10"/>
  <c r="G641" i="10"/>
  <c r="G628" i="10"/>
  <c r="G703" i="10"/>
  <c r="G699" i="10"/>
  <c r="G635" i="10"/>
  <c r="G689" i="10"/>
  <c r="G643" i="10"/>
  <c r="G701" i="10"/>
  <c r="G634" i="10"/>
  <c r="G685" i="10"/>
  <c r="G682" i="10"/>
  <c r="G679" i="10"/>
  <c r="G642" i="10"/>
  <c r="G633" i="10"/>
  <c r="F715" i="1" l="1"/>
  <c r="G625" i="1"/>
  <c r="G715" i="10"/>
  <c r="H628" i="10"/>
  <c r="G712" i="1" l="1"/>
  <c r="G700" i="1"/>
  <c r="G688" i="1"/>
  <c r="G674" i="1"/>
  <c r="G640" i="1"/>
  <c r="G627" i="1"/>
  <c r="G705" i="1"/>
  <c r="G693" i="1"/>
  <c r="G681" i="1"/>
  <c r="G669" i="1"/>
  <c r="G637" i="1"/>
  <c r="G710" i="1"/>
  <c r="G698" i="1"/>
  <c r="G686" i="1"/>
  <c r="G672" i="1"/>
  <c r="G638" i="1"/>
  <c r="G716" i="1"/>
  <c r="G703" i="1"/>
  <c r="G691" i="1"/>
  <c r="G679" i="1"/>
  <c r="G647" i="1"/>
  <c r="G635" i="1"/>
  <c r="G708" i="1"/>
  <c r="G696" i="1"/>
  <c r="G684" i="1"/>
  <c r="G670" i="1"/>
  <c r="G636" i="1"/>
  <c r="G713" i="1"/>
  <c r="G701" i="1"/>
  <c r="G689" i="1"/>
  <c r="G677" i="1"/>
  <c r="G645" i="1"/>
  <c r="G633" i="1"/>
  <c r="G676" i="1"/>
  <c r="G706" i="1"/>
  <c r="G694" i="1"/>
  <c r="G682" i="1"/>
  <c r="G668" i="1"/>
  <c r="G632" i="1"/>
  <c r="G711" i="1"/>
  <c r="G699" i="1"/>
  <c r="G687" i="1"/>
  <c r="G675" i="1"/>
  <c r="G643" i="1"/>
  <c r="G631" i="1"/>
  <c r="G644" i="1"/>
  <c r="G704" i="1"/>
  <c r="G692" i="1"/>
  <c r="G680" i="1"/>
  <c r="G646" i="1"/>
  <c r="G630" i="1"/>
  <c r="G709" i="1"/>
  <c r="G697" i="1"/>
  <c r="G685" i="1"/>
  <c r="G673" i="1"/>
  <c r="G641" i="1"/>
  <c r="G629" i="1"/>
  <c r="G634" i="1"/>
  <c r="G702" i="1"/>
  <c r="G690" i="1"/>
  <c r="G678" i="1"/>
  <c r="G642" i="1"/>
  <c r="G628" i="1"/>
  <c r="G707" i="1"/>
  <c r="G695" i="1"/>
  <c r="G683" i="1"/>
  <c r="G671" i="1"/>
  <c r="G639" i="1"/>
  <c r="G626" i="1"/>
  <c r="H713" i="10"/>
  <c r="H705" i="10"/>
  <c r="H697" i="10"/>
  <c r="H689" i="10"/>
  <c r="H681" i="10"/>
  <c r="H673" i="10"/>
  <c r="H716" i="10"/>
  <c r="H707" i="10"/>
  <c r="H699" i="10"/>
  <c r="H691" i="10"/>
  <c r="H683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09" i="10"/>
  <c r="H701" i="10"/>
  <c r="H693" i="10"/>
  <c r="H685" i="10"/>
  <c r="H677" i="10"/>
  <c r="H669" i="10"/>
  <c r="H706" i="10"/>
  <c r="H684" i="10"/>
  <c r="H670" i="10"/>
  <c r="H700" i="10"/>
  <c r="H686" i="10"/>
  <c r="H679" i="10"/>
  <c r="H672" i="10"/>
  <c r="H708" i="10"/>
  <c r="H702" i="10"/>
  <c r="H695" i="10"/>
  <c r="H688" i="10"/>
  <c r="H674" i="10"/>
  <c r="H647" i="10"/>
  <c r="H710" i="10"/>
  <c r="H703" i="10"/>
  <c r="H696" i="10"/>
  <c r="H682" i="10"/>
  <c r="H712" i="10"/>
  <c r="H698" i="10"/>
  <c r="H676" i="10"/>
  <c r="H704" i="10"/>
  <c r="H678" i="10"/>
  <c r="H645" i="10"/>
  <c r="H690" i="10"/>
  <c r="H687" i="10"/>
  <c r="H711" i="10"/>
  <c r="H671" i="10"/>
  <c r="H668" i="10"/>
  <c r="H680" i="10"/>
  <c r="H692" i="10"/>
  <c r="H646" i="10"/>
  <c r="H629" i="10"/>
  <c r="H694" i="10"/>
  <c r="H628" i="1" l="1"/>
  <c r="H668" i="1" s="1"/>
  <c r="G715" i="1"/>
  <c r="H715" i="10"/>
  <c r="I629" i="10"/>
  <c r="H713" i="1" l="1"/>
  <c r="H639" i="1"/>
  <c r="H638" i="1"/>
  <c r="H687" i="1"/>
  <c r="H640" i="1"/>
  <c r="H697" i="1"/>
  <c r="H637" i="1"/>
  <c r="H671" i="1"/>
  <c r="H646" i="1"/>
  <c r="H694" i="1"/>
  <c r="H669" i="1"/>
  <c r="H683" i="1"/>
  <c r="H678" i="1"/>
  <c r="H647" i="1"/>
  <c r="H681" i="1"/>
  <c r="H676" i="1"/>
  <c r="H699" i="1"/>
  <c r="H703" i="1"/>
  <c r="H630" i="1"/>
  <c r="H688" i="1"/>
  <c r="H701" i="1"/>
  <c r="H716" i="1"/>
  <c r="H686" i="1"/>
  <c r="H700" i="1"/>
  <c r="H711" i="1"/>
  <c r="H641" i="1"/>
  <c r="H680" i="1"/>
  <c r="H706" i="1"/>
  <c r="H642" i="1"/>
  <c r="H695" i="1"/>
  <c r="H673" i="1"/>
  <c r="H702" i="1"/>
  <c r="H692" i="1"/>
  <c r="H690" i="1"/>
  <c r="H633" i="1"/>
  <c r="H672" i="1"/>
  <c r="H689" i="1"/>
  <c r="H635" i="1"/>
  <c r="H708" i="1"/>
  <c r="H674" i="1"/>
  <c r="H644" i="1"/>
  <c r="H685" i="1"/>
  <c r="H675" i="1"/>
  <c r="H704" i="1"/>
  <c r="H645" i="1"/>
  <c r="H670" i="1"/>
  <c r="H679" i="1"/>
  <c r="H684" i="1"/>
  <c r="H693" i="1"/>
  <c r="H698" i="1"/>
  <c r="H707" i="1"/>
  <c r="H712" i="1"/>
  <c r="H709" i="1"/>
  <c r="H631" i="1"/>
  <c r="H636" i="1"/>
  <c r="H677" i="1"/>
  <c r="H682" i="1"/>
  <c r="H691" i="1"/>
  <c r="H696" i="1"/>
  <c r="H705" i="1"/>
  <c r="H710" i="1"/>
  <c r="H632" i="1"/>
  <c r="H629" i="1"/>
  <c r="I629" i="1" s="1"/>
  <c r="H634" i="1"/>
  <c r="H643" i="1"/>
  <c r="I710" i="10"/>
  <c r="I702" i="10"/>
  <c r="I694" i="10"/>
  <c r="I686" i="10"/>
  <c r="I678" i="10"/>
  <c r="I670" i="10"/>
  <c r="I647" i="10"/>
  <c r="I646" i="10"/>
  <c r="I645" i="10"/>
  <c r="I716" i="10"/>
  <c r="I712" i="10"/>
  <c r="I704" i="10"/>
  <c r="I696" i="10"/>
  <c r="I688" i="10"/>
  <c r="I680" i="10"/>
  <c r="I672" i="10"/>
  <c r="I706" i="10"/>
  <c r="I698" i="10"/>
  <c r="I690" i="10"/>
  <c r="I682" i="10"/>
  <c r="I674" i="10"/>
  <c r="I699" i="10"/>
  <c r="I692" i="10"/>
  <c r="I685" i="10"/>
  <c r="I671" i="10"/>
  <c r="I643" i="10"/>
  <c r="I635" i="10"/>
  <c r="I707" i="10"/>
  <c r="I713" i="10"/>
  <c r="I708" i="10"/>
  <c r="I701" i="10"/>
  <c r="I687" i="10"/>
  <c r="I641" i="10"/>
  <c r="I633" i="10"/>
  <c r="I709" i="10"/>
  <c r="I703" i="10"/>
  <c r="I681" i="10"/>
  <c r="I639" i="10"/>
  <c r="I631" i="10"/>
  <c r="I711" i="10"/>
  <c r="I689" i="10"/>
  <c r="I675" i="10"/>
  <c r="I668" i="10"/>
  <c r="I642" i="10"/>
  <c r="I634" i="10"/>
  <c r="I705" i="10"/>
  <c r="I691" i="10"/>
  <c r="I684" i="10"/>
  <c r="I677" i="10"/>
  <c r="I640" i="10"/>
  <c r="I632" i="10"/>
  <c r="I693" i="10"/>
  <c r="I636" i="10"/>
  <c r="I644" i="10"/>
  <c r="I683" i="10"/>
  <c r="I695" i="10"/>
  <c r="I630" i="10"/>
  <c r="I679" i="10"/>
  <c r="I676" i="10"/>
  <c r="I673" i="10"/>
  <c r="I638" i="10"/>
  <c r="I700" i="10"/>
  <c r="I697" i="10"/>
  <c r="I669" i="10"/>
  <c r="I637" i="10"/>
  <c r="H715" i="1" l="1"/>
  <c r="I637" i="1"/>
  <c r="I685" i="1"/>
  <c r="I642" i="1"/>
  <c r="I691" i="1"/>
  <c r="I676" i="1"/>
  <c r="I686" i="1"/>
  <c r="I711" i="1"/>
  <c r="I701" i="1"/>
  <c r="I709" i="1"/>
  <c r="I638" i="1"/>
  <c r="I635" i="1"/>
  <c r="I669" i="1"/>
  <c r="I703" i="1"/>
  <c r="I677" i="1"/>
  <c r="I680" i="1"/>
  <c r="I689" i="1"/>
  <c r="I710" i="1"/>
  <c r="I704" i="1"/>
  <c r="I643" i="1"/>
  <c r="I702" i="1"/>
  <c r="I707" i="1"/>
  <c r="I645" i="1"/>
  <c r="I700" i="1"/>
  <c r="I692" i="1"/>
  <c r="I675" i="1"/>
  <c r="I681" i="1"/>
  <c r="I688" i="1"/>
  <c r="I672" i="1"/>
  <c r="I639" i="1"/>
  <c r="I693" i="1"/>
  <c r="I679" i="1"/>
  <c r="I630" i="1"/>
  <c r="I636" i="1"/>
  <c r="I696" i="1"/>
  <c r="I705" i="1"/>
  <c r="I682" i="1"/>
  <c r="I683" i="1"/>
  <c r="I695" i="1"/>
  <c r="I641" i="1"/>
  <c r="I671" i="1"/>
  <c r="I712" i="1"/>
  <c r="I678" i="1"/>
  <c r="I673" i="1"/>
  <c r="I646" i="1"/>
  <c r="I670" i="1"/>
  <c r="I699" i="1"/>
  <c r="I647" i="1"/>
  <c r="I690" i="1"/>
  <c r="I684" i="1"/>
  <c r="I698" i="1"/>
  <c r="I640" i="1"/>
  <c r="I631" i="1"/>
  <c r="I634" i="1"/>
  <c r="I632" i="1"/>
  <c r="I668" i="1"/>
  <c r="I716" i="1"/>
  <c r="I644" i="1"/>
  <c r="I674" i="1"/>
  <c r="I687" i="1"/>
  <c r="I697" i="1"/>
  <c r="I713" i="1"/>
  <c r="I694" i="1"/>
  <c r="I706" i="1"/>
  <c r="I708" i="1"/>
  <c r="I633" i="1"/>
  <c r="I715" i="10"/>
  <c r="J630" i="10"/>
  <c r="I715" i="1" l="1"/>
  <c r="J630" i="1"/>
  <c r="J716" i="10"/>
  <c r="J707" i="10"/>
  <c r="J699" i="10"/>
  <c r="J691" i="10"/>
  <c r="J683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09" i="10"/>
  <c r="J701" i="10"/>
  <c r="J693" i="10"/>
  <c r="J685" i="10"/>
  <c r="J677" i="10"/>
  <c r="J669" i="10"/>
  <c r="J711" i="10"/>
  <c r="J703" i="10"/>
  <c r="J695" i="10"/>
  <c r="J687" i="10"/>
  <c r="J679" i="10"/>
  <c r="J671" i="10"/>
  <c r="J700" i="10"/>
  <c r="J678" i="10"/>
  <c r="J646" i="10"/>
  <c r="J713" i="10"/>
  <c r="J708" i="10"/>
  <c r="J694" i="10"/>
  <c r="J680" i="10"/>
  <c r="J673" i="10"/>
  <c r="J710" i="10"/>
  <c r="J696" i="10"/>
  <c r="J689" i="10"/>
  <c r="J682" i="10"/>
  <c r="J668" i="10"/>
  <c r="J704" i="10"/>
  <c r="J697" i="10"/>
  <c r="J690" i="10"/>
  <c r="J676" i="10"/>
  <c r="J645" i="10"/>
  <c r="J706" i="10"/>
  <c r="J692" i="10"/>
  <c r="J670" i="10"/>
  <c r="J684" i="10"/>
  <c r="J681" i="10"/>
  <c r="J712" i="10"/>
  <c r="J674" i="10"/>
  <c r="J702" i="10"/>
  <c r="J686" i="10"/>
  <c r="J698" i="10"/>
  <c r="J647" i="10"/>
  <c r="J688" i="10"/>
  <c r="J705" i="10"/>
  <c r="J672" i="10"/>
  <c r="J685" i="1" l="1"/>
  <c r="J705" i="1"/>
  <c r="J702" i="1"/>
  <c r="J716" i="1"/>
  <c r="J672" i="1"/>
  <c r="J697" i="1"/>
  <c r="J710" i="1"/>
  <c r="J691" i="1"/>
  <c r="J711" i="1"/>
  <c r="J687" i="1"/>
  <c r="J706" i="1"/>
  <c r="J686" i="1"/>
  <c r="J637" i="1"/>
  <c r="J669" i="1"/>
  <c r="J636" i="1"/>
  <c r="J635" i="1"/>
  <c r="J678" i="1"/>
  <c r="J700" i="1"/>
  <c r="J675" i="1"/>
  <c r="J694" i="1"/>
  <c r="J643" i="1"/>
  <c r="J673" i="1"/>
  <c r="J695" i="1"/>
  <c r="J668" i="1"/>
  <c r="J684" i="1"/>
  <c r="J677" i="1"/>
  <c r="J646" i="1"/>
  <c r="J696" i="1"/>
  <c r="J692" i="1"/>
  <c r="J688" i="1"/>
  <c r="J703" i="1"/>
  <c r="J641" i="1"/>
  <c r="J631" i="1"/>
  <c r="J693" i="1"/>
  <c r="J689" i="1"/>
  <c r="J701" i="1"/>
  <c r="J634" i="1"/>
  <c r="J642" i="1"/>
  <c r="J683" i="1"/>
  <c r="J709" i="1"/>
  <c r="J679" i="1"/>
  <c r="J640" i="1"/>
  <c r="J690" i="1"/>
  <c r="J670" i="1"/>
  <c r="J681" i="1"/>
  <c r="J680" i="1"/>
  <c r="J638" i="1"/>
  <c r="J647" i="1"/>
  <c r="J676" i="1"/>
  <c r="J698" i="1"/>
  <c r="J639" i="1"/>
  <c r="J674" i="1"/>
  <c r="J633" i="1"/>
  <c r="J682" i="1"/>
  <c r="J671" i="1"/>
  <c r="J632" i="1"/>
  <c r="J699" i="1"/>
  <c r="J645" i="1"/>
  <c r="J713" i="1"/>
  <c r="J707" i="1"/>
  <c r="J644" i="1"/>
  <c r="J708" i="1"/>
  <c r="J704" i="1"/>
  <c r="J712" i="1"/>
  <c r="L647" i="10"/>
  <c r="L709" i="10"/>
  <c r="L701" i="10"/>
  <c r="L693" i="10"/>
  <c r="L685" i="10"/>
  <c r="L677" i="10"/>
  <c r="L669" i="10"/>
  <c r="L711" i="10"/>
  <c r="L703" i="10"/>
  <c r="L695" i="10"/>
  <c r="L687" i="10"/>
  <c r="L679" i="10"/>
  <c r="L671" i="10"/>
  <c r="L713" i="10"/>
  <c r="L705" i="10"/>
  <c r="L697" i="10"/>
  <c r="L689" i="10"/>
  <c r="L681" i="10"/>
  <c r="L673" i="10"/>
  <c r="L716" i="10"/>
  <c r="L708" i="10"/>
  <c r="L694" i="10"/>
  <c r="L672" i="10"/>
  <c r="L702" i="10"/>
  <c r="L710" i="10"/>
  <c r="L688" i="10"/>
  <c r="L674" i="10"/>
  <c r="L704" i="10"/>
  <c r="L690" i="10"/>
  <c r="L683" i="10"/>
  <c r="L676" i="10"/>
  <c r="L712" i="10"/>
  <c r="L698" i="10"/>
  <c r="L691" i="10"/>
  <c r="L684" i="10"/>
  <c r="L670" i="10"/>
  <c r="L707" i="10"/>
  <c r="L700" i="10"/>
  <c r="L686" i="10"/>
  <c r="L699" i="10"/>
  <c r="L696" i="10"/>
  <c r="L668" i="10"/>
  <c r="L680" i="10"/>
  <c r="L692" i="10"/>
  <c r="L682" i="10"/>
  <c r="L706" i="10"/>
  <c r="L678" i="10"/>
  <c r="L675" i="10"/>
  <c r="J715" i="10"/>
  <c r="K644" i="10"/>
  <c r="L647" i="1" l="1"/>
  <c r="L684" i="1" s="1"/>
  <c r="J715" i="1"/>
  <c r="K644" i="1"/>
  <c r="L715" i="10"/>
  <c r="M688" i="10"/>
  <c r="M676" i="10"/>
  <c r="M713" i="10"/>
  <c r="M707" i="10"/>
  <c r="M708" i="10"/>
  <c r="K713" i="10"/>
  <c r="K712" i="10"/>
  <c r="M712" i="10" s="1"/>
  <c r="K704" i="10"/>
  <c r="M704" i="10" s="1"/>
  <c r="K696" i="10"/>
  <c r="M696" i="10" s="1"/>
  <c r="K688" i="10"/>
  <c r="K680" i="10"/>
  <c r="K672" i="10"/>
  <c r="M672" i="10" s="1"/>
  <c r="K706" i="10"/>
  <c r="M706" i="10" s="1"/>
  <c r="K698" i="10"/>
  <c r="M698" i="10" s="1"/>
  <c r="K690" i="10"/>
  <c r="M690" i="10" s="1"/>
  <c r="K682" i="10"/>
  <c r="M682" i="10" s="1"/>
  <c r="K674" i="10"/>
  <c r="M674" i="10" s="1"/>
  <c r="K708" i="10"/>
  <c r="K700" i="10"/>
  <c r="M700" i="10" s="1"/>
  <c r="K692" i="10"/>
  <c r="M692" i="10" s="1"/>
  <c r="K684" i="10"/>
  <c r="M684" i="10" s="1"/>
  <c r="K676" i="10"/>
  <c r="K668" i="10"/>
  <c r="M668" i="10" s="1"/>
  <c r="K707" i="10"/>
  <c r="K693" i="10"/>
  <c r="K686" i="10"/>
  <c r="M686" i="10" s="1"/>
  <c r="K679" i="10"/>
  <c r="M679" i="10" s="1"/>
  <c r="K716" i="10"/>
  <c r="K701" i="10"/>
  <c r="M701" i="10" s="1"/>
  <c r="K709" i="10"/>
  <c r="M709" i="10" s="1"/>
  <c r="K702" i="10"/>
  <c r="M702" i="10" s="1"/>
  <c r="K695" i="10"/>
  <c r="M695" i="10" s="1"/>
  <c r="K681" i="10"/>
  <c r="K710" i="10"/>
  <c r="M710" i="10" s="1"/>
  <c r="K711" i="10"/>
  <c r="M711" i="10" s="1"/>
  <c r="K697" i="10"/>
  <c r="M697" i="10" s="1"/>
  <c r="K675" i="10"/>
  <c r="M675" i="10" s="1"/>
  <c r="K705" i="10"/>
  <c r="M705" i="10" s="1"/>
  <c r="K683" i="10"/>
  <c r="M683" i="10" s="1"/>
  <c r="K669" i="10"/>
  <c r="K699" i="10"/>
  <c r="M699" i="10" s="1"/>
  <c r="K685" i="10"/>
  <c r="M685" i="10" s="1"/>
  <c r="K678" i="10"/>
  <c r="M678" i="10" s="1"/>
  <c r="K671" i="10"/>
  <c r="M671" i="10" s="1"/>
  <c r="K687" i="10"/>
  <c r="M687" i="10" s="1"/>
  <c r="K703" i="10"/>
  <c r="M703" i="10" s="1"/>
  <c r="K677" i="10"/>
  <c r="M677" i="10" s="1"/>
  <c r="K689" i="10"/>
  <c r="M689" i="10" s="1"/>
  <c r="K673" i="10"/>
  <c r="M673" i="10" s="1"/>
  <c r="K670" i="10"/>
  <c r="M670" i="10" s="1"/>
  <c r="K694" i="10"/>
  <c r="K691" i="10"/>
  <c r="M691" i="10" s="1"/>
  <c r="M681" i="10"/>
  <c r="M693" i="10"/>
  <c r="M669" i="10"/>
  <c r="M694" i="10"/>
  <c r="M680" i="10"/>
  <c r="L695" i="1" l="1"/>
  <c r="L709" i="1"/>
  <c r="L681" i="1"/>
  <c r="L689" i="1"/>
  <c r="L696" i="1"/>
  <c r="L679" i="1"/>
  <c r="L710" i="1"/>
  <c r="L694" i="1"/>
  <c r="L700" i="1"/>
  <c r="L672" i="1"/>
  <c r="L691" i="1"/>
  <c r="L686" i="1"/>
  <c r="L703" i="1"/>
  <c r="L675" i="1"/>
  <c r="L697" i="1"/>
  <c r="L676" i="1"/>
  <c r="L705" i="1"/>
  <c r="L680" i="1"/>
  <c r="L668" i="1"/>
  <c r="L678" i="1"/>
  <c r="L671" i="1"/>
  <c r="L673" i="1"/>
  <c r="L707" i="1"/>
  <c r="L708" i="1"/>
  <c r="L711" i="1"/>
  <c r="L669" i="1"/>
  <c r="L712" i="1"/>
  <c r="L706" i="1"/>
  <c r="L674" i="1"/>
  <c r="L683" i="1"/>
  <c r="L698" i="1"/>
  <c r="L687" i="1"/>
  <c r="L692" i="1"/>
  <c r="L716" i="1"/>
  <c r="L693" i="1"/>
  <c r="L690" i="1"/>
  <c r="L677" i="1"/>
  <c r="L685" i="1"/>
  <c r="L702" i="1"/>
  <c r="L713" i="1"/>
  <c r="L682" i="1"/>
  <c r="L704" i="1"/>
  <c r="L701" i="1"/>
  <c r="L688" i="1"/>
  <c r="L670" i="1"/>
  <c r="L699" i="1"/>
  <c r="K716" i="1"/>
  <c r="K670" i="1"/>
  <c r="K680" i="1"/>
  <c r="K711" i="1"/>
  <c r="K710" i="1"/>
  <c r="K713" i="1"/>
  <c r="M713" i="1" s="1"/>
  <c r="K674" i="1"/>
  <c r="K694" i="1"/>
  <c r="K695" i="1"/>
  <c r="K688" i="1"/>
  <c r="K676" i="1"/>
  <c r="K702" i="1"/>
  <c r="K706" i="1"/>
  <c r="K675" i="1"/>
  <c r="K677" i="1"/>
  <c r="M677" i="1" s="1"/>
  <c r="K692" i="1"/>
  <c r="K671" i="1"/>
  <c r="K668" i="1"/>
  <c r="K679" i="1"/>
  <c r="K690" i="1"/>
  <c r="K700" i="1"/>
  <c r="K697" i="1"/>
  <c r="K708" i="1"/>
  <c r="K678" i="1"/>
  <c r="K685" i="1"/>
  <c r="K704" i="1"/>
  <c r="K689" i="1"/>
  <c r="K712" i="1"/>
  <c r="K673" i="1"/>
  <c r="K669" i="1"/>
  <c r="K698" i="1"/>
  <c r="K693" i="1"/>
  <c r="K672" i="1"/>
  <c r="K705" i="1"/>
  <c r="K703" i="1"/>
  <c r="K707" i="1"/>
  <c r="K699" i="1"/>
  <c r="K683" i="1"/>
  <c r="K681" i="1"/>
  <c r="K687" i="1"/>
  <c r="K686" i="1"/>
  <c r="K701" i="1"/>
  <c r="K684" i="1"/>
  <c r="M684" i="1" s="1"/>
  <c r="K696" i="1"/>
  <c r="K691" i="1"/>
  <c r="K709" i="1"/>
  <c r="M709" i="1" s="1"/>
  <c r="K682" i="1"/>
  <c r="M715" i="10"/>
  <c r="K715" i="10"/>
  <c r="M671" i="1" l="1"/>
  <c r="M696" i="1"/>
  <c r="M695" i="1"/>
  <c r="M674" i="1"/>
  <c r="I23" i="9" s="1"/>
  <c r="M689" i="1"/>
  <c r="M707" i="1"/>
  <c r="G183" i="9" s="1"/>
  <c r="M691" i="1"/>
  <c r="E119" i="9" s="1"/>
  <c r="M681" i="1"/>
  <c r="I55" i="9" s="1"/>
  <c r="M710" i="1"/>
  <c r="M679" i="1"/>
  <c r="G55" i="9" s="1"/>
  <c r="M702" i="1"/>
  <c r="M673" i="1"/>
  <c r="H23" i="9" s="1"/>
  <c r="M676" i="1"/>
  <c r="M712" i="1"/>
  <c r="M697" i="1"/>
  <c r="D151" i="9" s="1"/>
  <c r="M692" i="1"/>
  <c r="M672" i="1"/>
  <c r="M700" i="1"/>
  <c r="G151" i="9" s="1"/>
  <c r="M694" i="1"/>
  <c r="H119" i="9" s="1"/>
  <c r="M670" i="1"/>
  <c r="M699" i="1"/>
  <c r="F151" i="9" s="1"/>
  <c r="M698" i="1"/>
  <c r="M706" i="1"/>
  <c r="L715" i="1"/>
  <c r="M701" i="1"/>
  <c r="M678" i="1"/>
  <c r="M685" i="1"/>
  <c r="F87" i="9" s="1"/>
  <c r="M669" i="1"/>
  <c r="D23" i="9" s="1"/>
  <c r="M703" i="1"/>
  <c r="M680" i="1"/>
  <c r="M683" i="1"/>
  <c r="M693" i="1"/>
  <c r="M704" i="1"/>
  <c r="M690" i="1"/>
  <c r="D119" i="9" s="1"/>
  <c r="M675" i="1"/>
  <c r="C55" i="9" s="1"/>
  <c r="M686" i="1"/>
  <c r="G87" i="9" s="1"/>
  <c r="M682" i="1"/>
  <c r="M708" i="1"/>
  <c r="H183" i="9" s="1"/>
  <c r="M687" i="1"/>
  <c r="M705" i="1"/>
  <c r="M688" i="1"/>
  <c r="I87" i="9" s="1"/>
  <c r="M711" i="1"/>
  <c r="F23" i="9"/>
  <c r="E55" i="9"/>
  <c r="C151" i="9"/>
  <c r="E87" i="9"/>
  <c r="F215" i="9"/>
  <c r="I183" i="9"/>
  <c r="K715" i="1"/>
  <c r="M668" i="1"/>
  <c r="I119" i="9" l="1"/>
  <c r="C119" i="9"/>
  <c r="I151" i="9"/>
  <c r="C215" i="9"/>
  <c r="D183" i="9"/>
  <c r="E23" i="9"/>
  <c r="H87" i="9"/>
  <c r="G119" i="9"/>
  <c r="E215" i="9"/>
  <c r="F55" i="9"/>
  <c r="F119" i="9"/>
  <c r="D215" i="9"/>
  <c r="D87" i="9"/>
  <c r="E151" i="9"/>
  <c r="E183" i="9"/>
  <c r="C87" i="9"/>
  <c r="F183" i="9"/>
  <c r="H55" i="9"/>
  <c r="D55" i="9"/>
  <c r="H151" i="9"/>
  <c r="G23" i="9"/>
  <c r="C183" i="9"/>
  <c r="M715" i="1"/>
  <c r="C23" i="9"/>
</calcChain>
</file>

<file path=xl/sharedStrings.xml><?xml version="1.0" encoding="utf-8"?>
<sst xmlns="http://schemas.openxmlformats.org/spreadsheetml/2006/main" count="4412" uniqueCount="1026">
  <si>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</si>
  <si>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</si>
  <si>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</si>
  <si>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</si>
  <si>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</si>
  <si>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</si>
  <si>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</si>
  <si>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</si>
  <si>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</si>
  <si>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</si>
  <si>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</si>
  <si>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</si>
  <si>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</si>
  <si>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</si>
  <si>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</si>
  <si>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</si>
  <si>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</si>
  <si>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</si>
  <si>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</si>
  <si>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</si>
  <si>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</si>
  <si>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</si>
  <si>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</si>
  <si>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</si>
  <si>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</si>
  <si>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</si>
  <si>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</si>
  <si>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</si>
  <si>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</si>
  <si>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</si>
  <si>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</si>
  <si>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</si>
  <si>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</si>
  <si>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</si>
  <si>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</si>
  <si>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</si>
  <si>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</si>
  <si>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</si>
  <si>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</si>
  <si>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</si>
  <si>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</si>
  <si>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</si>
  <si>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</si>
  <si>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</si>
  <si>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</si>
  <si>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</si>
  <si>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</si>
  <si>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</si>
  <si>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</si>
  <si>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</si>
  <si>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</si>
  <si>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</si>
  <si>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</si>
  <si>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</si>
  <si>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</si>
  <si>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</si>
  <si>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</si>
  <si>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</si>
  <si>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</si>
  <si>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</si>
  <si>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</si>
  <si>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</si>
  <si>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</si>
  <si>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</si>
  <si>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</si>
  <si>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</si>
  <si>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</si>
  <si>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</si>
  <si>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</si>
  <si>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</si>
  <si>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</si>
  <si>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</si>
  <si>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</si>
  <si>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</si>
  <si>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</si>
  <si>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</si>
  <si>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</si>
  <si>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</si>
  <si>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</si>
  <si>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</si>
  <si>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</si>
  <si>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</si>
  <si>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</si>
  <si>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</si>
  <si>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</si>
  <si>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</si>
  <si>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</si>
  <si>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</si>
  <si>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</si>
  <si>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</si>
  <si>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</si>
  <si>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</si>
  <si>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</si>
  <si>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</si>
  <si>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</si>
  <si>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</si>
  <si>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</si>
  <si>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</si>
  <si>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</si>
  <si>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</si>
  <si>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</si>
  <si>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</si>
  <si>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</si>
  <si>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</si>
  <si>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</si>
  <si>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</si>
  <si>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</si>
  <si>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</si>
  <si>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</si>
  <si>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</si>
  <si>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</si>
  <si>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</si>
  <si>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</si>
  <si>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</si>
  <si>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</si>
  <si>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</si>
  <si>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</si>
  <si>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</si>
  <si>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</si>
  <si>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</si>
  <si>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</si>
  <si>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</si>
  <si>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</si>
  <si>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</si>
  <si>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</si>
  <si>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</si>
  <si>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</si>
  <si>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</si>
  <si>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</si>
  <si>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</si>
  <si>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</si>
  <si>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</si>
  <si>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</si>
  <si>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</si>
  <si>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</si>
  <si>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</si>
  <si>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</si>
  <si>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</si>
  <si>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</si>
  <si>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</si>
  <si>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</si>
  <si>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</si>
  <si>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</si>
  <si>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</si>
  <si>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</si>
  <si>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</si>
  <si>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</si>
  <si>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</si>
  <si>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</si>
  <si>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</si>
  <si>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</si>
  <si>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</si>
  <si>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</si>
  <si>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</si>
  <si>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</si>
  <si>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</si>
  <si>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</si>
  <si>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</si>
  <si>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</si>
  <si>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</si>
  <si>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</si>
  <si>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</si>
  <si>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</si>
  <si>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</si>
  <si>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</si>
  <si>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</si>
  <si>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</si>
  <si>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</si>
  <si>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</si>
  <si>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</si>
  <si>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</si>
  <si>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</si>
  <si>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</si>
  <si>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</si>
  <si>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</si>
  <si>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</si>
  <si>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</si>
  <si>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</si>
  <si>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</si>
  <si>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</si>
  <si>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</si>
  <si>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</si>
  <si>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</si>
  <si>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</si>
  <si>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</si>
  <si>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</si>
  <si>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</si>
  <si>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</si>
  <si>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</si>
  <si>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</si>
  <si>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</si>
  <si>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</si>
  <si>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</si>
  <si>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</si>
  <si>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</si>
  <si>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</si>
  <si>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</si>
  <si>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</si>
  <si>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</si>
  <si>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</si>
  <si>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</si>
  <si>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</si>
  <si>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</si>
  <si>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</si>
  <si>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</si>
  <si>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</si>
  <si>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</si>
  <si>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</si>
  <si>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</si>
  <si>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</si>
  <si>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</si>
  <si>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</si>
  <si>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</si>
  <si>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</si>
  <si>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</si>
  <si>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</si>
  <si>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</si>
  <si>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</si>
  <si>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</si>
  <si>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</si>
  <si>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</si>
  <si>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</si>
  <si>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</si>
  <si>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</si>
  <si>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</si>
  <si>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</si>
  <si>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</si>
  <si>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</si>
  <si>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</si>
  <si>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</si>
  <si>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</si>
  <si>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</si>
  <si>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</si>
  <si>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</si>
  <si>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</si>
  <si>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</si>
  <si>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</si>
  <si>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</si>
  <si>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</si>
  <si>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</si>
  <si>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</si>
  <si>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</si>
  <si>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</si>
  <si>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</si>
  <si>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</si>
  <si>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</si>
  <si>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</si>
  <si>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</si>
  <si>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</si>
  <si>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</si>
  <si>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</si>
  <si>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</si>
  <si>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</si>
  <si>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</si>
  <si>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</si>
  <si>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</si>
  <si>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</si>
  <si>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</si>
  <si>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</si>
  <si>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</si>
  <si>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</si>
  <si>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</si>
  <si>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</si>
  <si>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</si>
  <si>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</si>
  <si>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</si>
  <si>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</si>
  <si>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</si>
  <si>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</si>
  <si>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</si>
  <si>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</si>
  <si>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</si>
  <si>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</si>
  <si>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</si>
  <si>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</si>
  <si>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</si>
  <si>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</si>
  <si>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</si>
  <si>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</si>
  <si>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</si>
  <si>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</si>
  <si>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</si>
  <si>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</si>
  <si>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</si>
  <si>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</si>
  <si>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</si>
  <si>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</si>
  <si>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</si>
  <si>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</si>
  <si>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</si>
  <si>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</si>
  <si>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</si>
  <si>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</si>
  <si>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</si>
  <si>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</si>
  <si>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</si>
  <si>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</si>
  <si>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</si>
  <si>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</si>
  <si>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</si>
  <si>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</si>
  <si>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</si>
  <si>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</si>
  <si>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</si>
  <si>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</si>
  <si>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</si>
  <si>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</si>
  <si>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</si>
  <si>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</si>
  <si>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</si>
  <si>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</si>
  <si>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</si>
  <si>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</si>
  <si>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</si>
  <si>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</si>
  <si>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</si>
  <si>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</si>
  <si>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</si>
  <si>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</si>
  <si>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</si>
  <si>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</si>
  <si>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</si>
  <si>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</si>
  <si>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</si>
  <si>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</si>
  <si>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</si>
  <si>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</si>
  <si>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</si>
  <si>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</si>
  <si>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</si>
  <si>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</si>
  <si>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</si>
  <si>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</si>
  <si>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</si>
  <si>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</si>
  <si>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</si>
  <si>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</si>
  <si>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</si>
  <si>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</si>
  <si>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</si>
  <si>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</si>
  <si>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</si>
  <si>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</si>
  <si>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</si>
  <si>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</si>
  <si>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</si>
  <si>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</si>
  <si>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</si>
  <si>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</si>
  <si>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</si>
  <si>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</si>
  <si>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</si>
  <si>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</si>
  <si>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</si>
  <si>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</si>
  <si>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</si>
  <si>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</si>
  <si>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</si>
  <si>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</si>
  <si>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</si>
  <si>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</si>
  <si>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</si>
  <si>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</si>
  <si>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</si>
  <si>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</si>
  <si>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</si>
  <si>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</si>
  <si>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</si>
  <si>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</si>
  <si>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</si>
  <si>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</si>
  <si>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</si>
  <si>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</si>
  <si>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</si>
  <si>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</si>
  <si>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</si>
  <si>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</si>
  <si>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</si>
  <si>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</si>
  <si>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</si>
  <si>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</si>
  <si>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</si>
  <si>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</si>
  <si>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</si>
  <si>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</si>
  <si>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</si>
  <si>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</si>
  <si>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</si>
  <si>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</si>
  <si>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</si>
  <si>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</si>
  <si>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</si>
  <si>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</si>
  <si>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</si>
  <si>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</si>
  <si>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</si>
  <si>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</si>
  <si>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</si>
  <si>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</si>
  <si>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</si>
  <si>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</si>
  <si>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</si>
  <si>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</si>
  <si>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</si>
  <si>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</si>
  <si>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</si>
  <si>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</si>
  <si>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</si>
  <si>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</si>
  <si>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</si>
  <si>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</si>
  <si>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</si>
  <si>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</si>
  <si>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</si>
  <si>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</si>
  <si>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</si>
  <si>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</si>
  <si>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</si>
  <si>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</si>
  <si>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</si>
  <si>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</si>
  <si>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</si>
  <si>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</si>
  <si>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</si>
  <si>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</si>
  <si>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</si>
  <si>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</si>
  <si>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</si>
  <si>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</si>
  <si>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</si>
  <si>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</si>
  <si>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</si>
  <si>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</si>
  <si>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</si>
  <si>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</si>
  <si>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</si>
  <si>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</si>
  <si>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</si>
  <si>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</si>
  <si>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</si>
  <si>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</si>
  <si>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</si>
  <si>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</si>
  <si>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</si>
  <si>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</si>
  <si>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</si>
  <si>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</si>
  <si>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</si>
  <si>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</si>
  <si>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</si>
  <si>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</si>
  <si>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</si>
  <si>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</si>
  <si>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</si>
  <si>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</si>
  <si>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</si>
  <si>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</si>
  <si>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</si>
  <si>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</si>
  <si>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</si>
  <si>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</si>
  <si>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</si>
  <si>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</si>
  <si>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</si>
  <si>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</si>
  <si>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</si>
  <si>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</si>
  <si>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</si>
  <si>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</si>
  <si>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</si>
  <si>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</si>
  <si>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</si>
  <si>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</si>
  <si>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</si>
  <si>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</si>
  <si>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</si>
  <si>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</si>
  <si>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</si>
  <si>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</si>
  <si>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</si>
  <si>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</si>
  <si>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</si>
  <si>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</si>
  <si>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</si>
  <si>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</si>
  <si>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</si>
  <si>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</si>
  <si>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</si>
  <si>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</si>
  <si>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</si>
  <si>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</si>
  <si>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</si>
  <si>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</si>
  <si>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</si>
  <si>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</si>
  <si>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</si>
  <si>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</si>
  <si>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</si>
  <si>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</si>
  <si>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</si>
  <si>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</si>
  <si>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</si>
  <si>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</si>
  <si>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</si>
  <si>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</si>
  <si>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</si>
  <si>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</si>
  <si>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</si>
  <si>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</si>
  <si>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</si>
  <si>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</si>
  <si>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</si>
  <si>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</si>
  <si>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</si>
  <si>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</si>
  <si>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</si>
  <si>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</si>
  <si>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</si>
  <si>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</si>
  <si>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</si>
  <si>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</si>
  <si>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</si>
  <si>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</si>
  <si>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</si>
  <si>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</si>
  <si>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</si>
  <si>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</si>
  <si>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</si>
  <si>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</si>
  <si>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</si>
  <si>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</si>
  <si>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</si>
  <si>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</si>
  <si>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</si>
  <si>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</si>
  <si>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</si>
  <si>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</si>
  <si>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</si>
  <si>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</si>
  <si>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</si>
  <si>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</si>
  <si>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</si>
  <si>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</si>
  <si>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</si>
  <si>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</si>
  <si>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</si>
  <si>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</si>
  <si>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</si>
  <si>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</si>
  <si>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</si>
  <si>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</si>
  <si>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</si>
  <si>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</si>
  <si>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</si>
  <si>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</si>
  <si>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</si>
  <si>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</si>
  <si>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</si>
  <si>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</si>
  <si>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</si>
  <si>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</si>
  <si>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</si>
  <si>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</si>
  <si>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</si>
  <si>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</si>
  <si>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</si>
  <si>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</si>
  <si>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</si>
  <si>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</si>
  <si>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</si>
  <si>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</si>
  <si>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</si>
  <si>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</si>
  <si>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</si>
  <si>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</si>
  <si>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</si>
  <si>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</si>
  <si>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</si>
  <si>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</si>
  <si>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</si>
  <si>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</si>
  <si>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</si>
  <si>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</si>
  <si>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</si>
  <si>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</si>
  <si>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</si>
  <si>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</si>
  <si>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</si>
  <si>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</si>
  <si>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</si>
  <si>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</si>
  <si>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</si>
  <si>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</si>
  <si>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</si>
  <si>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</si>
  <si>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</si>
  <si>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</si>
  <si>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</si>
  <si>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</si>
  <si>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</si>
  <si>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</si>
  <si>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</si>
  <si>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</si>
  <si>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</si>
  <si>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</si>
  <si>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</si>
  <si>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</si>
  <si>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</si>
  <si>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</si>
  <si>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</si>
  <si>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</si>
  <si>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</si>
  <si>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</si>
  <si>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</si>
  <si>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</si>
  <si>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</si>
  <si>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</si>
  <si>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</si>
  <si>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</si>
  <si>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</si>
  <si>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</si>
  <si>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</si>
  <si>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</si>
  <si>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</si>
  <si>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</si>
  <si>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</si>
  <si>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</si>
  <si>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</si>
  <si>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</si>
  <si>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</si>
  <si>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</si>
  <si>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</si>
  <si>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</si>
  <si>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</si>
  <si>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</si>
  <si>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</si>
  <si>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</si>
  <si>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</si>
  <si>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</si>
  <si>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</si>
  <si>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</si>
  <si>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</si>
  <si>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</si>
  <si>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</si>
  <si>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</si>
  <si>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</si>
  <si>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</si>
  <si>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</si>
  <si>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</si>
  <si>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</si>
  <si>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</si>
  <si>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</si>
  <si>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</si>
  <si>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</si>
  <si>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</si>
  <si>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</si>
  <si>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</si>
  <si>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</si>
  <si>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</si>
  <si>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</si>
  <si>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</si>
  <si>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</si>
  <si>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</si>
  <si>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</si>
  <si>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</si>
  <si>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</si>
  <si>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</si>
  <si>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</si>
  <si>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</si>
  <si>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</si>
  <si>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</si>
  <si>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</si>
  <si>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</si>
  <si>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</si>
  <si>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</si>
  <si>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</si>
  <si>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</si>
  <si>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</si>
  <si>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</si>
  <si>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</si>
  <si>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</si>
  <si>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</si>
  <si>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</si>
  <si>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</si>
  <si>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</si>
  <si>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</si>
  <si>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</si>
  <si>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</si>
  <si>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</si>
  <si>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</si>
  <si>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</si>
  <si>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</si>
  <si>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</si>
  <si>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</si>
  <si>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</si>
  <si>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</si>
  <si>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</si>
  <si>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</si>
  <si>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</si>
  <si>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</si>
  <si>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</si>
  <si>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</si>
  <si>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</si>
  <si>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</si>
  <si>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</si>
  <si>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</si>
  <si>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</si>
  <si>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</si>
  <si>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</si>
  <si>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</si>
  <si>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</si>
  <si>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</si>
  <si>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</si>
  <si>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</si>
  <si>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</si>
  <si>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</si>
  <si>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</si>
  <si>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</si>
  <si>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</si>
  <si>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</si>
  <si>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</si>
  <si>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</si>
  <si>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</si>
  <si>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</si>
  <si>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</si>
  <si>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</si>
  <si>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</si>
  <si>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</si>
  <si>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</si>
  <si>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</si>
  <si>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</si>
  <si>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</si>
  <si>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</si>
  <si>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</si>
  <si>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</si>
  <si>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</si>
  <si>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</si>
  <si>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</si>
  <si>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</si>
  <si>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</si>
  <si>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</si>
  <si>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</si>
  <si>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</si>
  <si>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</si>
  <si>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</si>
  <si>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</si>
  <si>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</si>
  <si>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</si>
  <si>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</si>
  <si>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</si>
  <si>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</si>
  <si>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</si>
  <si>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</si>
  <si>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</si>
  <si>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</si>
  <si>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</si>
  <si>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</si>
  <si>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</si>
  <si>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</si>
  <si>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</si>
  <si>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</si>
  <si>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</si>
  <si>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</si>
  <si>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</si>
  <si>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</si>
  <si>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</si>
  <si>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</si>
  <si>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</si>
  <si>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</si>
  <si>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</si>
  <si>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</si>
  <si>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</si>
  <si>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</si>
  <si>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</si>
  <si>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</si>
  <si>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</si>
  <si>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</si>
  <si>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</si>
  <si>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</si>
  <si>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</si>
  <si>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</si>
  <si>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</si>
  <si>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</si>
  <si>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</si>
  <si>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</si>
  <si>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</si>
  <si>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</si>
  <si>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</si>
  <si>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</si>
  <si>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</si>
  <si>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</si>
  <si>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</si>
  <si>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</si>
  <si>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</si>
  <si>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</si>
  <si>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</si>
  <si>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</si>
  <si>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</si>
  <si>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</si>
  <si>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</si>
  <si>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</si>
  <si>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</si>
  <si>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</si>
  <si>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</si>
  <si>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</si>
  <si>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</si>
  <si>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</si>
  <si>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</si>
  <si>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</si>
  <si>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</si>
  <si>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</si>
  <si>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</si>
  <si>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</si>
  <si>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</si>
  <si>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</si>
  <si>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</si>
  <si>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</si>
  <si>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</si>
  <si>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</si>
  <si>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</si>
  <si>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</si>
  <si>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</si>
  <si>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</si>
  <si>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</si>
  <si>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</si>
  <si>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</si>
  <si>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</si>
  <si>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</si>
  <si>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</si>
  <si>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</si>
  <si>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</si>
  <si>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</si>
  <si>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</si>
  <si>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</si>
  <si>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</si>
  <si>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</si>
  <si>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</si>
  <si>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</si>
  <si>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</si>
  <si>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</si>
  <si>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</si>
  <si>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</si>
  <si>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</si>
  <si>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</si>
  <si>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</si>
  <si>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</si>
  <si>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</si>
  <si>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</si>
  <si>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</si>
  <si>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</si>
  <si>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</si>
  <si>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</si>
  <si>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</si>
  <si>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</si>
  <si>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</si>
  <si>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</si>
  <si>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</si>
  <si>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</si>
  <si>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</si>
  <si>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</si>
  <si>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</si>
  <si>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</si>
  <si>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</si>
  <si>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</si>
  <si>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</si>
  <si>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</si>
  <si>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</si>
  <si>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</si>
  <si>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</si>
  <si>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</si>
  <si>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</si>
  <si>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</si>
  <si>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</si>
  <si>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</si>
  <si>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</si>
  <si>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</si>
  <si>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</si>
  <si>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</si>
  <si>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</si>
  <si>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</si>
  <si>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</si>
  <si>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</si>
  <si>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</si>
  <si>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</si>
  <si>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</si>
  <si>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</si>
  <si>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</si>
  <si>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</si>
  <si>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</si>
  <si>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</si>
  <si>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</si>
  <si>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</si>
  <si>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</si>
  <si>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</si>
  <si>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</si>
  <si>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</si>
  <si>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</si>
  <si>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</si>
  <si>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</si>
  <si>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</si>
  <si>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</si>
  <si>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</si>
  <si>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</si>
  <si>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</si>
  <si>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</si>
  <si>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</si>
  <si>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</si>
  <si>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</si>
  <si>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</si>
  <si>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</si>
  <si>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</si>
  <si>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</si>
  <si>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</si>
  <si>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</si>
  <si>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</si>
  <si>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</si>
  <si>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</si>
  <si>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</si>
  <si>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</si>
  <si>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</si>
  <si>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</si>
  <si>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</si>
  <si>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</si>
  <si>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</si>
  <si>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</si>
  <si>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</si>
  <si>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</si>
  <si>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</si>
  <si>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</si>
  <si>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</si>
  <si>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</si>
  <si>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</si>
  <si>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</si>
  <si>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</si>
  <si>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</si>
  <si>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</si>
  <si>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</si>
  <si>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</si>
  <si>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</si>
  <si>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</si>
  <si>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</si>
  <si>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</si>
  <si>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</si>
  <si>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</si>
  <si>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</si>
  <si>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</si>
  <si>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</si>
  <si>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</si>
  <si>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</si>
  <si>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</si>
  <si>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</si>
  <si>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</si>
  <si>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</si>
  <si>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</si>
  <si>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</si>
  <si>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</si>
  <si>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</si>
  <si>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</si>
  <si>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</si>
  <si>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</si>
  <si>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</si>
  <si>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</si>
  <si>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</si>
  <si>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</si>
  <si>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</si>
  <si>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</si>
  <si>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</si>
  <si>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</si>
  <si>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</si>
  <si>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</si>
  <si>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</si>
  <si>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</si>
  <si>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</si>
  <si>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</si>
  <si>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</si>
  <si>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</si>
  <si>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</si>
  <si>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</si>
  <si>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</si>
  <si>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</si>
  <si>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</si>
  <si>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</si>
  <si>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</si>
  <si>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</si>
  <si>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</si>
  <si>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</si>
  <si>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</si>
  <si>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</si>
  <si>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</si>
  <si>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</si>
  <si>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</si>
  <si>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</si>
  <si>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</si>
  <si>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</si>
  <si>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</si>
  <si>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</si>
  <si>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</si>
  <si>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</si>
  <si>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</si>
  <si>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</si>
  <si>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2017</t>
  </si>
  <si>
    <t>12/31/2018</t>
  </si>
  <si>
    <t>12/31/2019</t>
  </si>
  <si>
    <t>080</t>
  </si>
  <si>
    <t>Odessa Memorial Healthcare Center</t>
  </si>
  <si>
    <t>502 E Amende Drive</t>
  </si>
  <si>
    <t>PO Box 368</t>
  </si>
  <si>
    <t>Odessa, WA  99159</t>
  </si>
  <si>
    <t>Lincoln</t>
  </si>
  <si>
    <t>Mo Sheldon</t>
  </si>
  <si>
    <t>Annette Edwards</t>
  </si>
  <si>
    <t>Brian Fink</t>
  </si>
  <si>
    <t>509-982-2611</t>
  </si>
  <si>
    <t>509-982-2159</t>
  </si>
  <si>
    <t>The operating cost per unit for 2017 shows a substantial increase. This is due to the</t>
  </si>
  <si>
    <t>allocation of expenses between acute care and swing bed. Operating expenses for acute and</t>
  </si>
  <si>
    <t>swing ( combined) increased by 4.2%, while the patient days ( combined) increased by 0.8%. The</t>
  </si>
  <si>
    <t>acute days decreased (from 34 to 26 days) and is such a small number relative to the swing bed</t>
  </si>
  <si>
    <t>days (that increased from 7,788 to 7,828) the allocation methodology resulted in a significant</t>
  </si>
  <si>
    <t>increase in the acute cost per unit. The increase in costs was due to a greater usage of agency</t>
  </si>
  <si>
    <t>staffing which is more expensive than employed staff.</t>
  </si>
  <si>
    <t>The cost per unit in our surgery cost center decreased because we did more cases</t>
  </si>
  <si>
    <t>during 2018 (35 compared to 22 in 2017). Our expenses also decreased as we purchased new</t>
  </si>
  <si>
    <t>endoscopy equipment in 2014 that became fully depreciated in 2017.</t>
  </si>
  <si>
    <t>Odessa, WA 99159</t>
  </si>
  <si>
    <t>Emmett Schuster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</si>
</sst>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3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" fillId="0" borderId="0"/>
    <xf numFmtId="37" fontId="6" fillId="0" borderId="0"/>
    <xf numFmtId="9" fontId="1" fillId="0" borderId="0" applyFont="0" applyFill="0" applyBorder="0" applyAlignment="0" applyProtection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  <xf numFmtId="37" fontId="15" fillId="0" borderId="0"/>
  </cellStyleXfs>
  <cellXfs count="282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4" xfId="0" applyNumberFormat="1" applyFont="1" applyFill="1" applyBorder="1" applyProtection="1">
      <protection locked="0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9" fillId="0" borderId="1" xfId="1" quotePrefix="1" applyNumberFormat="1" applyFont="1" applyFill="1" applyBorder="1" applyProtection="1">
      <protection locked="0"/>
    </xf>
    <xf numFmtId="37" fontId="9" fillId="3" borderId="0" xfId="0" applyFont="1" applyFill="1" applyAlignment="1" applyProtection="1">
      <alignment horizontal="center" vertical="center"/>
    </xf>
  </cellXfs>
  <cellStyles count="23">
    <cellStyle name="Comma" xfId="1" builtinId="3"/>
    <cellStyle name="Hyperlink" xfId="2" builtinId="8"/>
    <cellStyle name="Normal" xfId="0" builtinId="0"/>
    <cellStyle name="Normal 10 2 3" xfId="5"/>
    <cellStyle name="Normal 11" xfId="17"/>
    <cellStyle name="Normal 158" xfId="16"/>
    <cellStyle name="Normal 163" xfId="22"/>
    <cellStyle name="Normal 168" xfId="14"/>
    <cellStyle name="Normal 170" xfId="15"/>
    <cellStyle name="Normal 175" xfId="7"/>
    <cellStyle name="Normal 2" xfId="4"/>
    <cellStyle name="Normal 213" xfId="21"/>
    <cellStyle name="Normal 220" xfId="8"/>
    <cellStyle name="Normal 240" xfId="9"/>
    <cellStyle name="Normal 277" xfId="10"/>
    <cellStyle name="Normal 288" xfId="11"/>
    <cellStyle name="Normal 326" xfId="12"/>
    <cellStyle name="Normal 346" xfId="13"/>
    <cellStyle name="Normal 420" xfId="18"/>
    <cellStyle name="Normal 428" xfId="19"/>
    <cellStyle name="Normal 448" xfId="20"/>
    <cellStyle name="Percent" xfId="3" builtinId="5"/>
    <cellStyle name="Percent 398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.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8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36.75" style="180" customWidth="1"/>
    <col min="2" max="2" width="15.58203125" style="180" customWidth="1"/>
    <col min="3" max="3" width="14.75" style="180" customWidth="1"/>
    <col min="4" max="4" width="13.25" style="180" customWidth="1"/>
    <col min="5" max="5" width="13.4140625" style="180" bestFit="1" customWidth="1"/>
    <col min="6" max="16384" width="11.75" style="180"/>
  </cols>
  <sheetData>
    <row r="1" spans="1:6" ht="12.75" customHeight="1" x14ac:dyDescent="0.25">
      <c r="A1" s="229" t="s">
        <v>968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969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993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964</v>
      </c>
      <c r="C10" s="232"/>
    </row>
    <row r="11" spans="1:6" ht="12.75" customHeight="1" x14ac:dyDescent="0.25">
      <c r="A11" s="198" t="s">
        <v>967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995</v>
      </c>
      <c r="C16" s="232"/>
      <c r="F16" s="272" t="s">
        <v>994</v>
      </c>
    </row>
    <row r="17" spans="1:6" ht="12.75" customHeight="1" x14ac:dyDescent="0.25">
      <c r="A17" s="180" t="s">
        <v>966</v>
      </c>
      <c r="C17" s="272" t="s">
        <v>994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8" t="s">
        <v>970</v>
      </c>
      <c r="B20" s="268"/>
      <c r="C20" s="273"/>
      <c r="D20" s="268"/>
      <c r="E20" s="268"/>
      <c r="F20" s="268"/>
    </row>
    <row r="21" spans="1:6" ht="22.5" customHeight="1" x14ac:dyDescent="0.25">
      <c r="A21" s="199"/>
      <c r="C21" s="232"/>
    </row>
    <row r="22" spans="1:6" ht="12.6" customHeight="1" x14ac:dyDescent="0.25">
      <c r="A22" s="233" t="s">
        <v>990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971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972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973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974</v>
      </c>
      <c r="C36" s="232"/>
    </row>
    <row r="37" spans="1:83" ht="12.6" customHeight="1" x14ac:dyDescent="0.25">
      <c r="A37" s="199" t="s">
        <v>965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1023423</v>
      </c>
      <c r="C48" s="241">
        <f>ROUND(((B48/CE61)*C61),0)</f>
        <v>0</v>
      </c>
      <c r="D48" s="241">
        <f>ROUND(((B48/CE61)*D61),0)</f>
        <v>0</v>
      </c>
      <c r="E48" s="195">
        <f>ROUND(((B48/CE61)*E61),0)</f>
        <v>11637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227808</v>
      </c>
      <c r="M48" s="195">
        <f>ROUND(((B48/CE61)*M61),0)</f>
        <v>0</v>
      </c>
      <c r="N48" s="195">
        <f>ROUND(((B48/CE61)*N61),0)</f>
        <v>85418</v>
      </c>
      <c r="O48" s="195">
        <f>ROUND(((B48/CE61)*O61),0)</f>
        <v>0</v>
      </c>
      <c r="P48" s="195">
        <f>ROUND(((B48/CE61)*P61),0)</f>
        <v>1988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553</v>
      </c>
      <c r="T48" s="195">
        <f>ROUND(((B48/CE61)*T61),0)</f>
        <v>0</v>
      </c>
      <c r="U48" s="195">
        <f>ROUND(((B48/CE61)*U61),0)</f>
        <v>19956</v>
      </c>
      <c r="V48" s="195">
        <f>ROUND(((B48/CE61)*V61),0)</f>
        <v>1039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33480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73828</v>
      </c>
      <c r="AF48" s="195">
        <f>ROUND(((B48/CE61)*AF61),0)</f>
        <v>0</v>
      </c>
      <c r="AG48" s="195">
        <f>ROUND(((B48/CE61)*AG61),0)</f>
        <v>11550</v>
      </c>
      <c r="AH48" s="195">
        <f>ROUND(((B48/CE61)*AH61),0)</f>
        <v>18974</v>
      </c>
      <c r="AI48" s="195">
        <f>ROUND(((B48/CE61)*AI61),0)</f>
        <v>0</v>
      </c>
      <c r="AJ48" s="195">
        <f>ROUND(((B48/CE61)*AJ61),0)</f>
        <v>99007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72925</v>
      </c>
      <c r="AZ48" s="195">
        <f>ROUND(((B48/CE61)*AZ61),0)</f>
        <v>0</v>
      </c>
      <c r="BA48" s="195">
        <f>ROUND(((B48/CE61)*BA61),0)</f>
        <v>20823</v>
      </c>
      <c r="BB48" s="195">
        <f>ROUND(((B48/CE61)*BB61),0)</f>
        <v>31335</v>
      </c>
      <c r="BC48" s="195">
        <f>ROUND(((B48/CE61)*BC61),0)</f>
        <v>0</v>
      </c>
      <c r="BD48" s="195">
        <f>ROUND(((B48/CE61)*BD61),0)</f>
        <v>9261</v>
      </c>
      <c r="BE48" s="195">
        <f>ROUND(((B48/CE61)*BE61),0)</f>
        <v>42526</v>
      </c>
      <c r="BF48" s="195">
        <f>ROUND(((B48/CE61)*BF61),0)</f>
        <v>24153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15276</v>
      </c>
      <c r="BM48" s="195">
        <f>ROUND(((B48/CE61)*BM61),0)</f>
        <v>54985</v>
      </c>
      <c r="BN48" s="195">
        <f>ROUND(((B48/CE61)*BN61),0)</f>
        <v>100472</v>
      </c>
      <c r="BO48" s="195">
        <f>ROUND(((B48/CE61)*BO61),0)</f>
        <v>2136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6179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51279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6834</v>
      </c>
      <c r="CD48" s="195"/>
      <c r="CE48" s="195">
        <f>SUM(C48:CD48)</f>
        <v>1023422</v>
      </c>
    </row>
    <row r="49" spans="1:84" ht="12.6" customHeight="1" x14ac:dyDescent="0.25">
      <c r="A49" s="175" t="s">
        <v>206</v>
      </c>
      <c r="B49" s="195">
        <f>B47+B48</f>
        <v>1023423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412085</v>
      </c>
      <c r="C51" s="184"/>
      <c r="D51" s="184"/>
      <c r="E51" s="184">
        <v>5252</v>
      </c>
      <c r="F51" s="184"/>
      <c r="G51" s="184"/>
      <c r="H51" s="184"/>
      <c r="I51" s="184"/>
      <c r="J51" s="184"/>
      <c r="K51" s="184"/>
      <c r="L51" s="184">
        <v>102823</v>
      </c>
      <c r="M51" s="184"/>
      <c r="N51" s="184">
        <v>27039</v>
      </c>
      <c r="O51" s="184"/>
      <c r="P51" s="184">
        <v>4785</v>
      </c>
      <c r="Q51" s="184"/>
      <c r="R51" s="184"/>
      <c r="S51" s="184">
        <v>5646</v>
      </c>
      <c r="T51" s="184"/>
      <c r="U51" s="184">
        <v>7331</v>
      </c>
      <c r="V51" s="184">
        <v>402</v>
      </c>
      <c r="W51" s="184"/>
      <c r="X51" s="184"/>
      <c r="Y51" s="184">
        <v>14347</v>
      </c>
      <c r="Z51" s="184"/>
      <c r="AA51" s="184"/>
      <c r="AB51" s="184">
        <v>2187</v>
      </c>
      <c r="AC51" s="184"/>
      <c r="AD51" s="184"/>
      <c r="AE51" s="184">
        <v>12206</v>
      </c>
      <c r="AF51" s="184"/>
      <c r="AG51" s="184">
        <v>13286</v>
      </c>
      <c r="AH51" s="184">
        <v>9732</v>
      </c>
      <c r="AI51" s="184"/>
      <c r="AJ51" s="184">
        <v>2438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>
        <v>42307</v>
      </c>
      <c r="AZ51" s="184"/>
      <c r="BA51" s="184">
        <v>16261</v>
      </c>
      <c r="BB51" s="184">
        <v>2685</v>
      </c>
      <c r="BC51" s="184"/>
      <c r="BD51" s="184"/>
      <c r="BE51" s="184">
        <v>83258</v>
      </c>
      <c r="BF51" s="184">
        <v>1966</v>
      </c>
      <c r="BG51" s="184"/>
      <c r="BH51" s="184"/>
      <c r="BI51" s="184"/>
      <c r="BJ51" s="184"/>
      <c r="BK51" s="184"/>
      <c r="BL51" s="184">
        <v>729</v>
      </c>
      <c r="BM51" s="184">
        <v>27136</v>
      </c>
      <c r="BN51" s="184">
        <v>24213</v>
      </c>
      <c r="BO51" s="184"/>
      <c r="BP51" s="184"/>
      <c r="BQ51" s="184"/>
      <c r="BR51" s="184"/>
      <c r="BS51" s="184"/>
      <c r="BT51" s="184"/>
      <c r="BU51" s="184"/>
      <c r="BV51" s="184">
        <v>2612</v>
      </c>
      <c r="BW51" s="184"/>
      <c r="BX51" s="184"/>
      <c r="BY51" s="184">
        <v>3444</v>
      </c>
      <c r="BZ51" s="184"/>
      <c r="CA51" s="184"/>
      <c r="CB51" s="184"/>
      <c r="CC51" s="184"/>
      <c r="CD51" s="195"/>
      <c r="CE51" s="195">
        <f>SUM(C51:CD51)</f>
        <v>412085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412085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48</v>
      </c>
      <c r="F59" s="184"/>
      <c r="G59" s="184"/>
      <c r="H59" s="184"/>
      <c r="I59" s="184"/>
      <c r="J59" s="184"/>
      <c r="K59" s="184"/>
      <c r="L59" s="184">
        <v>7265</v>
      </c>
      <c r="M59" s="184"/>
      <c r="N59" s="184">
        <v>3507</v>
      </c>
      <c r="O59" s="184"/>
      <c r="P59" s="185">
        <v>945</v>
      </c>
      <c r="Q59" s="185"/>
      <c r="R59" s="185"/>
      <c r="S59" s="244"/>
      <c r="T59" s="244"/>
      <c r="U59" s="220">
        <v>5406</v>
      </c>
      <c r="V59" s="185">
        <v>262</v>
      </c>
      <c r="W59" s="185"/>
      <c r="X59" s="185"/>
      <c r="Y59" s="185">
        <v>461</v>
      </c>
      <c r="Z59" s="185"/>
      <c r="AA59" s="185"/>
      <c r="AB59" s="244"/>
      <c r="AC59" s="185"/>
      <c r="AD59" s="185"/>
      <c r="AE59" s="185">
        <v>7799</v>
      </c>
      <c r="AF59" s="185"/>
      <c r="AG59" s="185">
        <v>458</v>
      </c>
      <c r="AH59" s="185">
        <v>149</v>
      </c>
      <c r="AI59" s="185"/>
      <c r="AJ59" s="185">
        <v>3341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4"/>
      <c r="AW59" s="244"/>
      <c r="AX59" s="244"/>
      <c r="AY59" s="185">
        <v>23319</v>
      </c>
      <c r="AZ59" s="185"/>
      <c r="BA59" s="244"/>
      <c r="BB59" s="244"/>
      <c r="BC59" s="244"/>
      <c r="BD59" s="244"/>
      <c r="BE59" s="185">
        <v>35142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/>
      <c r="D60" s="187"/>
      <c r="E60" s="187">
        <v>0.72</v>
      </c>
      <c r="F60" s="219"/>
      <c r="G60" s="187"/>
      <c r="H60" s="187"/>
      <c r="I60" s="187"/>
      <c r="J60" s="219"/>
      <c r="K60" s="187"/>
      <c r="L60" s="187">
        <v>14.05</v>
      </c>
      <c r="M60" s="187"/>
      <c r="N60" s="187">
        <v>6.23</v>
      </c>
      <c r="O60" s="187"/>
      <c r="P60" s="217">
        <v>0.11</v>
      </c>
      <c r="Q60" s="217"/>
      <c r="R60" s="217"/>
      <c r="S60" s="217">
        <v>0.04</v>
      </c>
      <c r="T60" s="217"/>
      <c r="U60" s="217">
        <v>1.1499999999999999</v>
      </c>
      <c r="V60" s="217">
        <v>0.04</v>
      </c>
      <c r="W60" s="217"/>
      <c r="X60" s="217"/>
      <c r="Y60" s="217">
        <v>1.47</v>
      </c>
      <c r="Z60" s="217"/>
      <c r="AA60" s="217"/>
      <c r="AB60" s="217"/>
      <c r="AC60" s="217"/>
      <c r="AD60" s="217"/>
      <c r="AE60" s="217">
        <v>2.66</v>
      </c>
      <c r="AF60" s="217"/>
      <c r="AG60" s="217">
        <v>0.43</v>
      </c>
      <c r="AH60" s="217">
        <v>0.74</v>
      </c>
      <c r="AI60" s="217"/>
      <c r="AJ60" s="217">
        <v>5.58</v>
      </c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>
        <v>6.19</v>
      </c>
      <c r="AZ60" s="217"/>
      <c r="BA60" s="217">
        <v>2.11</v>
      </c>
      <c r="BB60" s="217">
        <v>1.34</v>
      </c>
      <c r="BC60" s="217"/>
      <c r="BD60" s="217">
        <v>0.78</v>
      </c>
      <c r="BE60" s="217">
        <v>2.87</v>
      </c>
      <c r="BF60" s="217">
        <v>3.02</v>
      </c>
      <c r="BG60" s="217"/>
      <c r="BH60" s="217"/>
      <c r="BI60" s="217"/>
      <c r="BJ60" s="217"/>
      <c r="BK60" s="217"/>
      <c r="BL60" s="217">
        <v>1.32</v>
      </c>
      <c r="BM60" s="217">
        <v>2.11</v>
      </c>
      <c r="BN60" s="217">
        <v>3.67</v>
      </c>
      <c r="BO60" s="217">
        <v>0.06</v>
      </c>
      <c r="BP60" s="217"/>
      <c r="BQ60" s="217"/>
      <c r="BR60" s="217"/>
      <c r="BS60" s="217"/>
      <c r="BT60" s="217"/>
      <c r="BU60" s="217"/>
      <c r="BV60" s="217">
        <v>0.41</v>
      </c>
      <c r="BW60" s="217"/>
      <c r="BX60" s="217"/>
      <c r="BY60" s="217">
        <v>1.63</v>
      </c>
      <c r="BZ60" s="217"/>
      <c r="CA60" s="217"/>
      <c r="CB60" s="217"/>
      <c r="CC60" s="217">
        <v>0.23</v>
      </c>
      <c r="CD60" s="245" t="s">
        <v>221</v>
      </c>
      <c r="CE60" s="247">
        <f t="shared" ref="CE60:CE69" si="0">SUM(C60:CD60)</f>
        <v>58.959999999999994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36661</v>
      </c>
      <c r="F61" s="185"/>
      <c r="G61" s="184"/>
      <c r="H61" s="184"/>
      <c r="I61" s="185"/>
      <c r="J61" s="185"/>
      <c r="K61" s="185"/>
      <c r="L61" s="185">
        <v>717679</v>
      </c>
      <c r="M61" s="184"/>
      <c r="N61" s="184">
        <v>269100</v>
      </c>
      <c r="O61" s="184"/>
      <c r="P61" s="185">
        <v>6262</v>
      </c>
      <c r="Q61" s="185"/>
      <c r="R61" s="185"/>
      <c r="S61" s="185">
        <v>1742</v>
      </c>
      <c r="T61" s="185"/>
      <c r="U61" s="185">
        <v>62870</v>
      </c>
      <c r="V61" s="185">
        <v>3272</v>
      </c>
      <c r="W61" s="185"/>
      <c r="X61" s="185"/>
      <c r="Y61" s="185">
        <v>105475</v>
      </c>
      <c r="Z61" s="185"/>
      <c r="AA61" s="185"/>
      <c r="AB61" s="185"/>
      <c r="AC61" s="185"/>
      <c r="AD61" s="185"/>
      <c r="AE61" s="185">
        <v>232585</v>
      </c>
      <c r="AF61" s="185"/>
      <c r="AG61" s="185">
        <v>36387</v>
      </c>
      <c r="AH61" s="185">
        <v>59774</v>
      </c>
      <c r="AI61" s="185"/>
      <c r="AJ61" s="185">
        <v>311909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229740</v>
      </c>
      <c r="AZ61" s="185"/>
      <c r="BA61" s="185">
        <v>65600</v>
      </c>
      <c r="BB61" s="185">
        <v>98718</v>
      </c>
      <c r="BC61" s="185"/>
      <c r="BD61" s="185">
        <v>29176</v>
      </c>
      <c r="BE61" s="185">
        <v>133974</v>
      </c>
      <c r="BF61" s="185">
        <v>76092</v>
      </c>
      <c r="BG61" s="185"/>
      <c r="BH61" s="185"/>
      <c r="BI61" s="185"/>
      <c r="BJ61" s="185"/>
      <c r="BK61" s="185"/>
      <c r="BL61" s="185">
        <v>48126</v>
      </c>
      <c r="BM61" s="185">
        <v>173224</v>
      </c>
      <c r="BN61" s="185">
        <v>316524</v>
      </c>
      <c r="BO61" s="185">
        <v>6728</v>
      </c>
      <c r="BP61" s="185"/>
      <c r="BQ61" s="185"/>
      <c r="BR61" s="185"/>
      <c r="BS61" s="185"/>
      <c r="BT61" s="185"/>
      <c r="BU61" s="185"/>
      <c r="BV61" s="185">
        <v>19467</v>
      </c>
      <c r="BW61" s="185"/>
      <c r="BX61" s="185"/>
      <c r="BY61" s="185">
        <v>161549</v>
      </c>
      <c r="BZ61" s="185"/>
      <c r="CA61" s="185"/>
      <c r="CB61" s="185"/>
      <c r="CC61" s="185">
        <v>21529</v>
      </c>
      <c r="CD61" s="245" t="s">
        <v>221</v>
      </c>
      <c r="CE61" s="195">
        <f t="shared" si="0"/>
        <v>3224163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11637</v>
      </c>
      <c r="F62" s="195">
        <f t="shared" ref="F62:H62" si="2">ROUND(F47+F48,0)</f>
        <v>0</v>
      </c>
      <c r="G62" s="195">
        <f t="shared" si="2"/>
        <v>0</v>
      </c>
      <c r="H62" s="195">
        <f t="shared" si="2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227808</v>
      </c>
      <c r="M62" s="195">
        <f t="shared" si="1"/>
        <v>0</v>
      </c>
      <c r="N62" s="195">
        <f t="shared" si="1"/>
        <v>85418</v>
      </c>
      <c r="O62" s="195">
        <f t="shared" si="1"/>
        <v>0</v>
      </c>
      <c r="P62" s="195">
        <f t="shared" si="1"/>
        <v>1988</v>
      </c>
      <c r="Q62" s="195">
        <f t="shared" si="1"/>
        <v>0</v>
      </c>
      <c r="R62" s="195">
        <f t="shared" si="1"/>
        <v>0</v>
      </c>
      <c r="S62" s="195">
        <f t="shared" si="1"/>
        <v>553</v>
      </c>
      <c r="T62" s="195">
        <f t="shared" si="1"/>
        <v>0</v>
      </c>
      <c r="U62" s="195">
        <f t="shared" si="1"/>
        <v>19956</v>
      </c>
      <c r="V62" s="195">
        <f t="shared" si="1"/>
        <v>1039</v>
      </c>
      <c r="W62" s="195">
        <f t="shared" si="1"/>
        <v>0</v>
      </c>
      <c r="X62" s="195">
        <f t="shared" si="1"/>
        <v>0</v>
      </c>
      <c r="Y62" s="195">
        <f t="shared" si="1"/>
        <v>33480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0</v>
      </c>
      <c r="AD62" s="195">
        <f t="shared" si="1"/>
        <v>0</v>
      </c>
      <c r="AE62" s="195">
        <f t="shared" si="1"/>
        <v>73828</v>
      </c>
      <c r="AF62" s="195">
        <f t="shared" si="1"/>
        <v>0</v>
      </c>
      <c r="AG62" s="195">
        <f t="shared" si="1"/>
        <v>11550</v>
      </c>
      <c r="AH62" s="195">
        <f t="shared" si="1"/>
        <v>18974</v>
      </c>
      <c r="AI62" s="195">
        <f t="shared" si="1"/>
        <v>0</v>
      </c>
      <c r="AJ62" s="195">
        <f t="shared" si="1"/>
        <v>99007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72925</v>
      </c>
      <c r="AZ62" s="195">
        <f>ROUND(AZ47+AZ48,0)</f>
        <v>0</v>
      </c>
      <c r="BA62" s="195">
        <f>ROUND(BA47+BA48,0)</f>
        <v>20823</v>
      </c>
      <c r="BB62" s="195">
        <f t="shared" si="1"/>
        <v>31335</v>
      </c>
      <c r="BC62" s="195">
        <f t="shared" si="1"/>
        <v>0</v>
      </c>
      <c r="BD62" s="195">
        <f t="shared" si="1"/>
        <v>9261</v>
      </c>
      <c r="BE62" s="195">
        <f t="shared" si="1"/>
        <v>42526</v>
      </c>
      <c r="BF62" s="195">
        <f t="shared" si="1"/>
        <v>24153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15276</v>
      </c>
      <c r="BM62" s="195">
        <f t="shared" si="1"/>
        <v>54985</v>
      </c>
      <c r="BN62" s="195">
        <f t="shared" si="1"/>
        <v>100472</v>
      </c>
      <c r="BO62" s="195">
        <f t="shared" ref="BO62:CC62" si="3">ROUND(BO47+BO48,0)</f>
        <v>2136</v>
      </c>
      <c r="BP62" s="195">
        <f t="shared" si="3"/>
        <v>0</v>
      </c>
      <c r="BQ62" s="195">
        <f t="shared" si="3"/>
        <v>0</v>
      </c>
      <c r="BR62" s="195">
        <f t="shared" si="3"/>
        <v>0</v>
      </c>
      <c r="BS62" s="195">
        <f t="shared" si="3"/>
        <v>0</v>
      </c>
      <c r="BT62" s="195">
        <f t="shared" si="3"/>
        <v>0</v>
      </c>
      <c r="BU62" s="195">
        <f t="shared" si="3"/>
        <v>0</v>
      </c>
      <c r="BV62" s="195">
        <f t="shared" si="3"/>
        <v>6179</v>
      </c>
      <c r="BW62" s="195">
        <f t="shared" si="3"/>
        <v>0</v>
      </c>
      <c r="BX62" s="195">
        <f t="shared" si="3"/>
        <v>0</v>
      </c>
      <c r="BY62" s="195">
        <f t="shared" si="3"/>
        <v>51279</v>
      </c>
      <c r="BZ62" s="195">
        <f t="shared" si="3"/>
        <v>0</v>
      </c>
      <c r="CA62" s="195">
        <f t="shared" si="3"/>
        <v>0</v>
      </c>
      <c r="CB62" s="195">
        <f t="shared" si="3"/>
        <v>0</v>
      </c>
      <c r="CC62" s="195">
        <f t="shared" si="3"/>
        <v>6834</v>
      </c>
      <c r="CD62" s="245" t="s">
        <v>221</v>
      </c>
      <c r="CE62" s="195">
        <f t="shared" si="0"/>
        <v>1023422</v>
      </c>
      <c r="CF62" s="248"/>
    </row>
    <row r="63" spans="1:84" ht="12.6" customHeight="1" x14ac:dyDescent="0.25">
      <c r="A63" s="171" t="s">
        <v>236</v>
      </c>
      <c r="B63" s="175"/>
      <c r="C63" s="184"/>
      <c r="D63" s="184"/>
      <c r="E63" s="184">
        <v>44806</v>
      </c>
      <c r="F63" s="185"/>
      <c r="G63" s="184"/>
      <c r="H63" s="184"/>
      <c r="I63" s="185"/>
      <c r="J63" s="185"/>
      <c r="K63" s="185"/>
      <c r="L63" s="185">
        <v>877124</v>
      </c>
      <c r="M63" s="184"/>
      <c r="N63" s="184"/>
      <c r="O63" s="184"/>
      <c r="P63" s="185">
        <v>9600</v>
      </c>
      <c r="Q63" s="185"/>
      <c r="R63" s="185"/>
      <c r="S63" s="185"/>
      <c r="T63" s="185"/>
      <c r="U63" s="185">
        <v>18831</v>
      </c>
      <c r="V63" s="185"/>
      <c r="W63" s="185"/>
      <c r="X63" s="185"/>
      <c r="Y63" s="185">
        <v>7854</v>
      </c>
      <c r="Z63" s="185"/>
      <c r="AA63" s="185"/>
      <c r="AB63" s="185">
        <v>87715</v>
      </c>
      <c r="AC63" s="185"/>
      <c r="AD63" s="185"/>
      <c r="AE63" s="185">
        <v>115472</v>
      </c>
      <c r="AF63" s="185"/>
      <c r="AG63" s="185">
        <v>326326</v>
      </c>
      <c r="AH63" s="185"/>
      <c r="AI63" s="185"/>
      <c r="AJ63" s="185">
        <v>561658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>
        <v>1440</v>
      </c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>
        <v>79253</v>
      </c>
      <c r="BN63" s="185">
        <v>81705</v>
      </c>
      <c r="BO63" s="185"/>
      <c r="BP63" s="185"/>
      <c r="BQ63" s="185"/>
      <c r="BR63" s="185"/>
      <c r="BS63" s="185"/>
      <c r="BT63" s="185"/>
      <c r="BU63" s="185"/>
      <c r="BV63" s="185">
        <v>10400</v>
      </c>
      <c r="BW63" s="185"/>
      <c r="BX63" s="185"/>
      <c r="BY63" s="185"/>
      <c r="BZ63" s="185"/>
      <c r="CA63" s="185"/>
      <c r="CB63" s="185"/>
      <c r="CC63" s="185"/>
      <c r="CD63" s="245" t="s">
        <v>221</v>
      </c>
      <c r="CE63" s="195">
        <f t="shared" si="0"/>
        <v>2222184</v>
      </c>
      <c r="CF63" s="248"/>
    </row>
    <row r="64" spans="1:84" ht="12.6" customHeight="1" x14ac:dyDescent="0.25">
      <c r="A64" s="171" t="s">
        <v>237</v>
      </c>
      <c r="B64" s="175"/>
      <c r="C64" s="184"/>
      <c r="D64" s="184"/>
      <c r="E64" s="185">
        <v>5894</v>
      </c>
      <c r="F64" s="185"/>
      <c r="G64" s="184"/>
      <c r="H64" s="184"/>
      <c r="I64" s="185"/>
      <c r="J64" s="185"/>
      <c r="K64" s="185"/>
      <c r="L64" s="185">
        <v>115373</v>
      </c>
      <c r="M64" s="184"/>
      <c r="N64" s="184"/>
      <c r="O64" s="184"/>
      <c r="P64" s="185">
        <v>2136</v>
      </c>
      <c r="Q64" s="185"/>
      <c r="R64" s="185"/>
      <c r="S64" s="185">
        <v>15191</v>
      </c>
      <c r="T64" s="185"/>
      <c r="U64" s="185">
        <v>47969</v>
      </c>
      <c r="V64" s="185">
        <v>552</v>
      </c>
      <c r="W64" s="185"/>
      <c r="X64" s="185"/>
      <c r="Y64" s="185">
        <v>4801</v>
      </c>
      <c r="Z64" s="185"/>
      <c r="AA64" s="185"/>
      <c r="AB64" s="185">
        <v>50496</v>
      </c>
      <c r="AC64" s="185"/>
      <c r="AD64" s="185"/>
      <c r="AE64" s="185">
        <v>2587</v>
      </c>
      <c r="AF64" s="185"/>
      <c r="AG64" s="185">
        <v>1465</v>
      </c>
      <c r="AH64" s="185">
        <v>7816</v>
      </c>
      <c r="AI64" s="185"/>
      <c r="AJ64" s="185">
        <v>34024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92606</v>
      </c>
      <c r="AZ64" s="185"/>
      <c r="BA64" s="185">
        <v>12586</v>
      </c>
      <c r="BB64" s="185">
        <v>164</v>
      </c>
      <c r="BC64" s="185"/>
      <c r="BD64" s="185">
        <v>3237</v>
      </c>
      <c r="BE64" s="185">
        <v>17851</v>
      </c>
      <c r="BF64" s="185">
        <v>16255</v>
      </c>
      <c r="BG64" s="185"/>
      <c r="BH64" s="185"/>
      <c r="BI64" s="185"/>
      <c r="BJ64" s="185"/>
      <c r="BK64" s="185"/>
      <c r="BL64" s="185">
        <v>511</v>
      </c>
      <c r="BM64" s="185">
        <v>2164</v>
      </c>
      <c r="BN64" s="185">
        <v>23036</v>
      </c>
      <c r="BO64" s="185">
        <v>1884</v>
      </c>
      <c r="BP64" s="185"/>
      <c r="BQ64" s="185"/>
      <c r="BR64" s="185"/>
      <c r="BS64" s="185"/>
      <c r="BT64" s="185"/>
      <c r="BU64" s="185"/>
      <c r="BV64" s="185">
        <v>1563</v>
      </c>
      <c r="BW64" s="185"/>
      <c r="BX64" s="185"/>
      <c r="BY64" s="185">
        <v>1223</v>
      </c>
      <c r="BZ64" s="185"/>
      <c r="CA64" s="185"/>
      <c r="CB64" s="185"/>
      <c r="CC64" s="185">
        <v>-142</v>
      </c>
      <c r="CD64" s="245" t="s">
        <v>221</v>
      </c>
      <c r="CE64" s="195">
        <f t="shared" si="0"/>
        <v>461242</v>
      </c>
      <c r="CF64" s="248"/>
    </row>
    <row r="65" spans="1:84" ht="12.6" customHeight="1" x14ac:dyDescent="0.25">
      <c r="A65" s="171" t="s">
        <v>238</v>
      </c>
      <c r="B65" s="175"/>
      <c r="C65" s="184"/>
      <c r="D65" s="184"/>
      <c r="E65" s="184">
        <v>1134</v>
      </c>
      <c r="F65" s="184"/>
      <c r="G65" s="184"/>
      <c r="H65" s="184"/>
      <c r="I65" s="185"/>
      <c r="J65" s="184"/>
      <c r="K65" s="185"/>
      <c r="L65" s="185">
        <v>22189</v>
      </c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>
        <v>3157</v>
      </c>
      <c r="AI65" s="185"/>
      <c r="AJ65" s="185">
        <v>15799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157401</v>
      </c>
      <c r="BF65" s="185"/>
      <c r="BG65" s="185"/>
      <c r="BH65" s="185"/>
      <c r="BI65" s="185"/>
      <c r="BJ65" s="185"/>
      <c r="BK65" s="185"/>
      <c r="BL65" s="185"/>
      <c r="BM65" s="185"/>
      <c r="BN65" s="185">
        <v>11315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5" t="s">
        <v>221</v>
      </c>
      <c r="CE65" s="195">
        <f t="shared" si="0"/>
        <v>210995</v>
      </c>
      <c r="CF65" s="248"/>
    </row>
    <row r="66" spans="1:84" ht="12.6" customHeight="1" x14ac:dyDescent="0.25">
      <c r="A66" s="171" t="s">
        <v>239</v>
      </c>
      <c r="B66" s="175"/>
      <c r="C66" s="184"/>
      <c r="D66" s="184"/>
      <c r="E66" s="184">
        <v>1257</v>
      </c>
      <c r="F66" s="184"/>
      <c r="G66" s="184"/>
      <c r="H66" s="184"/>
      <c r="I66" s="184"/>
      <c r="J66" s="184"/>
      <c r="K66" s="185"/>
      <c r="L66" s="185">
        <v>24602</v>
      </c>
      <c r="M66" s="184"/>
      <c r="N66" s="184">
        <v>7052</v>
      </c>
      <c r="O66" s="185"/>
      <c r="P66" s="185">
        <v>799</v>
      </c>
      <c r="Q66" s="185"/>
      <c r="R66" s="185"/>
      <c r="S66" s="184"/>
      <c r="T66" s="184"/>
      <c r="U66" s="185">
        <v>41305</v>
      </c>
      <c r="V66" s="185">
        <v>330</v>
      </c>
      <c r="W66" s="185"/>
      <c r="X66" s="185"/>
      <c r="Y66" s="185">
        <v>16149</v>
      </c>
      <c r="Z66" s="185"/>
      <c r="AA66" s="185"/>
      <c r="AB66" s="185">
        <v>77638</v>
      </c>
      <c r="AC66" s="185"/>
      <c r="AD66" s="185"/>
      <c r="AE66" s="185">
        <v>4153</v>
      </c>
      <c r="AF66" s="185"/>
      <c r="AG66" s="185">
        <v>2336</v>
      </c>
      <c r="AH66" s="185">
        <v>8586</v>
      </c>
      <c r="AI66" s="185"/>
      <c r="AJ66" s="185">
        <v>25165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77242</v>
      </c>
      <c r="AZ66" s="185"/>
      <c r="BA66" s="185">
        <v>1488</v>
      </c>
      <c r="BB66" s="185">
        <v>971</v>
      </c>
      <c r="BC66" s="185"/>
      <c r="BD66" s="185"/>
      <c r="BE66" s="185">
        <v>74181</v>
      </c>
      <c r="BF66" s="185">
        <v>493</v>
      </c>
      <c r="BG66" s="185"/>
      <c r="BH66" s="185"/>
      <c r="BI66" s="185"/>
      <c r="BJ66" s="185"/>
      <c r="BK66" s="185"/>
      <c r="BL66" s="185"/>
      <c r="BM66" s="185">
        <v>329347</v>
      </c>
      <c r="BN66" s="185">
        <v>24354</v>
      </c>
      <c r="BO66" s="185"/>
      <c r="BP66" s="185"/>
      <c r="BQ66" s="185"/>
      <c r="BR66" s="185"/>
      <c r="BS66" s="185"/>
      <c r="BT66" s="185"/>
      <c r="BU66" s="185"/>
      <c r="BV66" s="185">
        <v>43378</v>
      </c>
      <c r="BW66" s="185"/>
      <c r="BX66" s="185"/>
      <c r="BY66" s="185"/>
      <c r="BZ66" s="185"/>
      <c r="CA66" s="185"/>
      <c r="CB66" s="185"/>
      <c r="CC66" s="185"/>
      <c r="CD66" s="245" t="s">
        <v>221</v>
      </c>
      <c r="CE66" s="195">
        <f t="shared" si="0"/>
        <v>760826</v>
      </c>
      <c r="CF66" s="248"/>
    </row>
    <row r="67" spans="1:84" ht="12.6" customHeight="1" x14ac:dyDescent="0.25">
      <c r="A67" s="171" t="s">
        <v>6</v>
      </c>
      <c r="B67" s="175"/>
      <c r="C67" s="195"/>
      <c r="D67" s="195">
        <f>ROUND(D51+D52,0)</f>
        <v>0</v>
      </c>
      <c r="E67" s="195">
        <f t="shared" ref="E67:BP67" si="4">ROUND(E51+E52,0)</f>
        <v>5252</v>
      </c>
      <c r="F67" s="195">
        <f t="shared" si="4"/>
        <v>0</v>
      </c>
      <c r="G67" s="195">
        <f t="shared" si="4"/>
        <v>0</v>
      </c>
      <c r="H67" s="195">
        <f t="shared" si="4"/>
        <v>0</v>
      </c>
      <c r="I67" s="195">
        <f t="shared" si="4"/>
        <v>0</v>
      </c>
      <c r="J67" s="195">
        <f>ROUND(J51+J52,0)</f>
        <v>0</v>
      </c>
      <c r="K67" s="195">
        <f t="shared" si="4"/>
        <v>0</v>
      </c>
      <c r="L67" s="195">
        <f t="shared" si="4"/>
        <v>102823</v>
      </c>
      <c r="M67" s="195">
        <f t="shared" si="4"/>
        <v>0</v>
      </c>
      <c r="N67" s="195">
        <f t="shared" si="4"/>
        <v>27039</v>
      </c>
      <c r="O67" s="195">
        <f t="shared" si="4"/>
        <v>0</v>
      </c>
      <c r="P67" s="195">
        <f t="shared" si="4"/>
        <v>4785</v>
      </c>
      <c r="Q67" s="195">
        <f t="shared" si="4"/>
        <v>0</v>
      </c>
      <c r="R67" s="195">
        <f t="shared" si="4"/>
        <v>0</v>
      </c>
      <c r="S67" s="195">
        <f t="shared" si="4"/>
        <v>5646</v>
      </c>
      <c r="T67" s="195">
        <f t="shared" si="4"/>
        <v>0</v>
      </c>
      <c r="U67" s="195">
        <f t="shared" si="4"/>
        <v>7331</v>
      </c>
      <c r="V67" s="195">
        <f t="shared" si="4"/>
        <v>402</v>
      </c>
      <c r="W67" s="195">
        <f t="shared" si="4"/>
        <v>0</v>
      </c>
      <c r="X67" s="195">
        <f t="shared" si="4"/>
        <v>0</v>
      </c>
      <c r="Y67" s="195">
        <f t="shared" si="4"/>
        <v>14347</v>
      </c>
      <c r="Z67" s="195">
        <f t="shared" si="4"/>
        <v>0</v>
      </c>
      <c r="AA67" s="195">
        <f t="shared" si="4"/>
        <v>0</v>
      </c>
      <c r="AB67" s="195">
        <f t="shared" si="4"/>
        <v>2187</v>
      </c>
      <c r="AC67" s="195">
        <f t="shared" si="4"/>
        <v>0</v>
      </c>
      <c r="AD67" s="195">
        <f t="shared" si="4"/>
        <v>0</v>
      </c>
      <c r="AE67" s="195">
        <f t="shared" si="4"/>
        <v>12206</v>
      </c>
      <c r="AF67" s="195">
        <f t="shared" si="4"/>
        <v>0</v>
      </c>
      <c r="AG67" s="195">
        <f t="shared" si="4"/>
        <v>13286</v>
      </c>
      <c r="AH67" s="195">
        <f t="shared" si="4"/>
        <v>9732</v>
      </c>
      <c r="AI67" s="195">
        <f t="shared" si="4"/>
        <v>0</v>
      </c>
      <c r="AJ67" s="195">
        <f t="shared" si="4"/>
        <v>2438</v>
      </c>
      <c r="AK67" s="195">
        <f t="shared" si="4"/>
        <v>0</v>
      </c>
      <c r="AL67" s="195">
        <f t="shared" si="4"/>
        <v>0</v>
      </c>
      <c r="AM67" s="195">
        <f t="shared" si="4"/>
        <v>0</v>
      </c>
      <c r="AN67" s="195">
        <f t="shared" si="4"/>
        <v>0</v>
      </c>
      <c r="AO67" s="195">
        <f t="shared" si="4"/>
        <v>0</v>
      </c>
      <c r="AP67" s="195">
        <f t="shared" si="4"/>
        <v>0</v>
      </c>
      <c r="AQ67" s="195">
        <f t="shared" si="4"/>
        <v>0</v>
      </c>
      <c r="AR67" s="195">
        <f t="shared" si="4"/>
        <v>0</v>
      </c>
      <c r="AS67" s="195">
        <f t="shared" si="4"/>
        <v>0</v>
      </c>
      <c r="AT67" s="195">
        <f t="shared" si="4"/>
        <v>0</v>
      </c>
      <c r="AU67" s="195">
        <f t="shared" si="4"/>
        <v>0</v>
      </c>
      <c r="AV67" s="195">
        <f t="shared" si="4"/>
        <v>0</v>
      </c>
      <c r="AW67" s="195">
        <f t="shared" si="4"/>
        <v>0</v>
      </c>
      <c r="AX67" s="195">
        <f t="shared" si="4"/>
        <v>0</v>
      </c>
      <c r="AY67" s="195">
        <f t="shared" si="4"/>
        <v>42307</v>
      </c>
      <c r="AZ67" s="195">
        <f>ROUND(AZ51+AZ52,0)</f>
        <v>0</v>
      </c>
      <c r="BA67" s="195">
        <f>ROUND(BA51+BA52,0)</f>
        <v>16261</v>
      </c>
      <c r="BB67" s="195">
        <f t="shared" si="4"/>
        <v>2685</v>
      </c>
      <c r="BC67" s="195">
        <f t="shared" si="4"/>
        <v>0</v>
      </c>
      <c r="BD67" s="195">
        <f t="shared" si="4"/>
        <v>0</v>
      </c>
      <c r="BE67" s="195">
        <f t="shared" si="4"/>
        <v>83258</v>
      </c>
      <c r="BF67" s="195">
        <f t="shared" si="4"/>
        <v>1966</v>
      </c>
      <c r="BG67" s="195">
        <f t="shared" si="4"/>
        <v>0</v>
      </c>
      <c r="BH67" s="195">
        <f t="shared" si="4"/>
        <v>0</v>
      </c>
      <c r="BI67" s="195">
        <f t="shared" si="4"/>
        <v>0</v>
      </c>
      <c r="BJ67" s="195">
        <f t="shared" si="4"/>
        <v>0</v>
      </c>
      <c r="BK67" s="195">
        <f t="shared" si="4"/>
        <v>0</v>
      </c>
      <c r="BL67" s="195">
        <f t="shared" si="4"/>
        <v>729</v>
      </c>
      <c r="BM67" s="195">
        <f t="shared" si="4"/>
        <v>27136</v>
      </c>
      <c r="BN67" s="195">
        <f t="shared" si="4"/>
        <v>24213</v>
      </c>
      <c r="BO67" s="195">
        <f t="shared" si="4"/>
        <v>0</v>
      </c>
      <c r="BP67" s="195">
        <f t="shared" si="4"/>
        <v>0</v>
      </c>
      <c r="BQ67" s="195">
        <f t="shared" ref="BQ67:CC67" si="5">ROUND(BQ51+BQ52,0)</f>
        <v>0</v>
      </c>
      <c r="BR67" s="195">
        <f t="shared" si="5"/>
        <v>0</v>
      </c>
      <c r="BS67" s="195">
        <f t="shared" si="5"/>
        <v>0</v>
      </c>
      <c r="BT67" s="195">
        <f t="shared" si="5"/>
        <v>0</v>
      </c>
      <c r="BU67" s="195">
        <f t="shared" si="5"/>
        <v>0</v>
      </c>
      <c r="BV67" s="195">
        <f t="shared" si="5"/>
        <v>2612</v>
      </c>
      <c r="BW67" s="195">
        <f t="shared" si="5"/>
        <v>0</v>
      </c>
      <c r="BX67" s="195">
        <f t="shared" si="5"/>
        <v>0</v>
      </c>
      <c r="BY67" s="195">
        <f t="shared" si="5"/>
        <v>3444</v>
      </c>
      <c r="BZ67" s="195">
        <f t="shared" si="5"/>
        <v>0</v>
      </c>
      <c r="CA67" s="195">
        <f t="shared" si="5"/>
        <v>0</v>
      </c>
      <c r="CB67" s="195">
        <f t="shared" si="5"/>
        <v>0</v>
      </c>
      <c r="CC67" s="195">
        <f t="shared" si="5"/>
        <v>0</v>
      </c>
      <c r="CD67" s="245" t="s">
        <v>221</v>
      </c>
      <c r="CE67" s="195">
        <f t="shared" si="0"/>
        <v>412085</v>
      </c>
      <c r="CF67" s="248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>
        <v>14697</v>
      </c>
      <c r="AC68" s="185"/>
      <c r="AD68" s="185"/>
      <c r="AE68" s="185"/>
      <c r="AF68" s="185"/>
      <c r="AG68" s="185"/>
      <c r="AH68" s="185">
        <v>2750</v>
      </c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5" t="s">
        <v>221</v>
      </c>
      <c r="CE68" s="195">
        <f t="shared" si="0"/>
        <v>17447</v>
      </c>
      <c r="CF68" s="248"/>
    </row>
    <row r="69" spans="1:84" ht="12.6" customHeight="1" x14ac:dyDescent="0.25">
      <c r="A69" s="171" t="s">
        <v>241</v>
      </c>
      <c r="B69" s="175"/>
      <c r="C69" s="184"/>
      <c r="D69" s="184"/>
      <c r="E69" s="185">
        <v>493</v>
      </c>
      <c r="F69" s="185"/>
      <c r="G69" s="184"/>
      <c r="H69" s="184"/>
      <c r="I69" s="185"/>
      <c r="J69" s="185"/>
      <c r="K69" s="185"/>
      <c r="L69" s="185">
        <v>9654</v>
      </c>
      <c r="M69" s="184"/>
      <c r="N69" s="184">
        <v>2174</v>
      </c>
      <c r="O69" s="184"/>
      <c r="P69" s="185"/>
      <c r="Q69" s="185"/>
      <c r="R69" s="220"/>
      <c r="S69" s="185"/>
      <c r="T69" s="184"/>
      <c r="U69" s="185">
        <v>87</v>
      </c>
      <c r="V69" s="185"/>
      <c r="W69" s="184"/>
      <c r="X69" s="185"/>
      <c r="Y69" s="185">
        <v>3117</v>
      </c>
      <c r="Z69" s="185"/>
      <c r="AA69" s="185"/>
      <c r="AB69" s="185"/>
      <c r="AC69" s="185"/>
      <c r="AD69" s="185"/>
      <c r="AE69" s="185">
        <v>2371</v>
      </c>
      <c r="AF69" s="185"/>
      <c r="AG69" s="185">
        <v>672</v>
      </c>
      <c r="AH69" s="185">
        <v>275</v>
      </c>
      <c r="AI69" s="185"/>
      <c r="AJ69" s="185">
        <v>9359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32</v>
      </c>
      <c r="AZ69" s="185"/>
      <c r="BA69" s="185"/>
      <c r="BB69" s="185">
        <v>103</v>
      </c>
      <c r="BC69" s="185"/>
      <c r="BD69" s="185">
        <v>-3822</v>
      </c>
      <c r="BE69" s="185">
        <v>1870</v>
      </c>
      <c r="BF69" s="185"/>
      <c r="BG69" s="185"/>
      <c r="BH69" s="220"/>
      <c r="BI69" s="185"/>
      <c r="BJ69" s="185"/>
      <c r="BK69" s="185"/>
      <c r="BL69" s="185"/>
      <c r="BM69" s="185">
        <v>3591</v>
      </c>
      <c r="BN69" s="185">
        <v>144745</v>
      </c>
      <c r="BO69" s="185"/>
      <c r="BP69" s="185"/>
      <c r="BQ69" s="185"/>
      <c r="BR69" s="185"/>
      <c r="BS69" s="185"/>
      <c r="BT69" s="185"/>
      <c r="BU69" s="185"/>
      <c r="BV69" s="185">
        <v>100</v>
      </c>
      <c r="BW69" s="185"/>
      <c r="BX69" s="185"/>
      <c r="BY69" s="185">
        <v>4579</v>
      </c>
      <c r="BZ69" s="185"/>
      <c r="CA69" s="185"/>
      <c r="CB69" s="185"/>
      <c r="CC69" s="185">
        <v>608</v>
      </c>
      <c r="CD69" s="188">
        <v>163321</v>
      </c>
      <c r="CE69" s="195">
        <f t="shared" si="0"/>
        <v>343329</v>
      </c>
      <c r="CF69" s="248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>
        <v>479</v>
      </c>
      <c r="O70" s="184"/>
      <c r="P70" s="184"/>
      <c r="Q70" s="184"/>
      <c r="R70" s="184"/>
      <c r="S70" s="184">
        <v>1246</v>
      </c>
      <c r="T70" s="184"/>
      <c r="U70" s="185"/>
      <c r="V70" s="184"/>
      <c r="W70" s="184"/>
      <c r="X70" s="185"/>
      <c r="Y70" s="185"/>
      <c r="Z70" s="185"/>
      <c r="AA70" s="185"/>
      <c r="AB70" s="185">
        <v>207259</v>
      </c>
      <c r="AC70" s="185"/>
      <c r="AD70" s="185"/>
      <c r="AE70" s="185">
        <v>22057</v>
      </c>
      <c r="AF70" s="185"/>
      <c r="AG70" s="185"/>
      <c r="AH70" s="185"/>
      <c r="AI70" s="185"/>
      <c r="AJ70" s="185">
        <v>5965</v>
      </c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v>6902</v>
      </c>
      <c r="AZ70" s="185"/>
      <c r="BA70" s="185">
        <v>186</v>
      </c>
      <c r="BB70" s="185">
        <v>1757</v>
      </c>
      <c r="BC70" s="185"/>
      <c r="BD70" s="185"/>
      <c r="BE70" s="185">
        <v>2066</v>
      </c>
      <c r="BF70" s="185"/>
      <c r="BG70" s="185"/>
      <c r="BH70" s="185"/>
      <c r="BI70" s="185"/>
      <c r="BJ70" s="185"/>
      <c r="BK70" s="185"/>
      <c r="BL70" s="185"/>
      <c r="BM70" s="185">
        <v>51</v>
      </c>
      <c r="BN70" s="185">
        <v>13888</v>
      </c>
      <c r="BO70" s="185"/>
      <c r="BP70" s="185"/>
      <c r="BQ70" s="185"/>
      <c r="BR70" s="185"/>
      <c r="BS70" s="185"/>
      <c r="BT70" s="185"/>
      <c r="BU70" s="185"/>
      <c r="BV70" s="185">
        <v>65</v>
      </c>
      <c r="BW70" s="185"/>
      <c r="BX70" s="185"/>
      <c r="BY70" s="185"/>
      <c r="BZ70" s="185"/>
      <c r="CA70" s="185"/>
      <c r="CB70" s="185"/>
      <c r="CC70" s="185"/>
      <c r="CD70" s="188"/>
      <c r="CE70" s="195">
        <v>261921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6">SUM(D61:D69)-D70</f>
        <v>0</v>
      </c>
      <c r="E71" s="195">
        <f t="shared" si="6"/>
        <v>107134</v>
      </c>
      <c r="F71" s="195">
        <f t="shared" si="6"/>
        <v>0</v>
      </c>
      <c r="G71" s="195">
        <f t="shared" si="6"/>
        <v>0</v>
      </c>
      <c r="H71" s="195">
        <f t="shared" si="6"/>
        <v>0</v>
      </c>
      <c r="I71" s="195">
        <f t="shared" si="6"/>
        <v>0</v>
      </c>
      <c r="J71" s="195">
        <f t="shared" si="6"/>
        <v>0</v>
      </c>
      <c r="K71" s="195">
        <f t="shared" si="6"/>
        <v>0</v>
      </c>
      <c r="L71" s="195">
        <f t="shared" si="6"/>
        <v>2097252</v>
      </c>
      <c r="M71" s="195">
        <f t="shared" si="6"/>
        <v>0</v>
      </c>
      <c r="N71" s="195">
        <f t="shared" si="6"/>
        <v>390304</v>
      </c>
      <c r="O71" s="195">
        <f t="shared" si="6"/>
        <v>0</v>
      </c>
      <c r="P71" s="195">
        <f t="shared" si="6"/>
        <v>25570</v>
      </c>
      <c r="Q71" s="195">
        <f t="shared" si="6"/>
        <v>0</v>
      </c>
      <c r="R71" s="195">
        <f t="shared" si="6"/>
        <v>0</v>
      </c>
      <c r="S71" s="195">
        <f t="shared" si="6"/>
        <v>21886</v>
      </c>
      <c r="T71" s="195">
        <f t="shared" si="6"/>
        <v>0</v>
      </c>
      <c r="U71" s="195">
        <f t="shared" si="6"/>
        <v>198349</v>
      </c>
      <c r="V71" s="195">
        <f t="shared" si="6"/>
        <v>5595</v>
      </c>
      <c r="W71" s="195">
        <f t="shared" si="6"/>
        <v>0</v>
      </c>
      <c r="X71" s="195">
        <f t="shared" si="6"/>
        <v>0</v>
      </c>
      <c r="Y71" s="195">
        <f t="shared" si="6"/>
        <v>185223</v>
      </c>
      <c r="Z71" s="195">
        <f t="shared" si="6"/>
        <v>0</v>
      </c>
      <c r="AA71" s="195">
        <f t="shared" si="6"/>
        <v>0</v>
      </c>
      <c r="AB71" s="195">
        <f t="shared" si="6"/>
        <v>25474</v>
      </c>
      <c r="AC71" s="195">
        <f t="shared" si="6"/>
        <v>0</v>
      </c>
      <c r="AD71" s="195">
        <f t="shared" si="6"/>
        <v>0</v>
      </c>
      <c r="AE71" s="195">
        <f t="shared" si="6"/>
        <v>421145</v>
      </c>
      <c r="AF71" s="195">
        <f t="shared" si="6"/>
        <v>0</v>
      </c>
      <c r="AG71" s="195">
        <f t="shared" si="6"/>
        <v>392022</v>
      </c>
      <c r="AH71" s="195">
        <f t="shared" si="6"/>
        <v>111064</v>
      </c>
      <c r="AI71" s="195">
        <f t="shared" si="6"/>
        <v>0</v>
      </c>
      <c r="AJ71" s="195">
        <f t="shared" ref="AJ71:BO71" si="7">SUM(AJ61:AJ69)-AJ70</f>
        <v>1053394</v>
      </c>
      <c r="AK71" s="195">
        <f t="shared" si="7"/>
        <v>0</v>
      </c>
      <c r="AL71" s="195">
        <f t="shared" si="7"/>
        <v>0</v>
      </c>
      <c r="AM71" s="195">
        <f t="shared" si="7"/>
        <v>0</v>
      </c>
      <c r="AN71" s="195">
        <f t="shared" si="7"/>
        <v>0</v>
      </c>
      <c r="AO71" s="195">
        <f t="shared" si="7"/>
        <v>0</v>
      </c>
      <c r="AP71" s="195">
        <f t="shared" si="7"/>
        <v>0</v>
      </c>
      <c r="AQ71" s="195">
        <f t="shared" si="7"/>
        <v>0</v>
      </c>
      <c r="AR71" s="195">
        <f t="shared" si="7"/>
        <v>0</v>
      </c>
      <c r="AS71" s="195">
        <f t="shared" si="7"/>
        <v>0</v>
      </c>
      <c r="AT71" s="195">
        <f t="shared" si="7"/>
        <v>0</v>
      </c>
      <c r="AU71" s="195">
        <f t="shared" si="7"/>
        <v>0</v>
      </c>
      <c r="AV71" s="195">
        <f t="shared" si="7"/>
        <v>0</v>
      </c>
      <c r="AW71" s="195">
        <f t="shared" si="7"/>
        <v>0</v>
      </c>
      <c r="AX71" s="195">
        <f t="shared" si="7"/>
        <v>0</v>
      </c>
      <c r="AY71" s="195">
        <f t="shared" si="7"/>
        <v>509390</v>
      </c>
      <c r="AZ71" s="195">
        <f t="shared" si="7"/>
        <v>0</v>
      </c>
      <c r="BA71" s="195">
        <f t="shared" si="7"/>
        <v>116572</v>
      </c>
      <c r="BB71" s="195">
        <f t="shared" si="7"/>
        <v>132219</v>
      </c>
      <c r="BC71" s="195">
        <f t="shared" si="7"/>
        <v>0</v>
      </c>
      <c r="BD71" s="195">
        <f t="shared" si="7"/>
        <v>37852</v>
      </c>
      <c r="BE71" s="195">
        <f t="shared" si="7"/>
        <v>508995</v>
      </c>
      <c r="BF71" s="195">
        <f t="shared" si="7"/>
        <v>118959</v>
      </c>
      <c r="BG71" s="195">
        <f t="shared" si="7"/>
        <v>0</v>
      </c>
      <c r="BH71" s="195">
        <f t="shared" si="7"/>
        <v>0</v>
      </c>
      <c r="BI71" s="195">
        <f t="shared" si="7"/>
        <v>0</v>
      </c>
      <c r="BJ71" s="195">
        <f t="shared" si="7"/>
        <v>0</v>
      </c>
      <c r="BK71" s="195">
        <f t="shared" si="7"/>
        <v>0</v>
      </c>
      <c r="BL71" s="195">
        <f t="shared" si="7"/>
        <v>64642</v>
      </c>
      <c r="BM71" s="195">
        <f t="shared" si="7"/>
        <v>669649</v>
      </c>
      <c r="BN71" s="195">
        <f t="shared" si="7"/>
        <v>712476</v>
      </c>
      <c r="BO71" s="195">
        <f t="shared" si="7"/>
        <v>10748</v>
      </c>
      <c r="BP71" s="195">
        <f t="shared" ref="BP71:CC71" si="8">SUM(BP61:BP69)-BP70</f>
        <v>0</v>
      </c>
      <c r="BQ71" s="195">
        <f t="shared" si="8"/>
        <v>0</v>
      </c>
      <c r="BR71" s="195">
        <f t="shared" si="8"/>
        <v>0</v>
      </c>
      <c r="BS71" s="195">
        <f t="shared" si="8"/>
        <v>0</v>
      </c>
      <c r="BT71" s="195">
        <f t="shared" si="8"/>
        <v>0</v>
      </c>
      <c r="BU71" s="195">
        <f t="shared" si="8"/>
        <v>0</v>
      </c>
      <c r="BV71" s="195">
        <f t="shared" si="8"/>
        <v>83634</v>
      </c>
      <c r="BW71" s="195">
        <f t="shared" si="8"/>
        <v>0</v>
      </c>
      <c r="BX71" s="195">
        <f t="shared" si="8"/>
        <v>0</v>
      </c>
      <c r="BY71" s="195">
        <f t="shared" si="8"/>
        <v>222074</v>
      </c>
      <c r="BZ71" s="195">
        <f t="shared" si="8"/>
        <v>0</v>
      </c>
      <c r="CA71" s="195">
        <f t="shared" si="8"/>
        <v>0</v>
      </c>
      <c r="CB71" s="195">
        <f t="shared" si="8"/>
        <v>0</v>
      </c>
      <c r="CC71" s="195">
        <f t="shared" si="8"/>
        <v>28829</v>
      </c>
      <c r="CD71" s="241">
        <f>CD69-CD70</f>
        <v>163321</v>
      </c>
      <c r="CE71" s="195">
        <f>SUM(CE61:CE69)-CE70</f>
        <v>8413772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>
        <v>1048453</v>
      </c>
      <c r="CF72" s="248"/>
    </row>
    <row r="73" spans="1:84" ht="12.6" customHeight="1" x14ac:dyDescent="0.25">
      <c r="A73" s="171" t="s">
        <v>245</v>
      </c>
      <c r="B73" s="175"/>
      <c r="C73" s="184"/>
      <c r="D73" s="184"/>
      <c r="E73" s="185">
        <v>103606</v>
      </c>
      <c r="F73" s="185"/>
      <c r="G73" s="184"/>
      <c r="H73" s="184"/>
      <c r="I73" s="185"/>
      <c r="J73" s="185"/>
      <c r="K73" s="185"/>
      <c r="L73" s="185">
        <v>2028198</v>
      </c>
      <c r="M73" s="184"/>
      <c r="N73" s="184">
        <v>383397</v>
      </c>
      <c r="O73" s="184"/>
      <c r="P73" s="185"/>
      <c r="Q73" s="185"/>
      <c r="R73" s="185"/>
      <c r="S73" s="185">
        <v>6433</v>
      </c>
      <c r="T73" s="185"/>
      <c r="U73" s="185">
        <v>14145</v>
      </c>
      <c r="V73" s="185">
        <v>1892</v>
      </c>
      <c r="W73" s="185"/>
      <c r="X73" s="185"/>
      <c r="Y73" s="185">
        <v>6085</v>
      </c>
      <c r="Z73" s="185"/>
      <c r="AA73" s="185"/>
      <c r="AB73" s="185">
        <v>46248</v>
      </c>
      <c r="AC73" s="185"/>
      <c r="AD73" s="185"/>
      <c r="AE73" s="185">
        <v>54614</v>
      </c>
      <c r="AF73" s="185"/>
      <c r="AG73" s="185"/>
      <c r="AH73" s="185">
        <v>3903</v>
      </c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9">SUM(C73:CD73)</f>
        <v>2648521</v>
      </c>
      <c r="CF73" s="248"/>
    </row>
    <row r="74" spans="1:84" ht="12.6" customHeight="1" x14ac:dyDescent="0.25">
      <c r="A74" s="171" t="s">
        <v>246</v>
      </c>
      <c r="B74" s="175"/>
      <c r="C74" s="184"/>
      <c r="D74" s="184"/>
      <c r="E74" s="185">
        <v>87405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56004</v>
      </c>
      <c r="Q74" s="185"/>
      <c r="R74" s="185"/>
      <c r="S74" s="185">
        <v>38331</v>
      </c>
      <c r="T74" s="185"/>
      <c r="U74" s="185">
        <v>468655</v>
      </c>
      <c r="V74" s="185">
        <v>42985</v>
      </c>
      <c r="W74" s="185"/>
      <c r="X74" s="185"/>
      <c r="Y74" s="185">
        <v>209137</v>
      </c>
      <c r="Z74" s="185"/>
      <c r="AA74" s="185"/>
      <c r="AB74" s="185">
        <v>88025</v>
      </c>
      <c r="AC74" s="185"/>
      <c r="AD74" s="185"/>
      <c r="AE74" s="185">
        <v>427834</v>
      </c>
      <c r="AF74" s="185"/>
      <c r="AG74" s="185">
        <v>464951</v>
      </c>
      <c r="AH74" s="185">
        <v>251852</v>
      </c>
      <c r="AI74" s="185"/>
      <c r="AJ74" s="185">
        <v>992416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9"/>
        <v>3127595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10">SUM(C73:C74)</f>
        <v>0</v>
      </c>
      <c r="D75" s="195">
        <f t="shared" si="10"/>
        <v>0</v>
      </c>
      <c r="E75" s="195">
        <f t="shared" si="10"/>
        <v>191011</v>
      </c>
      <c r="F75" s="195">
        <f t="shared" si="10"/>
        <v>0</v>
      </c>
      <c r="G75" s="195">
        <f t="shared" si="10"/>
        <v>0</v>
      </c>
      <c r="H75" s="195">
        <f t="shared" si="10"/>
        <v>0</v>
      </c>
      <c r="I75" s="195">
        <f t="shared" si="10"/>
        <v>0</v>
      </c>
      <c r="J75" s="195">
        <f t="shared" si="10"/>
        <v>0</v>
      </c>
      <c r="K75" s="195">
        <f t="shared" si="10"/>
        <v>0</v>
      </c>
      <c r="L75" s="195">
        <f t="shared" si="10"/>
        <v>2028198</v>
      </c>
      <c r="M75" s="195">
        <f t="shared" si="10"/>
        <v>0</v>
      </c>
      <c r="N75" s="195">
        <f t="shared" si="10"/>
        <v>383397</v>
      </c>
      <c r="O75" s="195">
        <f t="shared" si="10"/>
        <v>0</v>
      </c>
      <c r="P75" s="195">
        <f t="shared" si="10"/>
        <v>56004</v>
      </c>
      <c r="Q75" s="195">
        <f t="shared" si="10"/>
        <v>0</v>
      </c>
      <c r="R75" s="195">
        <f t="shared" si="10"/>
        <v>0</v>
      </c>
      <c r="S75" s="195">
        <f t="shared" si="10"/>
        <v>44764</v>
      </c>
      <c r="T75" s="195">
        <f t="shared" si="10"/>
        <v>0</v>
      </c>
      <c r="U75" s="195">
        <f t="shared" si="10"/>
        <v>482800</v>
      </c>
      <c r="V75" s="195">
        <f t="shared" si="10"/>
        <v>44877</v>
      </c>
      <c r="W75" s="195">
        <f t="shared" si="10"/>
        <v>0</v>
      </c>
      <c r="X75" s="195">
        <f t="shared" si="10"/>
        <v>0</v>
      </c>
      <c r="Y75" s="195">
        <f t="shared" si="10"/>
        <v>215222</v>
      </c>
      <c r="Z75" s="195">
        <f t="shared" si="10"/>
        <v>0</v>
      </c>
      <c r="AA75" s="195">
        <f t="shared" si="10"/>
        <v>0</v>
      </c>
      <c r="AB75" s="195">
        <f t="shared" si="10"/>
        <v>134273</v>
      </c>
      <c r="AC75" s="195">
        <f t="shared" si="10"/>
        <v>0</v>
      </c>
      <c r="AD75" s="195">
        <f t="shared" si="10"/>
        <v>0</v>
      </c>
      <c r="AE75" s="195">
        <f t="shared" si="10"/>
        <v>482448</v>
      </c>
      <c r="AF75" s="195">
        <f t="shared" si="10"/>
        <v>0</v>
      </c>
      <c r="AG75" s="195">
        <f t="shared" si="10"/>
        <v>464951</v>
      </c>
      <c r="AH75" s="195">
        <f t="shared" si="10"/>
        <v>255755</v>
      </c>
      <c r="AI75" s="195">
        <f t="shared" si="10"/>
        <v>0</v>
      </c>
      <c r="AJ75" s="195">
        <f t="shared" si="10"/>
        <v>992416</v>
      </c>
      <c r="AK75" s="195">
        <f t="shared" si="10"/>
        <v>0</v>
      </c>
      <c r="AL75" s="195">
        <f t="shared" si="10"/>
        <v>0</v>
      </c>
      <c r="AM75" s="195">
        <f t="shared" si="10"/>
        <v>0</v>
      </c>
      <c r="AN75" s="195">
        <f t="shared" si="10"/>
        <v>0</v>
      </c>
      <c r="AO75" s="195">
        <f t="shared" si="10"/>
        <v>0</v>
      </c>
      <c r="AP75" s="195">
        <f t="shared" si="10"/>
        <v>0</v>
      </c>
      <c r="AQ75" s="195">
        <f t="shared" si="10"/>
        <v>0</v>
      </c>
      <c r="AR75" s="195">
        <f t="shared" si="10"/>
        <v>0</v>
      </c>
      <c r="AS75" s="195">
        <f t="shared" si="10"/>
        <v>0</v>
      </c>
      <c r="AT75" s="195">
        <f t="shared" si="10"/>
        <v>0</v>
      </c>
      <c r="AU75" s="195">
        <f t="shared" si="10"/>
        <v>0</v>
      </c>
      <c r="AV75" s="195">
        <f t="shared" si="10"/>
        <v>0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9"/>
        <v>5776116</v>
      </c>
      <c r="CF75" s="248"/>
    </row>
    <row r="76" spans="1:84" ht="12.6" customHeight="1" x14ac:dyDescent="0.25">
      <c r="A76" s="171" t="s">
        <v>248</v>
      </c>
      <c r="B76" s="175"/>
      <c r="C76" s="184"/>
      <c r="D76" s="184"/>
      <c r="E76" s="185">
        <v>340</v>
      </c>
      <c r="F76" s="185"/>
      <c r="G76" s="184"/>
      <c r="H76" s="184"/>
      <c r="I76" s="185"/>
      <c r="J76" s="185"/>
      <c r="K76" s="185"/>
      <c r="L76" s="185">
        <v>6656</v>
      </c>
      <c r="M76" s="185"/>
      <c r="N76" s="185">
        <v>5834</v>
      </c>
      <c r="O76" s="185"/>
      <c r="P76" s="185">
        <v>302</v>
      </c>
      <c r="Q76" s="185"/>
      <c r="R76" s="185"/>
      <c r="S76" s="185">
        <v>361</v>
      </c>
      <c r="T76" s="185"/>
      <c r="U76" s="185">
        <v>213</v>
      </c>
      <c r="V76" s="185"/>
      <c r="W76" s="185"/>
      <c r="X76" s="185"/>
      <c r="Y76" s="185">
        <v>488</v>
      </c>
      <c r="Z76" s="185"/>
      <c r="AA76" s="185"/>
      <c r="AB76" s="185">
        <v>180</v>
      </c>
      <c r="AC76" s="185"/>
      <c r="AD76" s="185"/>
      <c r="AE76" s="185">
        <v>928</v>
      </c>
      <c r="AF76" s="185"/>
      <c r="AG76" s="280">
        <v>567</v>
      </c>
      <c r="AH76" s="185"/>
      <c r="AI76" s="185"/>
      <c r="AJ76" s="185">
        <v>3289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3202</v>
      </c>
      <c r="AZ76" s="185"/>
      <c r="BA76" s="185">
        <v>1286</v>
      </c>
      <c r="BB76" s="185">
        <v>221</v>
      </c>
      <c r="BC76" s="185"/>
      <c r="BD76" s="185"/>
      <c r="BE76" s="185">
        <v>6812</v>
      </c>
      <c r="BF76" s="185">
        <v>196</v>
      </c>
      <c r="BG76" s="185"/>
      <c r="BH76" s="185"/>
      <c r="BI76" s="185"/>
      <c r="BJ76" s="185"/>
      <c r="BK76" s="185"/>
      <c r="BL76" s="185">
        <v>60</v>
      </c>
      <c r="BM76" s="185"/>
      <c r="BN76" s="185">
        <v>3733</v>
      </c>
      <c r="BO76" s="185"/>
      <c r="BP76" s="185"/>
      <c r="BQ76" s="185"/>
      <c r="BR76" s="185"/>
      <c r="BS76" s="185"/>
      <c r="BT76" s="185"/>
      <c r="BU76" s="185"/>
      <c r="BV76" s="185">
        <v>215</v>
      </c>
      <c r="BW76" s="185"/>
      <c r="BX76" s="185"/>
      <c r="BY76" s="185">
        <v>259</v>
      </c>
      <c r="BZ76" s="185"/>
      <c r="CA76" s="185"/>
      <c r="CB76" s="185"/>
      <c r="CC76" s="185"/>
      <c r="CD76" s="245" t="s">
        <v>221</v>
      </c>
      <c r="CE76" s="195">
        <f t="shared" si="9"/>
        <v>35142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175</v>
      </c>
      <c r="F77" s="184"/>
      <c r="G77" s="184"/>
      <c r="H77" s="184"/>
      <c r="I77" s="184"/>
      <c r="J77" s="184"/>
      <c r="K77" s="184"/>
      <c r="L77" s="184">
        <v>21269</v>
      </c>
      <c r="M77" s="184"/>
      <c r="N77" s="184"/>
      <c r="O77" s="184"/>
      <c r="P77" s="184">
        <v>1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2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5" t="s">
        <v>221</v>
      </c>
      <c r="AY77" s="245" t="s">
        <v>221</v>
      </c>
      <c r="AZ77" s="184">
        <v>1872</v>
      </c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5" t="s">
        <v>221</v>
      </c>
      <c r="CD77" s="245" t="s">
        <v>221</v>
      </c>
      <c r="CE77" s="195">
        <f>SUM(C77:CD77)</f>
        <v>23319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340</v>
      </c>
      <c r="F78" s="184"/>
      <c r="G78" s="184"/>
      <c r="H78" s="184"/>
      <c r="I78" s="184"/>
      <c r="J78" s="184"/>
      <c r="K78" s="184"/>
      <c r="L78" s="184">
        <v>6656</v>
      </c>
      <c r="M78" s="184"/>
      <c r="N78" s="184"/>
      <c r="O78" s="184"/>
      <c r="P78" s="184">
        <v>302</v>
      </c>
      <c r="Q78" s="184"/>
      <c r="R78" s="184"/>
      <c r="S78" s="184">
        <v>361</v>
      </c>
      <c r="T78" s="184"/>
      <c r="U78" s="184">
        <v>213</v>
      </c>
      <c r="V78" s="184"/>
      <c r="W78" s="184"/>
      <c r="X78" s="184"/>
      <c r="Y78" s="184">
        <v>488</v>
      </c>
      <c r="Z78" s="184"/>
      <c r="AA78" s="184"/>
      <c r="AB78" s="184">
        <v>180</v>
      </c>
      <c r="AC78" s="184"/>
      <c r="AD78" s="184"/>
      <c r="AE78" s="184">
        <v>928</v>
      </c>
      <c r="AF78" s="184"/>
      <c r="AG78" s="184">
        <v>567</v>
      </c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5" t="s">
        <v>221</v>
      </c>
      <c r="AY78" s="245" t="s">
        <v>221</v>
      </c>
      <c r="AZ78" s="245" t="s">
        <v>221</v>
      </c>
      <c r="BA78" s="184">
        <v>1286</v>
      </c>
      <c r="BB78" s="184">
        <v>221</v>
      </c>
      <c r="BC78" s="184"/>
      <c r="BD78" s="245" t="s">
        <v>221</v>
      </c>
      <c r="BE78" s="245" t="s">
        <v>221</v>
      </c>
      <c r="BF78" s="245" t="s">
        <v>221</v>
      </c>
      <c r="BG78" s="245" t="s">
        <v>221</v>
      </c>
      <c r="BH78" s="184"/>
      <c r="BI78" s="184"/>
      <c r="BJ78" s="245" t="s">
        <v>221</v>
      </c>
      <c r="BK78" s="184"/>
      <c r="BL78" s="184"/>
      <c r="BM78" s="184"/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/>
      <c r="BT78" s="184"/>
      <c r="BU78" s="184"/>
      <c r="BV78" s="184">
        <v>215</v>
      </c>
      <c r="BW78" s="184"/>
      <c r="BX78" s="184"/>
      <c r="BY78" s="184">
        <v>259</v>
      </c>
      <c r="BZ78" s="184"/>
      <c r="CA78" s="184"/>
      <c r="CB78" s="184"/>
      <c r="CC78" s="245" t="s">
        <v>221</v>
      </c>
      <c r="CD78" s="245" t="s">
        <v>221</v>
      </c>
      <c r="CE78" s="195">
        <f t="shared" si="9"/>
        <v>12016</v>
      </c>
      <c r="CF78" s="195"/>
    </row>
    <row r="79" spans="1:84" ht="12.6" customHeight="1" x14ac:dyDescent="0.25">
      <c r="A79" s="171" t="s">
        <v>251</v>
      </c>
      <c r="B79" s="175"/>
      <c r="C79" s="221"/>
      <c r="D79" s="221"/>
      <c r="E79" s="184">
        <v>176</v>
      </c>
      <c r="F79" s="184"/>
      <c r="G79" s="184"/>
      <c r="H79" s="184"/>
      <c r="I79" s="184"/>
      <c r="J79" s="184"/>
      <c r="K79" s="184"/>
      <c r="L79" s="184">
        <v>59358</v>
      </c>
      <c r="M79" s="184"/>
      <c r="N79" s="184">
        <v>2564</v>
      </c>
      <c r="O79" s="184"/>
      <c r="P79" s="184">
        <v>336</v>
      </c>
      <c r="Q79" s="184"/>
      <c r="R79" s="184"/>
      <c r="S79" s="184">
        <v>42</v>
      </c>
      <c r="T79" s="184"/>
      <c r="U79" s="184">
        <v>12</v>
      </c>
      <c r="V79" s="184"/>
      <c r="W79" s="184"/>
      <c r="X79" s="184"/>
      <c r="Y79" s="184">
        <v>119</v>
      </c>
      <c r="Z79" s="184"/>
      <c r="AA79" s="184"/>
      <c r="AB79" s="184"/>
      <c r="AC79" s="184"/>
      <c r="AD79" s="184"/>
      <c r="AE79" s="184">
        <v>3338</v>
      </c>
      <c r="AF79" s="184"/>
      <c r="AG79" s="184">
        <v>776</v>
      </c>
      <c r="AH79" s="184">
        <v>413</v>
      </c>
      <c r="AI79" s="184"/>
      <c r="AJ79" s="184">
        <v>113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5" t="s">
        <v>221</v>
      </c>
      <c r="CD79" s="245" t="s">
        <v>221</v>
      </c>
      <c r="CE79" s="195">
        <f t="shared" si="9"/>
        <v>67247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0.72</v>
      </c>
      <c r="F80" s="187"/>
      <c r="G80" s="187"/>
      <c r="H80" s="187"/>
      <c r="I80" s="187"/>
      <c r="J80" s="187"/>
      <c r="K80" s="187"/>
      <c r="L80" s="187">
        <v>14.05</v>
      </c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9"/>
        <v>14.770000000000001</v>
      </c>
      <c r="CF80" s="251"/>
    </row>
    <row r="81" spans="1:5" ht="12.6" customHeight="1" x14ac:dyDescent="0.25">
      <c r="A81" s="170" t="s">
        <v>253</v>
      </c>
      <c r="B81" s="170"/>
      <c r="C81" s="170"/>
      <c r="D81" s="170"/>
      <c r="E81" s="170"/>
    </row>
    <row r="82" spans="1:5" ht="12.6" customHeight="1" x14ac:dyDescent="0.25">
      <c r="A82" s="171" t="s">
        <v>254</v>
      </c>
      <c r="B82" s="172"/>
      <c r="C82" s="271" t="s">
        <v>1002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1003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77" t="s">
        <v>1004</v>
      </c>
      <c r="D84" s="202"/>
      <c r="E84" s="201"/>
    </row>
    <row r="85" spans="1:5" ht="12.6" customHeight="1" x14ac:dyDescent="0.25">
      <c r="A85" s="173" t="s">
        <v>987</v>
      </c>
      <c r="B85" s="172"/>
      <c r="C85" s="279" t="s">
        <v>1005</v>
      </c>
      <c r="D85" s="202"/>
      <c r="E85" s="201"/>
    </row>
    <row r="86" spans="1:5" ht="12.6" customHeight="1" x14ac:dyDescent="0.25">
      <c r="A86" s="173" t="s">
        <v>988</v>
      </c>
      <c r="B86" s="172" t="s">
        <v>256</v>
      </c>
      <c r="C86" s="227" t="s">
        <v>1006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77" t="s">
        <v>1024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77" t="s">
        <v>1008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77" t="s">
        <v>1025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77" t="s">
        <v>1010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77" t="s">
        <v>1011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76" t="s">
        <v>1012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78" t="s">
        <v>1013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170" t="s">
        <v>265</v>
      </c>
      <c r="B95" s="170"/>
      <c r="C95" s="170"/>
      <c r="D95" s="170"/>
      <c r="E95" s="170"/>
    </row>
    <row r="96" spans="1:5" ht="12.6" customHeight="1" x14ac:dyDescent="0.25">
      <c r="A96" s="176" t="s">
        <v>266</v>
      </c>
      <c r="B96" s="176"/>
      <c r="C96" s="176"/>
      <c r="D96" s="176"/>
      <c r="E96" s="17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 t="s">
        <v>221</v>
      </c>
      <c r="D99" s="175"/>
      <c r="E99" s="175"/>
    </row>
    <row r="100" spans="1:5" ht="12.6" customHeight="1" x14ac:dyDescent="0.25">
      <c r="A100" s="176" t="s">
        <v>269</v>
      </c>
      <c r="B100" s="176"/>
      <c r="C100" s="176"/>
      <c r="D100" s="176"/>
      <c r="E100" s="17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/>
      <c r="D102" s="175"/>
      <c r="E102" s="175"/>
    </row>
    <row r="103" spans="1:5" ht="12.6" customHeight="1" x14ac:dyDescent="0.25">
      <c r="A103" s="176" t="s">
        <v>271</v>
      </c>
      <c r="B103" s="176"/>
      <c r="C103" s="176"/>
      <c r="D103" s="176"/>
      <c r="E103" s="17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40" t="s">
        <v>275</v>
      </c>
      <c r="B108" s="170"/>
      <c r="C108" s="170"/>
      <c r="D108" s="170"/>
      <c r="E108" s="170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18</v>
      </c>
      <c r="D111" s="174">
        <v>48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43</v>
      </c>
      <c r="D112" s="174">
        <v>10772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975</v>
      </c>
      <c r="B118" s="172" t="s">
        <v>256</v>
      </c>
      <c r="C118" s="189">
        <v>25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25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165276.96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170" t="s">
        <v>976</v>
      </c>
      <c r="B136" s="240"/>
      <c r="C136" s="240"/>
      <c r="D136" s="240"/>
      <c r="E136" s="240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13</v>
      </c>
      <c r="C138" s="189">
        <v>2</v>
      </c>
      <c r="D138" s="174">
        <v>3</v>
      </c>
      <c r="E138" s="175">
        <f>SUM(B138:D138)</f>
        <v>18</v>
      </c>
    </row>
    <row r="139" spans="1:6" ht="12.6" customHeight="1" x14ac:dyDescent="0.25">
      <c r="A139" s="173" t="s">
        <v>215</v>
      </c>
      <c r="B139" s="174">
        <v>37</v>
      </c>
      <c r="C139" s="189">
        <v>4</v>
      </c>
      <c r="D139" s="174">
        <v>7</v>
      </c>
      <c r="E139" s="175">
        <f>SUM(B139:D139)</f>
        <v>48</v>
      </c>
    </row>
    <row r="140" spans="1:6" ht="12.6" customHeight="1" x14ac:dyDescent="0.25">
      <c r="A140" s="173" t="s">
        <v>298</v>
      </c>
      <c r="B140" s="174">
        <v>2128</v>
      </c>
      <c r="C140" s="174">
        <v>43</v>
      </c>
      <c r="D140" s="174">
        <v>5315</v>
      </c>
      <c r="E140" s="175">
        <f>SUM(B140:D140)</f>
        <v>7486</v>
      </c>
    </row>
    <row r="141" spans="1:6" ht="12.6" customHeight="1" x14ac:dyDescent="0.25">
      <c r="A141" s="173" t="s">
        <v>245</v>
      </c>
      <c r="B141" s="174">
        <v>108668.57</v>
      </c>
      <c r="C141" s="189">
        <v>0</v>
      </c>
      <c r="D141" s="174">
        <v>31962</v>
      </c>
      <c r="E141" s="175">
        <f>SUM(B141:D141)</f>
        <v>140630.57</v>
      </c>
      <c r="F141" s="199"/>
    </row>
    <row r="142" spans="1:6" ht="12.6" customHeight="1" x14ac:dyDescent="0.25">
      <c r="A142" s="173" t="s">
        <v>246</v>
      </c>
      <c r="B142" s="174">
        <v>1525144.37</v>
      </c>
      <c r="C142" s="189">
        <v>315447</v>
      </c>
      <c r="D142" s="174">
        <v>1287004</v>
      </c>
      <c r="E142" s="175">
        <f>SUM(B142:D142)</f>
        <v>3127595.37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19</v>
      </c>
      <c r="C144" s="189">
        <v>7</v>
      </c>
      <c r="D144" s="174">
        <v>17</v>
      </c>
      <c r="E144" s="175">
        <f>SUM(B144:D144)</f>
        <v>43</v>
      </c>
    </row>
    <row r="145" spans="1:5" ht="12.6" customHeight="1" x14ac:dyDescent="0.25">
      <c r="A145" s="173" t="s">
        <v>215</v>
      </c>
      <c r="B145" s="174">
        <v>216</v>
      </c>
      <c r="C145" s="189">
        <v>6404</v>
      </c>
      <c r="D145" s="174">
        <v>4152</v>
      </c>
      <c r="E145" s="175">
        <f>SUM(B145:D145)</f>
        <v>10772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145612</v>
      </c>
      <c r="C147" s="189">
        <v>1479139</v>
      </c>
      <c r="D147" s="174">
        <v>883139</v>
      </c>
      <c r="E147" s="175">
        <f>SUM(B147:D147)</f>
        <v>2507890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992416</v>
      </c>
      <c r="C157" s="174">
        <v>375028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40" t="s">
        <v>305</v>
      </c>
      <c r="B163" s="170"/>
      <c r="C163" s="170"/>
      <c r="D163" s="170"/>
      <c r="E163" s="170"/>
    </row>
    <row r="164" spans="1:5" ht="11.4" customHeight="1" x14ac:dyDescent="0.25">
      <c r="A164" s="176" t="s">
        <v>306</v>
      </c>
      <c r="B164" s="176"/>
      <c r="C164" s="176"/>
      <c r="D164" s="176"/>
      <c r="E164" s="176"/>
    </row>
    <row r="165" spans="1:5" ht="11.4" customHeight="1" x14ac:dyDescent="0.25">
      <c r="A165" s="173" t="s">
        <v>307</v>
      </c>
      <c r="B165" s="172" t="s">
        <v>256</v>
      </c>
      <c r="C165" s="189">
        <v>232392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12569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18666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606815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6058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129772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15213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1938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1023423</v>
      </c>
      <c r="E173" s="175"/>
    </row>
    <row r="174" spans="1:5" ht="11.4" customHeight="1" x14ac:dyDescent="0.25">
      <c r="A174" s="176" t="s">
        <v>314</v>
      </c>
      <c r="B174" s="176"/>
      <c r="C174" s="176"/>
      <c r="D174" s="176"/>
      <c r="E174" s="176"/>
    </row>
    <row r="175" spans="1:5" ht="11.4" customHeight="1" x14ac:dyDescent="0.25">
      <c r="A175" s="173" t="s">
        <v>315</v>
      </c>
      <c r="B175" s="172" t="s">
        <v>256</v>
      </c>
      <c r="C175" s="189">
        <v>2750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14697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17447</v>
      </c>
      <c r="E177" s="175"/>
    </row>
    <row r="178" spans="1:5" ht="11.4" customHeight="1" x14ac:dyDescent="0.25">
      <c r="A178" s="176" t="s">
        <v>317</v>
      </c>
      <c r="B178" s="176"/>
      <c r="C178" s="176"/>
      <c r="D178" s="176"/>
      <c r="E178" s="176"/>
    </row>
    <row r="179" spans="1:5" ht="11.4" customHeight="1" x14ac:dyDescent="0.25">
      <c r="A179" s="173" t="s">
        <v>318</v>
      </c>
      <c r="B179" s="172" t="s">
        <v>256</v>
      </c>
      <c r="C179" s="189">
        <v>32174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26301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58475</v>
      </c>
      <c r="E181" s="175"/>
    </row>
    <row r="182" spans="1:5" ht="11.4" customHeight="1" x14ac:dyDescent="0.25">
      <c r="A182" s="176" t="s">
        <v>320</v>
      </c>
      <c r="B182" s="176"/>
      <c r="C182" s="176"/>
      <c r="D182" s="176"/>
      <c r="E182" s="176"/>
    </row>
    <row r="183" spans="1:5" ht="11.4" customHeight="1" x14ac:dyDescent="0.25">
      <c r="A183" s="173" t="s">
        <v>321</v>
      </c>
      <c r="B183" s="172" t="s">
        <v>256</v>
      </c>
      <c r="C183" s="189">
        <v>19397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24514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43911</v>
      </c>
      <c r="E186" s="175"/>
    </row>
    <row r="187" spans="1:5" ht="11.4" customHeight="1" x14ac:dyDescent="0.25">
      <c r="A187" s="176" t="s">
        <v>323</v>
      </c>
      <c r="B187" s="176"/>
      <c r="C187" s="176"/>
      <c r="D187" s="176"/>
      <c r="E187" s="176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60935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60935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170" t="s">
        <v>326</v>
      </c>
      <c r="B192" s="170"/>
      <c r="C192" s="170"/>
      <c r="D192" s="170"/>
      <c r="E192" s="170"/>
    </row>
    <row r="193" spans="1:8" ht="12.6" customHeight="1" x14ac:dyDescent="0.25">
      <c r="A193" s="240" t="s">
        <v>327</v>
      </c>
      <c r="B193" s="170"/>
      <c r="C193" s="170"/>
      <c r="D193" s="170"/>
      <c r="E193" s="170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16481</v>
      </c>
      <c r="C195" s="189"/>
      <c r="D195" s="174"/>
      <c r="E195" s="175">
        <f t="shared" ref="E195:E203" si="11">SUM(B195:C195)-D195</f>
        <v>16481</v>
      </c>
    </row>
    <row r="196" spans="1:8" ht="12.6" customHeight="1" x14ac:dyDescent="0.25">
      <c r="A196" s="173" t="s">
        <v>333</v>
      </c>
      <c r="B196" s="174">
        <v>460261</v>
      </c>
      <c r="C196" s="189"/>
      <c r="D196" s="174">
        <v>16396.5</v>
      </c>
      <c r="E196" s="175">
        <f t="shared" si="11"/>
        <v>443864.5</v>
      </c>
    </row>
    <row r="197" spans="1:8" ht="12.6" customHeight="1" x14ac:dyDescent="0.25">
      <c r="A197" s="173" t="s">
        <v>334</v>
      </c>
      <c r="B197" s="174">
        <v>2960374</v>
      </c>
      <c r="C197" s="189">
        <v>21831.26</v>
      </c>
      <c r="D197" s="174"/>
      <c r="E197" s="175">
        <f t="shared" si="11"/>
        <v>2982205.26</v>
      </c>
    </row>
    <row r="198" spans="1:8" ht="12.6" customHeight="1" x14ac:dyDescent="0.25">
      <c r="A198" s="173" t="s">
        <v>335</v>
      </c>
      <c r="B198" s="174">
        <v>3656907</v>
      </c>
      <c r="C198" s="189">
        <v>224581.54</v>
      </c>
      <c r="D198" s="174"/>
      <c r="E198" s="175">
        <f t="shared" si="11"/>
        <v>3881488.54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1"/>
        <v>0</v>
      </c>
    </row>
    <row r="200" spans="1:8" ht="12.6" customHeight="1" x14ac:dyDescent="0.25">
      <c r="A200" s="173" t="s">
        <v>337</v>
      </c>
      <c r="B200" s="174">
        <v>3137774</v>
      </c>
      <c r="C200" s="189">
        <v>258119</v>
      </c>
      <c r="D200" s="174"/>
      <c r="E200" s="175">
        <f t="shared" si="11"/>
        <v>3395893</v>
      </c>
    </row>
    <row r="201" spans="1:8" ht="12.6" customHeight="1" x14ac:dyDescent="0.25">
      <c r="A201" s="173" t="s">
        <v>338</v>
      </c>
      <c r="B201" s="174">
        <v>20476</v>
      </c>
      <c r="C201" s="189"/>
      <c r="D201" s="174"/>
      <c r="E201" s="175">
        <f t="shared" si="11"/>
        <v>20476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1"/>
        <v>0</v>
      </c>
    </row>
    <row r="203" spans="1:8" ht="12.6" customHeight="1" x14ac:dyDescent="0.25">
      <c r="A203" s="173" t="s">
        <v>340</v>
      </c>
      <c r="B203" s="174">
        <v>19982</v>
      </c>
      <c r="C203" s="189"/>
      <c r="D203" s="174">
        <v>19982</v>
      </c>
      <c r="E203" s="175">
        <f t="shared" si="11"/>
        <v>0</v>
      </c>
    </row>
    <row r="204" spans="1:8" ht="12.6" customHeight="1" x14ac:dyDescent="0.25">
      <c r="A204" s="173" t="s">
        <v>203</v>
      </c>
      <c r="B204" s="175">
        <f>SUM(B195:B203)</f>
        <v>10272255</v>
      </c>
      <c r="C204" s="191">
        <f>SUM(C195:C203)</f>
        <v>504531.80000000005</v>
      </c>
      <c r="D204" s="175">
        <f>SUM(D195:D203)</f>
        <v>36378.5</v>
      </c>
      <c r="E204" s="175">
        <f>SUM(E195:E203)</f>
        <v>10740408.300000001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40" t="s">
        <v>341</v>
      </c>
      <c r="B206" s="240"/>
      <c r="C206" s="240"/>
      <c r="D206" s="240"/>
      <c r="E206" s="240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230105</v>
      </c>
      <c r="C209" s="189">
        <v>33590.04</v>
      </c>
      <c r="D209" s="174">
        <v>16396.099999999999</v>
      </c>
      <c r="E209" s="175">
        <f t="shared" ref="E209:E216" si="12">SUM(B209:C209)-D209</f>
        <v>247298.93999999997</v>
      </c>
      <c r="H209" s="255"/>
    </row>
    <row r="210" spans="1:8" ht="12.6" customHeight="1" x14ac:dyDescent="0.25">
      <c r="A210" s="173" t="s">
        <v>334</v>
      </c>
      <c r="B210" s="174">
        <v>1993652</v>
      </c>
      <c r="C210" s="189">
        <v>95117</v>
      </c>
      <c r="D210" s="174"/>
      <c r="E210" s="175">
        <f t="shared" si="12"/>
        <v>2088769</v>
      </c>
      <c r="H210" s="255"/>
    </row>
    <row r="211" spans="1:8" ht="12.6" customHeight="1" x14ac:dyDescent="0.25">
      <c r="A211" s="173" t="s">
        <v>335</v>
      </c>
      <c r="B211" s="174">
        <v>2713060</v>
      </c>
      <c r="C211" s="189">
        <v>199187.88</v>
      </c>
      <c r="D211" s="174"/>
      <c r="E211" s="175">
        <f t="shared" si="12"/>
        <v>2912247.88</v>
      </c>
      <c r="H211" s="255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2"/>
        <v>0</v>
      </c>
      <c r="H212" s="255"/>
    </row>
    <row r="213" spans="1:8" ht="12.6" customHeight="1" x14ac:dyDescent="0.25">
      <c r="A213" s="173" t="s">
        <v>337</v>
      </c>
      <c r="B213" s="174">
        <v>2913355</v>
      </c>
      <c r="C213" s="189">
        <v>84190.2</v>
      </c>
      <c r="D213" s="174">
        <v>3112</v>
      </c>
      <c r="E213" s="175">
        <f t="shared" si="12"/>
        <v>2994433.2</v>
      </c>
      <c r="H213" s="255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2"/>
        <v>0</v>
      </c>
      <c r="H214" s="255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2"/>
        <v>0</v>
      </c>
      <c r="H215" s="255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2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7850172</v>
      </c>
      <c r="C217" s="191">
        <f>SUM(C208:C216)</f>
        <v>412085.12000000005</v>
      </c>
      <c r="D217" s="175">
        <f>SUM(D208:D216)</f>
        <v>19508.099999999999</v>
      </c>
      <c r="E217" s="175">
        <f>SUM(E208:E216)</f>
        <v>8242749.0200000005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170" t="s">
        <v>342</v>
      </c>
      <c r="B219" s="170"/>
      <c r="C219" s="170"/>
      <c r="D219" s="170"/>
      <c r="E219" s="170"/>
    </row>
    <row r="220" spans="1:8" ht="12.6" customHeight="1" x14ac:dyDescent="0.25">
      <c r="A220" s="170"/>
      <c r="B220" s="281" t="s">
        <v>991</v>
      </c>
      <c r="C220" s="281"/>
      <c r="D220" s="170"/>
      <c r="E220" s="170"/>
    </row>
    <row r="221" spans="1:8" ht="12.6" customHeight="1" x14ac:dyDescent="0.25">
      <c r="A221" s="267" t="s">
        <v>991</v>
      </c>
      <c r="B221" s="170"/>
      <c r="C221" s="189">
        <v>47146</v>
      </c>
      <c r="D221" s="172">
        <f>C221</f>
        <v>47146</v>
      </c>
      <c r="E221" s="170"/>
    </row>
    <row r="222" spans="1:8" ht="12.6" customHeight="1" x14ac:dyDescent="0.25">
      <c r="A222" s="176" t="s">
        <v>343</v>
      </c>
      <c r="B222" s="176"/>
      <c r="C222" s="176"/>
      <c r="D222" s="176"/>
      <c r="E222" s="176"/>
    </row>
    <row r="223" spans="1:8" ht="12.6" customHeight="1" x14ac:dyDescent="0.25">
      <c r="A223" s="173" t="s">
        <v>344</v>
      </c>
      <c r="B223" s="172" t="s">
        <v>256</v>
      </c>
      <c r="C223" s="189">
        <v>-2679514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554706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27941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107614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14793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-1974460</v>
      </c>
      <c r="E229" s="175"/>
    </row>
    <row r="230" spans="1:5" ht="12.6" customHeight="1" x14ac:dyDescent="0.25">
      <c r="A230" s="176" t="s">
        <v>351</v>
      </c>
      <c r="B230" s="176"/>
      <c r="C230" s="176"/>
      <c r="D230" s="176"/>
      <c r="E230" s="176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28975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28975</v>
      </c>
      <c r="E236" s="175"/>
    </row>
    <row r="237" spans="1:5" ht="12.6" customHeight="1" x14ac:dyDescent="0.25">
      <c r="A237" s="176" t="s">
        <v>356</v>
      </c>
      <c r="B237" s="176"/>
      <c r="C237" s="176"/>
      <c r="D237" s="176"/>
      <c r="E237" s="176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-1898339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170" t="s">
        <v>360</v>
      </c>
      <c r="B248" s="170"/>
      <c r="C248" s="170"/>
      <c r="D248" s="170"/>
      <c r="E248" s="170"/>
    </row>
    <row r="249" spans="1:5" ht="11.25" customHeight="1" x14ac:dyDescent="0.25">
      <c r="A249" s="176" t="s">
        <v>361</v>
      </c>
      <c r="B249" s="176"/>
      <c r="C249" s="176"/>
      <c r="D249" s="176"/>
      <c r="E249" s="176"/>
    </row>
    <row r="250" spans="1:5" ht="12.45" customHeight="1" x14ac:dyDescent="0.25">
      <c r="A250" s="173" t="s">
        <v>362</v>
      </c>
      <c r="B250" s="172" t="s">
        <v>256</v>
      </c>
      <c r="C250" s="189">
        <v>5377498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631702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-260400</v>
      </c>
      <c r="D253" s="175"/>
      <c r="E253" s="175"/>
    </row>
    <row r="254" spans="1:5" ht="12.45" customHeight="1" x14ac:dyDescent="0.25">
      <c r="A254" s="173" t="s">
        <v>977</v>
      </c>
      <c r="B254" s="172" t="s">
        <v>256</v>
      </c>
      <c r="C254" s="189">
        <v>620000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10362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117637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120132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7137731</v>
      </c>
      <c r="E260" s="175"/>
    </row>
    <row r="261" spans="1:5" ht="11.25" customHeight="1" x14ac:dyDescent="0.25">
      <c r="A261" s="176" t="s">
        <v>372</v>
      </c>
      <c r="B261" s="176"/>
      <c r="C261" s="176"/>
      <c r="D261" s="176"/>
      <c r="E261" s="176"/>
    </row>
    <row r="262" spans="1:5" ht="12.45" customHeight="1" x14ac:dyDescent="0.25">
      <c r="A262" s="173" t="s">
        <v>362</v>
      </c>
      <c r="B262" s="172" t="s">
        <v>256</v>
      </c>
      <c r="C262" s="189">
        <v>130543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23666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154209</v>
      </c>
      <c r="E265" s="175"/>
    </row>
    <row r="266" spans="1:5" ht="11.25" customHeight="1" x14ac:dyDescent="0.25">
      <c r="A266" s="176" t="s">
        <v>375</v>
      </c>
      <c r="B266" s="176"/>
      <c r="C266" s="176"/>
      <c r="D266" s="176"/>
      <c r="E266" s="176"/>
    </row>
    <row r="267" spans="1:5" ht="12.45" customHeight="1" x14ac:dyDescent="0.25">
      <c r="A267" s="173" t="s">
        <v>332</v>
      </c>
      <c r="B267" s="172" t="s">
        <v>256</v>
      </c>
      <c r="C267" s="189">
        <v>16480.599999999999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443864.5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2982205.26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3881488.54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3416369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10740407.9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8242749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2497658.9000000004</v>
      </c>
      <c r="E277" s="175"/>
    </row>
    <row r="278" spans="1:5" ht="12.6" customHeight="1" x14ac:dyDescent="0.25">
      <c r="A278" s="176" t="s">
        <v>382</v>
      </c>
      <c r="B278" s="176"/>
      <c r="C278" s="176"/>
      <c r="D278" s="176"/>
      <c r="E278" s="176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176" t="s">
        <v>387</v>
      </c>
      <c r="B285" s="176"/>
      <c r="C285" s="176"/>
      <c r="D285" s="176"/>
      <c r="E285" s="176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570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570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9790168.9000000004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170" t="s">
        <v>394</v>
      </c>
      <c r="B302" s="170"/>
      <c r="C302" s="170"/>
      <c r="D302" s="170"/>
      <c r="E302" s="170"/>
    </row>
    <row r="303" spans="1:5" ht="14.25" customHeight="1" x14ac:dyDescent="0.25">
      <c r="A303" s="176" t="s">
        <v>395</v>
      </c>
      <c r="B303" s="176"/>
      <c r="C303" s="176"/>
      <c r="D303" s="176"/>
      <c r="E303" s="176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393923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380903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978</v>
      </c>
      <c r="B309" s="172" t="s">
        <v>256</v>
      </c>
      <c r="C309" s="189">
        <v>100000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12461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4900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892187</v>
      </c>
      <c r="E314" s="175"/>
    </row>
    <row r="315" spans="1:5" ht="12.6" customHeight="1" x14ac:dyDescent="0.25">
      <c r="A315" s="176" t="s">
        <v>406</v>
      </c>
      <c r="B315" s="176"/>
      <c r="C315" s="176"/>
      <c r="D315" s="176"/>
      <c r="E315" s="176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176" t="s">
        <v>411</v>
      </c>
      <c r="B320" s="176"/>
      <c r="C320" s="176"/>
      <c r="D320" s="176"/>
      <c r="E320" s="176"/>
    </row>
    <row r="321" spans="1:5" ht="12.6" customHeight="1" x14ac:dyDescent="0.25">
      <c r="A321" s="173" t="s">
        <v>412</v>
      </c>
      <c r="B321" s="172" t="s">
        <v>256</v>
      </c>
      <c r="C321" s="189">
        <v>956638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1302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957940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4900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953040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/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878</v>
      </c>
      <c r="B334" s="172" t="s">
        <v>256</v>
      </c>
      <c r="C334" s="218"/>
      <c r="D334" s="175"/>
      <c r="E334" s="175"/>
    </row>
    <row r="335" spans="1:5" ht="12.6" customHeight="1" x14ac:dyDescent="0.25">
      <c r="A335" s="173" t="s">
        <v>879</v>
      </c>
      <c r="B335" s="172" t="s">
        <v>256</v>
      </c>
      <c r="C335" s="218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7944942</v>
      </c>
      <c r="D337" s="175"/>
      <c r="E337" s="175"/>
    </row>
    <row r="338" spans="1:5" ht="12.6" customHeight="1" x14ac:dyDescent="0.25">
      <c r="A338" s="173" t="s">
        <v>989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9790169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9790168.9000000004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170" t="s">
        <v>426</v>
      </c>
      <c r="B357" s="170"/>
      <c r="C357" s="170"/>
      <c r="D357" s="170"/>
      <c r="E357" s="170"/>
    </row>
    <row r="358" spans="1:5" ht="12.6" customHeight="1" x14ac:dyDescent="0.25">
      <c r="A358" s="176" t="s">
        <v>427</v>
      </c>
      <c r="B358" s="176"/>
      <c r="C358" s="176"/>
      <c r="D358" s="176"/>
      <c r="E358" s="176"/>
    </row>
    <row r="359" spans="1:5" ht="12.6" customHeight="1" x14ac:dyDescent="0.25">
      <c r="A359" s="173" t="s">
        <v>428</v>
      </c>
      <c r="B359" s="172" t="s">
        <v>256</v>
      </c>
      <c r="C359" s="189">
        <v>2648521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3127595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5776116</v>
      </c>
      <c r="E361" s="175"/>
    </row>
    <row r="362" spans="1:5" ht="12.6" customHeight="1" x14ac:dyDescent="0.25">
      <c r="A362" s="176" t="s">
        <v>431</v>
      </c>
      <c r="B362" s="176"/>
      <c r="C362" s="176"/>
      <c r="D362" s="176"/>
      <c r="E362" s="176"/>
    </row>
    <row r="363" spans="1:5" ht="12.6" customHeight="1" x14ac:dyDescent="0.25">
      <c r="A363" s="173" t="s">
        <v>991</v>
      </c>
      <c r="B363" s="176"/>
      <c r="C363" s="189">
        <v>47146</v>
      </c>
      <c r="D363" s="175"/>
      <c r="E363" s="176"/>
    </row>
    <row r="364" spans="1:5" ht="12.6" customHeight="1" x14ac:dyDescent="0.25">
      <c r="A364" s="173" t="s">
        <v>432</v>
      </c>
      <c r="B364" s="172" t="s">
        <v>256</v>
      </c>
      <c r="C364" s="189">
        <v>-1974460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28975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-1898339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7674455</v>
      </c>
      <c r="E368" s="175"/>
    </row>
    <row r="369" spans="1:5" ht="12.6" customHeight="1" x14ac:dyDescent="0.25">
      <c r="A369" s="176" t="s">
        <v>436</v>
      </c>
      <c r="B369" s="176"/>
      <c r="C369" s="176"/>
      <c r="D369" s="176"/>
      <c r="E369" s="176"/>
    </row>
    <row r="370" spans="1:5" ht="12.6" customHeight="1" x14ac:dyDescent="0.25">
      <c r="A370" s="173" t="s">
        <v>437</v>
      </c>
      <c r="B370" s="172" t="s">
        <v>256</v>
      </c>
      <c r="C370" s="189">
        <v>261921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1048453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1310374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8984829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176" t="s">
        <v>441</v>
      </c>
      <c r="B377" s="176"/>
      <c r="C377" s="176"/>
      <c r="D377" s="176"/>
      <c r="E377" s="176"/>
    </row>
    <row r="378" spans="1:5" ht="12.6" customHeight="1" x14ac:dyDescent="0.25">
      <c r="A378" s="173" t="s">
        <v>442</v>
      </c>
      <c r="B378" s="172" t="s">
        <v>256</v>
      </c>
      <c r="C378" s="189">
        <v>3224163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1023423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2222184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461242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210995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760826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412085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17447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58475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43911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60935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180008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8675694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309135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457580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766715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766715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Odessa Memorial Healthcare Center   H-0     FYE 12/31/2019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18</v>
      </c>
      <c r="C414" s="194">
        <f>E138</f>
        <v>18</v>
      </c>
      <c r="D414" s="179"/>
    </row>
    <row r="415" spans="1:5" ht="12.6" customHeight="1" x14ac:dyDescent="0.25">
      <c r="A415" s="194" t="s">
        <v>464</v>
      </c>
      <c r="B415" s="179">
        <f>D111</f>
        <v>48</v>
      </c>
      <c r="C415" s="179">
        <f>E139</f>
        <v>48</v>
      </c>
      <c r="D415" s="194">
        <f>SUM(C59:H59)+N59</f>
        <v>3555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43</v>
      </c>
      <c r="C417" s="194">
        <f>E144</f>
        <v>43</v>
      </c>
      <c r="D417" s="179"/>
    </row>
    <row r="418" spans="1:7" ht="12.6" customHeight="1" x14ac:dyDescent="0.25">
      <c r="A418" s="194" t="s">
        <v>466</v>
      </c>
      <c r="B418" s="179">
        <f>D112</f>
        <v>10772</v>
      </c>
      <c r="C418" s="179">
        <f>E145</f>
        <v>10772</v>
      </c>
      <c r="D418" s="179">
        <f>K59+L59</f>
        <v>7265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980</v>
      </c>
      <c r="B424" s="179">
        <f>D114</f>
        <v>0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3">C378</f>
        <v>3224163</v>
      </c>
      <c r="C427" s="179">
        <f t="shared" ref="C427:C434" si="14">CE61</f>
        <v>3224163</v>
      </c>
      <c r="D427" s="179"/>
    </row>
    <row r="428" spans="1:7" ht="12.6" customHeight="1" x14ac:dyDescent="0.25">
      <c r="A428" s="194" t="s">
        <v>3</v>
      </c>
      <c r="B428" s="179">
        <f t="shared" si="13"/>
        <v>1023423</v>
      </c>
      <c r="C428" s="179">
        <f t="shared" si="14"/>
        <v>1023422</v>
      </c>
      <c r="D428" s="179">
        <f>D173</f>
        <v>1023423</v>
      </c>
      <c r="F428" s="180">
        <f>B428-C428</f>
        <v>1</v>
      </c>
    </row>
    <row r="429" spans="1:7" ht="12.6" customHeight="1" x14ac:dyDescent="0.25">
      <c r="A429" s="194" t="s">
        <v>236</v>
      </c>
      <c r="B429" s="179">
        <f t="shared" si="13"/>
        <v>2222184</v>
      </c>
      <c r="C429" s="179">
        <f t="shared" si="14"/>
        <v>2222184</v>
      </c>
      <c r="D429" s="179"/>
    </row>
    <row r="430" spans="1:7" ht="12.6" customHeight="1" x14ac:dyDescent="0.25">
      <c r="A430" s="179" t="s">
        <v>237</v>
      </c>
      <c r="B430" s="179">
        <f t="shared" si="13"/>
        <v>461242</v>
      </c>
      <c r="C430" s="179">
        <f t="shared" si="14"/>
        <v>461242</v>
      </c>
      <c r="D430" s="179"/>
    </row>
    <row r="431" spans="1:7" ht="12.6" customHeight="1" x14ac:dyDescent="0.25">
      <c r="A431" s="179" t="s">
        <v>444</v>
      </c>
      <c r="B431" s="179">
        <f t="shared" si="13"/>
        <v>210995</v>
      </c>
      <c r="C431" s="179">
        <f t="shared" si="14"/>
        <v>210995</v>
      </c>
      <c r="D431" s="179"/>
    </row>
    <row r="432" spans="1:7" ht="12.6" customHeight="1" x14ac:dyDescent="0.25">
      <c r="A432" s="179" t="s">
        <v>445</v>
      </c>
      <c r="B432" s="179">
        <f t="shared" si="13"/>
        <v>760826</v>
      </c>
      <c r="C432" s="179">
        <f t="shared" si="14"/>
        <v>760826</v>
      </c>
      <c r="D432" s="179"/>
    </row>
    <row r="433" spans="1:7" ht="12.6" customHeight="1" x14ac:dyDescent="0.25">
      <c r="A433" s="194" t="s">
        <v>6</v>
      </c>
      <c r="B433" s="179">
        <f t="shared" si="13"/>
        <v>412085</v>
      </c>
      <c r="C433" s="179">
        <f>CE67</f>
        <v>412085</v>
      </c>
      <c r="D433" s="179">
        <f>C217</f>
        <v>412085.12000000005</v>
      </c>
      <c r="F433" s="230"/>
    </row>
    <row r="434" spans="1:7" ht="12.6" customHeight="1" x14ac:dyDescent="0.25">
      <c r="A434" s="194" t="s">
        <v>474</v>
      </c>
      <c r="B434" s="179">
        <f t="shared" si="13"/>
        <v>17447</v>
      </c>
      <c r="C434" s="179">
        <f t="shared" si="14"/>
        <v>17447</v>
      </c>
      <c r="D434" s="179">
        <f>D177</f>
        <v>17447</v>
      </c>
    </row>
    <row r="435" spans="1:7" ht="12.6" customHeight="1" x14ac:dyDescent="0.25">
      <c r="A435" s="179" t="s">
        <v>447</v>
      </c>
      <c r="B435" s="179">
        <f t="shared" si="13"/>
        <v>58475</v>
      </c>
      <c r="C435" s="179"/>
      <c r="D435" s="179">
        <f>D181</f>
        <v>58475</v>
      </c>
    </row>
    <row r="436" spans="1:7" ht="12.6" customHeight="1" x14ac:dyDescent="0.25">
      <c r="A436" s="194" t="s">
        <v>475</v>
      </c>
      <c r="B436" s="179">
        <f t="shared" si="13"/>
        <v>43911</v>
      </c>
      <c r="C436" s="179"/>
      <c r="D436" s="179">
        <f>D186</f>
        <v>43911</v>
      </c>
    </row>
    <row r="437" spans="1:7" ht="12.6" customHeight="1" x14ac:dyDescent="0.25">
      <c r="A437" s="194" t="s">
        <v>449</v>
      </c>
      <c r="B437" s="194">
        <f t="shared" si="13"/>
        <v>60935</v>
      </c>
      <c r="C437" s="194"/>
      <c r="D437" s="194">
        <f>D190</f>
        <v>60935</v>
      </c>
    </row>
    <row r="438" spans="1:7" ht="12.6" customHeight="1" x14ac:dyDescent="0.25">
      <c r="A438" s="194" t="s">
        <v>476</v>
      </c>
      <c r="B438" s="194">
        <f>C386+C387+C388</f>
        <v>163321</v>
      </c>
      <c r="C438" s="194">
        <f>CD69</f>
        <v>163321</v>
      </c>
      <c r="D438" s="194">
        <f>D181+D186+D190</f>
        <v>163321</v>
      </c>
    </row>
    <row r="439" spans="1:7" ht="12.6" customHeight="1" x14ac:dyDescent="0.25">
      <c r="A439" s="194" t="s">
        <v>451</v>
      </c>
      <c r="B439" s="194">
        <f>C389</f>
        <v>180008</v>
      </c>
      <c r="C439" s="194">
        <f>SUM(C69:CC69)</f>
        <v>180008</v>
      </c>
      <c r="D439" s="179"/>
    </row>
    <row r="440" spans="1:7" ht="12.6" customHeight="1" x14ac:dyDescent="0.25">
      <c r="A440" s="194" t="s">
        <v>477</v>
      </c>
      <c r="B440" s="194">
        <f>B438+B439</f>
        <v>343329</v>
      </c>
      <c r="C440" s="194">
        <f>CE69</f>
        <v>343329</v>
      </c>
      <c r="D440" s="179"/>
    </row>
    <row r="441" spans="1:7" ht="12.6" customHeight="1" x14ac:dyDescent="0.25">
      <c r="A441" s="194" t="s">
        <v>478</v>
      </c>
      <c r="B441" s="179">
        <f>D390</f>
        <v>8675694</v>
      </c>
      <c r="C441" s="179">
        <f>SUM(C427:C437)+C440</f>
        <v>8675693</v>
      </c>
      <c r="D441" s="179"/>
    </row>
    <row r="442" spans="1:7" ht="12.6" customHeight="1" x14ac:dyDescent="0.25">
      <c r="A442" s="203"/>
      <c r="B442" s="203"/>
      <c r="C442" s="203"/>
      <c r="D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47146</v>
      </c>
      <c r="C444" s="179">
        <f>C363</f>
        <v>47146</v>
      </c>
      <c r="D444" s="179"/>
    </row>
    <row r="445" spans="1:7" ht="12.6" customHeight="1" x14ac:dyDescent="0.25">
      <c r="A445" s="194" t="s">
        <v>343</v>
      </c>
      <c r="B445" s="179">
        <f>D229</f>
        <v>-1974460</v>
      </c>
      <c r="C445" s="179">
        <f>C364</f>
        <v>-1974460</v>
      </c>
      <c r="D445" s="179"/>
    </row>
    <row r="446" spans="1:7" ht="12.6" customHeight="1" x14ac:dyDescent="0.25">
      <c r="A446" s="179" t="s">
        <v>351</v>
      </c>
      <c r="B446" s="179">
        <f>D236</f>
        <v>28975</v>
      </c>
      <c r="C446" s="179">
        <f>C365</f>
        <v>28975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-1898339</v>
      </c>
      <c r="C448" s="179">
        <f>D367</f>
        <v>-1898339</v>
      </c>
      <c r="D448" s="179"/>
    </row>
    <row r="449" spans="1:7" ht="12.6" customHeight="1" x14ac:dyDescent="0.25">
      <c r="A449" s="203"/>
      <c r="B449" s="203"/>
      <c r="C449" s="203"/>
      <c r="D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94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28975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94" t="s">
        <v>487</v>
      </c>
      <c r="B458" s="194">
        <f>C370</f>
        <v>261921</v>
      </c>
      <c r="C458" s="194">
        <f>CE70</f>
        <v>261921</v>
      </c>
      <c r="D458" s="194"/>
    </row>
    <row r="459" spans="1:7" ht="12.6" customHeight="1" x14ac:dyDescent="0.25">
      <c r="A459" s="179" t="s">
        <v>244</v>
      </c>
      <c r="B459" s="194">
        <f>C371</f>
        <v>1048453</v>
      </c>
      <c r="C459" s="194">
        <f>CE72</f>
        <v>1048453</v>
      </c>
      <c r="D459" s="194"/>
    </row>
    <row r="460" spans="1:7" ht="12.6" customHeight="1" x14ac:dyDescent="0.25">
      <c r="A460" s="203"/>
      <c r="B460" s="203"/>
      <c r="C460" s="203"/>
      <c r="D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94" t="s">
        <v>245</v>
      </c>
      <c r="B463" s="194">
        <f>C359</f>
        <v>2648521</v>
      </c>
      <c r="C463" s="194">
        <f>CE73</f>
        <v>2648521</v>
      </c>
      <c r="D463" s="194">
        <f>E141+E147+E153</f>
        <v>2648520.5699999998</v>
      </c>
    </row>
    <row r="464" spans="1:7" ht="12.6" customHeight="1" x14ac:dyDescent="0.25">
      <c r="A464" s="194" t="s">
        <v>246</v>
      </c>
      <c r="B464" s="194">
        <f>C360</f>
        <v>3127595</v>
      </c>
      <c r="C464" s="194">
        <f>CE74</f>
        <v>3127595</v>
      </c>
      <c r="D464" s="194">
        <f>E142+E148+E154</f>
        <v>3127595.37</v>
      </c>
    </row>
    <row r="465" spans="1:7" ht="12.6" customHeight="1" x14ac:dyDescent="0.25">
      <c r="A465" s="194" t="s">
        <v>247</v>
      </c>
      <c r="B465" s="194">
        <f>D361</f>
        <v>5776116</v>
      </c>
      <c r="C465" s="194">
        <f>CE75</f>
        <v>5776116</v>
      </c>
      <c r="D465" s="194">
        <f>D463+D464</f>
        <v>5776115.9399999995</v>
      </c>
    </row>
    <row r="466" spans="1:7" ht="12.6" customHeight="1" x14ac:dyDescent="0.25">
      <c r="A466" s="203"/>
      <c r="B466" s="203"/>
      <c r="C466" s="203"/>
      <c r="D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5">C267</f>
        <v>16480.599999999999</v>
      </c>
      <c r="C468" s="179">
        <f>E195</f>
        <v>16481</v>
      </c>
      <c r="D468" s="179"/>
    </row>
    <row r="469" spans="1:7" ht="12.6" customHeight="1" x14ac:dyDescent="0.25">
      <c r="A469" s="179" t="s">
        <v>333</v>
      </c>
      <c r="B469" s="179">
        <f t="shared" si="15"/>
        <v>443864.5</v>
      </c>
      <c r="C469" s="179">
        <f>E196</f>
        <v>443864.5</v>
      </c>
      <c r="D469" s="179"/>
    </row>
    <row r="470" spans="1:7" ht="12.6" customHeight="1" x14ac:dyDescent="0.25">
      <c r="A470" s="179" t="s">
        <v>334</v>
      </c>
      <c r="B470" s="179">
        <f t="shared" si="15"/>
        <v>2982205.26</v>
      </c>
      <c r="C470" s="179">
        <f>E197</f>
        <v>2982205.26</v>
      </c>
      <c r="D470" s="179"/>
    </row>
    <row r="471" spans="1:7" ht="12.6" customHeight="1" x14ac:dyDescent="0.25">
      <c r="A471" s="179" t="s">
        <v>494</v>
      </c>
      <c r="B471" s="179">
        <f t="shared" si="15"/>
        <v>3881488.54</v>
      </c>
      <c r="C471" s="179">
        <f>E198</f>
        <v>3881488.54</v>
      </c>
      <c r="D471" s="179"/>
    </row>
    <row r="472" spans="1:7" ht="12.6" customHeight="1" x14ac:dyDescent="0.25">
      <c r="A472" s="179" t="s">
        <v>377</v>
      </c>
      <c r="B472" s="179">
        <f t="shared" si="15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5"/>
        <v>3416369</v>
      </c>
      <c r="C473" s="179">
        <f>SUM(E200:E201)</f>
        <v>3416369</v>
      </c>
      <c r="D473" s="179"/>
      <c r="F473" s="230"/>
    </row>
    <row r="474" spans="1:7" ht="12.6" customHeight="1" x14ac:dyDescent="0.25">
      <c r="A474" s="179" t="s">
        <v>339</v>
      </c>
      <c r="B474" s="179">
        <f t="shared" si="15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5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10740407.9</v>
      </c>
      <c r="C476" s="179">
        <f>E204</f>
        <v>10740408.300000001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8242749</v>
      </c>
      <c r="C478" s="179">
        <f>E217</f>
        <v>8242749.0200000005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9790168.9000000004</v>
      </c>
    </row>
    <row r="482" spans="1:12" ht="12.6" customHeight="1" x14ac:dyDescent="0.25">
      <c r="A482" s="180" t="s">
        <v>499</v>
      </c>
      <c r="C482" s="180">
        <f>D339</f>
        <v>9790169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080</v>
      </c>
      <c r="B493" s="257" t="str">
        <f>RIGHT('Prior Year'!C82,4)</f>
        <v>2018</v>
      </c>
      <c r="C493" s="257" t="str">
        <f>RIGHT(C82,4)</f>
        <v>2019</v>
      </c>
      <c r="D493" s="257" t="str">
        <f>RIGHT('Prior Year'!C82,4)</f>
        <v>2018</v>
      </c>
      <c r="E493" s="257" t="str">
        <f>RIGHT(C82,4)</f>
        <v>2019</v>
      </c>
      <c r="F493" s="257" t="s">
        <v>1000</v>
      </c>
      <c r="G493" s="257" t="str">
        <f>RIGHT(C82,4)</f>
        <v>2019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f>'Prior Year'!C71</f>
        <v>0</v>
      </c>
      <c r="C496" s="236">
        <f>C71</f>
        <v>0</v>
      </c>
      <c r="D496" s="236">
        <f>'Prior Year'!C59</f>
        <v>0</v>
      </c>
      <c r="E496" s="180">
        <f>C59</f>
        <v>0</v>
      </c>
      <c r="F496" s="259" t="str">
        <f t="shared" ref="F496:G511" si="16">IF(B496=0,"",IF(D496=0,"",B496/D496))</f>
        <v/>
      </c>
      <c r="G496" s="260" t="str">
        <f t="shared" si="16"/>
        <v/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f>'Prior Year'!D71</f>
        <v>0</v>
      </c>
      <c r="C497" s="236">
        <f>D71</f>
        <v>0</v>
      </c>
      <c r="D497" s="236">
        <f>'Prior Year'!D59</f>
        <v>0</v>
      </c>
      <c r="E497" s="180">
        <f>D59</f>
        <v>0</v>
      </c>
      <c r="F497" s="259" t="str">
        <f t="shared" si="16"/>
        <v/>
      </c>
      <c r="G497" s="259" t="str">
        <f t="shared" si="16"/>
        <v/>
      </c>
      <c r="H497" s="261" t="str">
        <f t="shared" ref="H497:H550" si="17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f>'Prior Year'!E71</f>
        <v>55805</v>
      </c>
      <c r="C498" s="236">
        <f>E71</f>
        <v>107134</v>
      </c>
      <c r="D498" s="236">
        <f>'Prior Year'!E59</f>
        <v>26</v>
      </c>
      <c r="E498" s="180">
        <f>E59</f>
        <v>48</v>
      </c>
      <c r="F498" s="259">
        <f t="shared" si="16"/>
        <v>2146.3461538461538</v>
      </c>
      <c r="G498" s="259">
        <f t="shared" si="16"/>
        <v>2231.9583333333335</v>
      </c>
      <c r="H498" s="261" t="str">
        <f t="shared" si="17"/>
        <v/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f>'Prior Year'!F71</f>
        <v>0</v>
      </c>
      <c r="C499" s="236">
        <f>F71</f>
        <v>0</v>
      </c>
      <c r="D499" s="236">
        <f>'Prior Year'!F59</f>
        <v>0</v>
      </c>
      <c r="E499" s="180">
        <f>F59</f>
        <v>0</v>
      </c>
      <c r="F499" s="259" t="str">
        <f t="shared" si="16"/>
        <v/>
      </c>
      <c r="G499" s="259" t="str">
        <f t="shared" si="16"/>
        <v/>
      </c>
      <c r="H499" s="261" t="str">
        <f t="shared" si="17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f>'Prior Year'!G71</f>
        <v>0</v>
      </c>
      <c r="C500" s="236">
        <f>G71</f>
        <v>0</v>
      </c>
      <c r="D500" s="236">
        <f>'Prior Year'!G59</f>
        <v>0</v>
      </c>
      <c r="E500" s="180">
        <f>G59</f>
        <v>0</v>
      </c>
      <c r="F500" s="259" t="str">
        <f t="shared" si="16"/>
        <v/>
      </c>
      <c r="G500" s="259" t="str">
        <f t="shared" si="16"/>
        <v/>
      </c>
      <c r="H500" s="261" t="str">
        <f t="shared" si="17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f>'Prior Year'!H71</f>
        <v>0</v>
      </c>
      <c r="C501" s="236">
        <f>H71</f>
        <v>0</v>
      </c>
      <c r="D501" s="236">
        <f>'Prior Year'!H59</f>
        <v>0</v>
      </c>
      <c r="E501" s="180">
        <f>H59</f>
        <v>0</v>
      </c>
      <c r="F501" s="259" t="str">
        <f t="shared" si="16"/>
        <v/>
      </c>
      <c r="G501" s="259" t="str">
        <f t="shared" si="16"/>
        <v/>
      </c>
      <c r="H501" s="261" t="str">
        <f t="shared" si="17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f>'Prior Year'!I71</f>
        <v>0</v>
      </c>
      <c r="C502" s="236">
        <f>I71</f>
        <v>0</v>
      </c>
      <c r="D502" s="236">
        <f>'Prior Year'!I59</f>
        <v>0</v>
      </c>
      <c r="E502" s="180">
        <f>I59</f>
        <v>0</v>
      </c>
      <c r="F502" s="259" t="str">
        <f t="shared" si="16"/>
        <v/>
      </c>
      <c r="G502" s="259" t="str">
        <f t="shared" si="16"/>
        <v/>
      </c>
      <c r="H502" s="261" t="str">
        <f t="shared" si="17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f>'Prior Year'!J71</f>
        <v>0</v>
      </c>
      <c r="C503" s="236">
        <f>J71</f>
        <v>0</v>
      </c>
      <c r="D503" s="236">
        <f>'Prior Year'!J59</f>
        <v>0</v>
      </c>
      <c r="E503" s="180">
        <f>J59</f>
        <v>0</v>
      </c>
      <c r="F503" s="259" t="str">
        <f t="shared" si="16"/>
        <v/>
      </c>
      <c r="G503" s="259" t="str">
        <f t="shared" si="16"/>
        <v/>
      </c>
      <c r="H503" s="261" t="str">
        <f t="shared" si="17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f>'Prior Year'!K71</f>
        <v>0</v>
      </c>
      <c r="C504" s="236">
        <f>K71</f>
        <v>0</v>
      </c>
      <c r="D504" s="236">
        <f>'Prior Year'!K59</f>
        <v>0</v>
      </c>
      <c r="E504" s="180">
        <f>K59</f>
        <v>0</v>
      </c>
      <c r="F504" s="259" t="str">
        <f t="shared" si="16"/>
        <v/>
      </c>
      <c r="G504" s="259" t="str">
        <f t="shared" si="16"/>
        <v/>
      </c>
      <c r="H504" s="261" t="str">
        <f t="shared" si="17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f>'Prior Year'!L71</f>
        <v>1999274</v>
      </c>
      <c r="C505" s="236">
        <f>L71</f>
        <v>2097252</v>
      </c>
      <c r="D505" s="236">
        <f>'Prior Year'!L59</f>
        <v>7828</v>
      </c>
      <c r="E505" s="180">
        <f>L59</f>
        <v>7265</v>
      </c>
      <c r="F505" s="259">
        <f t="shared" si="16"/>
        <v>255.40035769034236</v>
      </c>
      <c r="G505" s="259">
        <f t="shared" si="16"/>
        <v>288.67887130075707</v>
      </c>
      <c r="H505" s="261" t="str">
        <f t="shared" si="17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f>'Prior Year'!M71</f>
        <v>0</v>
      </c>
      <c r="C506" s="236">
        <f>M71</f>
        <v>0</v>
      </c>
      <c r="D506" s="236">
        <f>'Prior Year'!M59</f>
        <v>0</v>
      </c>
      <c r="E506" s="180">
        <f>M59</f>
        <v>0</v>
      </c>
      <c r="F506" s="259" t="str">
        <f t="shared" si="16"/>
        <v/>
      </c>
      <c r="G506" s="259" t="str">
        <f t="shared" si="16"/>
        <v/>
      </c>
      <c r="H506" s="261" t="str">
        <f t="shared" si="17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f>'Prior Year'!N71</f>
        <v>439503</v>
      </c>
      <c r="C507" s="236">
        <f>N71</f>
        <v>390304</v>
      </c>
      <c r="D507" s="236">
        <f>'Prior Year'!N59</f>
        <v>3170</v>
      </c>
      <c r="E507" s="180">
        <f>N59</f>
        <v>3507</v>
      </c>
      <c r="F507" s="259">
        <f t="shared" si="16"/>
        <v>138.64447949526814</v>
      </c>
      <c r="G507" s="259">
        <f t="shared" si="16"/>
        <v>111.29284288565725</v>
      </c>
      <c r="H507" s="261" t="str">
        <f t="shared" si="17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f>'Prior Year'!O71</f>
        <v>0</v>
      </c>
      <c r="C508" s="236">
        <f>O71</f>
        <v>0</v>
      </c>
      <c r="D508" s="236">
        <f>'Prior Year'!O59</f>
        <v>0</v>
      </c>
      <c r="E508" s="180">
        <f>O59</f>
        <v>0</v>
      </c>
      <c r="F508" s="259" t="str">
        <f t="shared" si="16"/>
        <v/>
      </c>
      <c r="G508" s="259" t="str">
        <f t="shared" si="16"/>
        <v/>
      </c>
      <c r="H508" s="261" t="str">
        <f t="shared" si="17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f>'Prior Year'!P71</f>
        <v>46831</v>
      </c>
      <c r="C509" s="236">
        <f>P71</f>
        <v>25570</v>
      </c>
      <c r="D509" s="236">
        <f>'Prior Year'!P59</f>
        <v>1575</v>
      </c>
      <c r="E509" s="180">
        <f>P59</f>
        <v>945</v>
      </c>
      <c r="F509" s="259">
        <f t="shared" si="16"/>
        <v>29.733968253968253</v>
      </c>
      <c r="G509" s="259">
        <f t="shared" si="16"/>
        <v>27.058201058201057</v>
      </c>
      <c r="H509" s="261" t="str">
        <f t="shared" si="17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f>'Prior Year'!Q71</f>
        <v>0</v>
      </c>
      <c r="C510" s="236">
        <f>Q71</f>
        <v>0</v>
      </c>
      <c r="D510" s="236">
        <f>'Prior Year'!Q59</f>
        <v>0</v>
      </c>
      <c r="E510" s="180">
        <f>Q59</f>
        <v>0</v>
      </c>
      <c r="F510" s="259" t="str">
        <f t="shared" si="16"/>
        <v/>
      </c>
      <c r="G510" s="259" t="str">
        <f t="shared" si="16"/>
        <v/>
      </c>
      <c r="H510" s="261" t="str">
        <f t="shared" si="17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f>'Prior Year'!R71</f>
        <v>0</v>
      </c>
      <c r="C511" s="236">
        <f>R71</f>
        <v>0</v>
      </c>
      <c r="D511" s="236">
        <f>'Prior Year'!R59</f>
        <v>0</v>
      </c>
      <c r="E511" s="180">
        <f>R59</f>
        <v>0</v>
      </c>
      <c r="F511" s="259" t="str">
        <f t="shared" si="16"/>
        <v/>
      </c>
      <c r="G511" s="259" t="str">
        <f t="shared" si="16"/>
        <v/>
      </c>
      <c r="H511" s="261" t="str">
        <f t="shared" si="17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f>'Prior Year'!S71</f>
        <v>19215</v>
      </c>
      <c r="C512" s="236">
        <f>S71</f>
        <v>21886</v>
      </c>
      <c r="D512" s="181" t="s">
        <v>529</v>
      </c>
      <c r="E512" s="181" t="s">
        <v>529</v>
      </c>
      <c r="F512" s="259" t="str">
        <f t="shared" ref="F512:G527" si="18">IF(B512=0,"",IF(D512=0,"",B512/D512))</f>
        <v/>
      </c>
      <c r="G512" s="259" t="str">
        <f t="shared" si="18"/>
        <v/>
      </c>
      <c r="H512" s="261" t="str">
        <f t="shared" si="17"/>
        <v/>
      </c>
      <c r="I512" s="263"/>
      <c r="K512" s="257"/>
      <c r="L512" s="257"/>
    </row>
    <row r="513" spans="1:12" ht="12.6" customHeight="1" x14ac:dyDescent="0.25">
      <c r="A513" s="180" t="s">
        <v>982</v>
      </c>
      <c r="B513" s="236">
        <f>'Prior Year'!T71</f>
        <v>0</v>
      </c>
      <c r="C513" s="236">
        <f>T71</f>
        <v>0</v>
      </c>
      <c r="D513" s="181" t="s">
        <v>529</v>
      </c>
      <c r="E513" s="181" t="s">
        <v>529</v>
      </c>
      <c r="F513" s="259" t="str">
        <f t="shared" si="18"/>
        <v/>
      </c>
      <c r="G513" s="259" t="str">
        <f t="shared" si="18"/>
        <v/>
      </c>
      <c r="H513" s="261" t="str">
        <f t="shared" si="17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f>'Prior Year'!U71</f>
        <v>267695</v>
      </c>
      <c r="C514" s="236">
        <f>U71</f>
        <v>198349</v>
      </c>
      <c r="D514" s="236">
        <f>'Prior Year'!U59</f>
        <v>5189</v>
      </c>
      <c r="E514" s="180">
        <f>U59</f>
        <v>5406</v>
      </c>
      <c r="F514" s="259">
        <f t="shared" si="18"/>
        <v>51.588938138369627</v>
      </c>
      <c r="G514" s="259">
        <f t="shared" si="18"/>
        <v>36.690529041805398</v>
      </c>
      <c r="H514" s="261">
        <f t="shared" si="17"/>
        <v>-0.28879076860633102</v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f>'Prior Year'!V71</f>
        <v>5311</v>
      </c>
      <c r="C515" s="236">
        <f>V71</f>
        <v>5595</v>
      </c>
      <c r="D515" s="236">
        <f>'Prior Year'!V59</f>
        <v>214</v>
      </c>
      <c r="E515" s="180">
        <f>V59</f>
        <v>262</v>
      </c>
      <c r="F515" s="259">
        <f t="shared" si="18"/>
        <v>24.817757009345794</v>
      </c>
      <c r="G515" s="259">
        <f t="shared" si="18"/>
        <v>21.354961832061068</v>
      </c>
      <c r="H515" s="261" t="str">
        <f t="shared" si="17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f>'Prior Year'!W71</f>
        <v>0</v>
      </c>
      <c r="C516" s="236">
        <f>W71</f>
        <v>0</v>
      </c>
      <c r="D516" s="236">
        <f>'Prior Year'!W59</f>
        <v>0</v>
      </c>
      <c r="E516" s="180">
        <f>W59</f>
        <v>0</v>
      </c>
      <c r="F516" s="259" t="str">
        <f t="shared" si="18"/>
        <v/>
      </c>
      <c r="G516" s="259" t="str">
        <f t="shared" si="18"/>
        <v/>
      </c>
      <c r="H516" s="261" t="str">
        <f t="shared" si="17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f>'Prior Year'!X71</f>
        <v>0</v>
      </c>
      <c r="C517" s="236">
        <f>X71</f>
        <v>0</v>
      </c>
      <c r="D517" s="236">
        <f>'Prior Year'!X59</f>
        <v>0</v>
      </c>
      <c r="E517" s="180">
        <f>X59</f>
        <v>0</v>
      </c>
      <c r="F517" s="259" t="str">
        <f t="shared" si="18"/>
        <v/>
      </c>
      <c r="G517" s="259" t="str">
        <f t="shared" si="18"/>
        <v/>
      </c>
      <c r="H517" s="261" t="str">
        <f t="shared" si="17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f>'Prior Year'!Y71</f>
        <v>122396</v>
      </c>
      <c r="C518" s="236">
        <f>Y71</f>
        <v>185223</v>
      </c>
      <c r="D518" s="236">
        <f>'Prior Year'!Y59</f>
        <v>406</v>
      </c>
      <c r="E518" s="180">
        <f>Y59</f>
        <v>461</v>
      </c>
      <c r="F518" s="259">
        <f t="shared" si="18"/>
        <v>301.46798029556652</v>
      </c>
      <c r="G518" s="259">
        <f t="shared" si="18"/>
        <v>401.78524945770067</v>
      </c>
      <c r="H518" s="261">
        <f t="shared" si="17"/>
        <v>0.33276260073716846</v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f>'Prior Year'!Z71</f>
        <v>0</v>
      </c>
      <c r="C519" s="236">
        <f>Z71</f>
        <v>0</v>
      </c>
      <c r="D519" s="236">
        <f>'Prior Year'!Z59</f>
        <v>0</v>
      </c>
      <c r="E519" s="180">
        <f>Z59</f>
        <v>0</v>
      </c>
      <c r="F519" s="259" t="str">
        <f t="shared" si="18"/>
        <v/>
      </c>
      <c r="G519" s="259" t="str">
        <f t="shared" si="18"/>
        <v/>
      </c>
      <c r="H519" s="261" t="str">
        <f t="shared" si="17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f>'Prior Year'!AA71</f>
        <v>0</v>
      </c>
      <c r="C520" s="236">
        <f>AA71</f>
        <v>0</v>
      </c>
      <c r="D520" s="236">
        <f>'Prior Year'!AA59</f>
        <v>0</v>
      </c>
      <c r="E520" s="180">
        <f>AA59</f>
        <v>0</v>
      </c>
      <c r="F520" s="259" t="str">
        <f t="shared" si="18"/>
        <v/>
      </c>
      <c r="G520" s="259" t="str">
        <f t="shared" si="18"/>
        <v/>
      </c>
      <c r="H520" s="261" t="str">
        <f t="shared" si="17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f>'Prior Year'!AB71</f>
        <v>40990</v>
      </c>
      <c r="C521" s="236">
        <f>AB71</f>
        <v>25474</v>
      </c>
      <c r="D521" s="181" t="s">
        <v>529</v>
      </c>
      <c r="E521" s="181" t="s">
        <v>529</v>
      </c>
      <c r="F521" s="259" t="str">
        <f t="shared" si="18"/>
        <v/>
      </c>
      <c r="G521" s="259" t="str">
        <f t="shared" si="18"/>
        <v/>
      </c>
      <c r="H521" s="261" t="str">
        <f t="shared" si="17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f>'Prior Year'!AC71</f>
        <v>0</v>
      </c>
      <c r="C522" s="236">
        <f>AC71</f>
        <v>0</v>
      </c>
      <c r="D522" s="236">
        <f>'Prior Year'!AC59</f>
        <v>0</v>
      </c>
      <c r="E522" s="180">
        <f>AC59</f>
        <v>0</v>
      </c>
      <c r="F522" s="259" t="str">
        <f t="shared" si="18"/>
        <v/>
      </c>
      <c r="G522" s="259" t="str">
        <f t="shared" si="18"/>
        <v/>
      </c>
      <c r="H522" s="261" t="str">
        <f t="shared" si="17"/>
        <v/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f>'Prior Year'!AD71</f>
        <v>0</v>
      </c>
      <c r="C523" s="236">
        <f>AD71</f>
        <v>0</v>
      </c>
      <c r="D523" s="236">
        <f>'Prior Year'!AD59</f>
        <v>0</v>
      </c>
      <c r="E523" s="180">
        <f>AD59</f>
        <v>0</v>
      </c>
      <c r="F523" s="259" t="str">
        <f t="shared" si="18"/>
        <v/>
      </c>
      <c r="G523" s="259" t="str">
        <f t="shared" si="18"/>
        <v/>
      </c>
      <c r="H523" s="261" t="str">
        <f t="shared" si="17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f>'Prior Year'!AE71</f>
        <v>434907</v>
      </c>
      <c r="C524" s="236">
        <f>AE71</f>
        <v>421145</v>
      </c>
      <c r="D524" s="236">
        <f>'Prior Year'!AE59</f>
        <v>7545</v>
      </c>
      <c r="E524" s="180">
        <f>AE59</f>
        <v>7799</v>
      </c>
      <c r="F524" s="259">
        <f t="shared" si="18"/>
        <v>57.641749502982108</v>
      </c>
      <c r="G524" s="259">
        <f t="shared" si="18"/>
        <v>53.999871778433132</v>
      </c>
      <c r="H524" s="261" t="str">
        <f t="shared" si="17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f>'Prior Year'!AF71</f>
        <v>0</v>
      </c>
      <c r="C525" s="236">
        <f>AF71</f>
        <v>0</v>
      </c>
      <c r="D525" s="236">
        <f>'Prior Year'!AF59</f>
        <v>0</v>
      </c>
      <c r="E525" s="180">
        <f>AF59</f>
        <v>0</v>
      </c>
      <c r="F525" s="259" t="str">
        <f t="shared" si="18"/>
        <v/>
      </c>
      <c r="G525" s="259" t="str">
        <f t="shared" si="18"/>
        <v/>
      </c>
      <c r="H525" s="261" t="str">
        <f t="shared" si="17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f>'Prior Year'!AG71</f>
        <v>368891</v>
      </c>
      <c r="C526" s="236">
        <f>AG71</f>
        <v>392022</v>
      </c>
      <c r="D526" s="236">
        <f>'Prior Year'!AG59</f>
        <v>479</v>
      </c>
      <c r="E526" s="180">
        <f>AG59</f>
        <v>458</v>
      </c>
      <c r="F526" s="259">
        <f t="shared" si="18"/>
        <v>770.12734864300626</v>
      </c>
      <c r="G526" s="259">
        <f t="shared" si="18"/>
        <v>855.94323144104806</v>
      </c>
      <c r="H526" s="261" t="str">
        <f t="shared" si="17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f>'Prior Year'!AH71</f>
        <v>99044</v>
      </c>
      <c r="C527" s="236">
        <f>AH71</f>
        <v>111064</v>
      </c>
      <c r="D527" s="236">
        <f>'Prior Year'!AH59</f>
        <v>159</v>
      </c>
      <c r="E527" s="180">
        <f>AH59</f>
        <v>149</v>
      </c>
      <c r="F527" s="259">
        <f t="shared" si="18"/>
        <v>622.9182389937107</v>
      </c>
      <c r="G527" s="259">
        <f t="shared" si="18"/>
        <v>745.39597315436242</v>
      </c>
      <c r="H527" s="261" t="str">
        <f t="shared" si="17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f>'Prior Year'!AI71</f>
        <v>0</v>
      </c>
      <c r="C528" s="236">
        <f>AI71</f>
        <v>0</v>
      </c>
      <c r="D528" s="236">
        <f>'Prior Year'!AI59</f>
        <v>0</v>
      </c>
      <c r="E528" s="180">
        <f>AI59</f>
        <v>0</v>
      </c>
      <c r="F528" s="259" t="str">
        <f t="shared" ref="F528:G540" si="19">IF(B528=0,"",IF(D528=0,"",B528/D528))</f>
        <v/>
      </c>
      <c r="G528" s="259" t="str">
        <f t="shared" si="19"/>
        <v/>
      </c>
      <c r="H528" s="261" t="str">
        <f t="shared" si="17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f>'Prior Year'!AJ71</f>
        <v>630469</v>
      </c>
      <c r="C529" s="236">
        <f>AJ71</f>
        <v>1053394</v>
      </c>
      <c r="D529" s="236">
        <f>'Prior Year'!AJ59</f>
        <v>3666</v>
      </c>
      <c r="E529" s="180">
        <f>AJ59</f>
        <v>3341</v>
      </c>
      <c r="F529" s="259">
        <f t="shared" si="19"/>
        <v>171.97735951991271</v>
      </c>
      <c r="G529" s="259">
        <f t="shared" si="19"/>
        <v>315.29302604010775</v>
      </c>
      <c r="H529" s="261">
        <f t="shared" si="17"/>
        <v>0.83334031247061313</v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f>'Prior Year'!AK71</f>
        <v>0</v>
      </c>
      <c r="C530" s="236">
        <f>AK71</f>
        <v>0</v>
      </c>
      <c r="D530" s="236">
        <f>'Prior Year'!AK59</f>
        <v>0</v>
      </c>
      <c r="E530" s="180">
        <f>AK59</f>
        <v>0</v>
      </c>
      <c r="F530" s="259" t="str">
        <f t="shared" si="19"/>
        <v/>
      </c>
      <c r="G530" s="259" t="str">
        <f t="shared" si="19"/>
        <v/>
      </c>
      <c r="H530" s="261" t="str">
        <f t="shared" si="17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f>'Prior Year'!AL71</f>
        <v>0</v>
      </c>
      <c r="C531" s="236">
        <f>AL71</f>
        <v>0</v>
      </c>
      <c r="D531" s="236">
        <f>'Prior Year'!AL59</f>
        <v>0</v>
      </c>
      <c r="E531" s="180">
        <f>AL59</f>
        <v>0</v>
      </c>
      <c r="F531" s="259" t="str">
        <f t="shared" si="19"/>
        <v/>
      </c>
      <c r="G531" s="259" t="str">
        <f t="shared" si="19"/>
        <v/>
      </c>
      <c r="H531" s="261" t="str">
        <f t="shared" si="17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f>'Prior Year'!AM71</f>
        <v>0</v>
      </c>
      <c r="C532" s="236">
        <f>AM71</f>
        <v>0</v>
      </c>
      <c r="D532" s="236">
        <f>'Prior Year'!AM59</f>
        <v>0</v>
      </c>
      <c r="E532" s="180">
        <f>AM59</f>
        <v>0</v>
      </c>
      <c r="F532" s="259" t="str">
        <f t="shared" si="19"/>
        <v/>
      </c>
      <c r="G532" s="259" t="str">
        <f t="shared" si="19"/>
        <v/>
      </c>
      <c r="H532" s="261" t="str">
        <f t="shared" si="17"/>
        <v/>
      </c>
      <c r="I532" s="263"/>
      <c r="K532" s="257"/>
      <c r="L532" s="257"/>
    </row>
    <row r="533" spans="1:12" ht="12.6" customHeight="1" x14ac:dyDescent="0.25">
      <c r="A533" s="180" t="s">
        <v>983</v>
      </c>
      <c r="B533" s="236">
        <f>'Prior Year'!AN71</f>
        <v>0</v>
      </c>
      <c r="C533" s="236">
        <f>AN71</f>
        <v>0</v>
      </c>
      <c r="D533" s="236">
        <f>'Prior Year'!AN59</f>
        <v>0</v>
      </c>
      <c r="E533" s="180">
        <f>AN59</f>
        <v>0</v>
      </c>
      <c r="F533" s="259" t="str">
        <f t="shared" si="19"/>
        <v/>
      </c>
      <c r="G533" s="259" t="str">
        <f t="shared" si="19"/>
        <v/>
      </c>
      <c r="H533" s="261" t="str">
        <f t="shared" si="17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f>'Prior Year'!AO71</f>
        <v>0</v>
      </c>
      <c r="C534" s="236">
        <f>AO71</f>
        <v>0</v>
      </c>
      <c r="D534" s="236">
        <f>'Prior Year'!AO59</f>
        <v>0</v>
      </c>
      <c r="E534" s="180">
        <f>AO59</f>
        <v>0</v>
      </c>
      <c r="F534" s="259" t="str">
        <f t="shared" si="19"/>
        <v/>
      </c>
      <c r="G534" s="259" t="str">
        <f t="shared" si="19"/>
        <v/>
      </c>
      <c r="H534" s="261" t="str">
        <f t="shared" si="17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f>'Prior Year'!AP71</f>
        <v>0</v>
      </c>
      <c r="C535" s="236">
        <f>AP71</f>
        <v>0</v>
      </c>
      <c r="D535" s="236">
        <f>'Prior Year'!AP59</f>
        <v>0</v>
      </c>
      <c r="E535" s="180">
        <f>AP59</f>
        <v>0</v>
      </c>
      <c r="F535" s="259" t="str">
        <f t="shared" si="19"/>
        <v/>
      </c>
      <c r="G535" s="259" t="str">
        <f t="shared" si="19"/>
        <v/>
      </c>
      <c r="H535" s="261" t="str">
        <f t="shared" si="17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f>'Prior Year'!AQ71</f>
        <v>0</v>
      </c>
      <c r="C536" s="236">
        <f>AQ71</f>
        <v>0</v>
      </c>
      <c r="D536" s="236">
        <f>'Prior Year'!AQ59</f>
        <v>0</v>
      </c>
      <c r="E536" s="180">
        <f>AQ59</f>
        <v>0</v>
      </c>
      <c r="F536" s="259" t="str">
        <f t="shared" si="19"/>
        <v/>
      </c>
      <c r="G536" s="259" t="str">
        <f t="shared" si="19"/>
        <v/>
      </c>
      <c r="H536" s="261" t="str">
        <f t="shared" si="17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f>'Prior Year'!AR71</f>
        <v>0</v>
      </c>
      <c r="C537" s="236">
        <f>AR71</f>
        <v>0</v>
      </c>
      <c r="D537" s="236">
        <f>'Prior Year'!AR59</f>
        <v>0</v>
      </c>
      <c r="E537" s="180">
        <f>AR59</f>
        <v>0</v>
      </c>
      <c r="F537" s="259" t="str">
        <f t="shared" si="19"/>
        <v/>
      </c>
      <c r="G537" s="259" t="str">
        <f t="shared" si="19"/>
        <v/>
      </c>
      <c r="H537" s="261" t="str">
        <f t="shared" si="17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f>'Prior Year'!AS71</f>
        <v>0</v>
      </c>
      <c r="C538" s="236">
        <f>AS71</f>
        <v>0</v>
      </c>
      <c r="D538" s="236">
        <f>'Prior Year'!AS59</f>
        <v>0</v>
      </c>
      <c r="E538" s="180">
        <f>AS59</f>
        <v>0</v>
      </c>
      <c r="F538" s="259" t="str">
        <f t="shared" si="19"/>
        <v/>
      </c>
      <c r="G538" s="259" t="str">
        <f t="shared" si="19"/>
        <v/>
      </c>
      <c r="H538" s="261" t="str">
        <f t="shared" si="17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f>'Prior Year'!AT71</f>
        <v>0</v>
      </c>
      <c r="C539" s="236">
        <f>AT71</f>
        <v>0</v>
      </c>
      <c r="D539" s="236">
        <f>'Prior Year'!AT59</f>
        <v>0</v>
      </c>
      <c r="E539" s="180">
        <f>AT59</f>
        <v>0</v>
      </c>
      <c r="F539" s="259" t="str">
        <f t="shared" si="19"/>
        <v/>
      </c>
      <c r="G539" s="259" t="str">
        <f t="shared" si="19"/>
        <v/>
      </c>
      <c r="H539" s="261" t="str">
        <f t="shared" si="17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f>'Prior Year'!AU71</f>
        <v>0</v>
      </c>
      <c r="C540" s="236">
        <f>AU71</f>
        <v>0</v>
      </c>
      <c r="D540" s="236">
        <f>'Prior Year'!AU59</f>
        <v>0</v>
      </c>
      <c r="E540" s="180">
        <f>AU59</f>
        <v>0</v>
      </c>
      <c r="F540" s="259" t="str">
        <f t="shared" si="19"/>
        <v/>
      </c>
      <c r="G540" s="259" t="str">
        <f t="shared" si="19"/>
        <v/>
      </c>
      <c r="H540" s="261" t="str">
        <f t="shared" si="17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f>'Prior Year'!AV71</f>
        <v>0</v>
      </c>
      <c r="C541" s="236">
        <f>AV71</f>
        <v>0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984</v>
      </c>
      <c r="B542" s="236">
        <f>'Prior Year'!AW71</f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f>'Prior Year'!AX71</f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f>'Prior Year'!AY71</f>
        <v>447144</v>
      </c>
      <c r="C544" s="236">
        <f>AY71</f>
        <v>509390</v>
      </c>
      <c r="D544" s="236">
        <f>'Prior Year'!AY59</f>
        <v>25287</v>
      </c>
      <c r="E544" s="180">
        <f>AY59</f>
        <v>23319</v>
      </c>
      <c r="F544" s="259">
        <f t="shared" ref="F544:G550" si="20">IF(B544=0,"",IF(D544=0,"",B544/D544))</f>
        <v>17.682761893463045</v>
      </c>
      <c r="G544" s="259">
        <f t="shared" si="20"/>
        <v>21.844418714353104</v>
      </c>
      <c r="H544" s="261" t="str">
        <f t="shared" si="17"/>
        <v/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f>'Prior Year'!AZ71</f>
        <v>0</v>
      </c>
      <c r="C545" s="236">
        <f>AZ71</f>
        <v>0</v>
      </c>
      <c r="D545" s="236">
        <f>'Prior Year'!AZ59</f>
        <v>0</v>
      </c>
      <c r="E545" s="180">
        <f>AZ59</f>
        <v>0</v>
      </c>
      <c r="F545" s="259" t="str">
        <f t="shared" si="20"/>
        <v/>
      </c>
      <c r="G545" s="259" t="str">
        <f t="shared" si="20"/>
        <v/>
      </c>
      <c r="H545" s="261" t="str">
        <f t="shared" si="17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f>'Prior Year'!BA71</f>
        <v>102879</v>
      </c>
      <c r="C546" s="236">
        <f>BA71</f>
        <v>116572</v>
      </c>
      <c r="D546" s="236">
        <f>'Prior Year'!BA59</f>
        <v>0</v>
      </c>
      <c r="E546" s="180">
        <f>BA59</f>
        <v>0</v>
      </c>
      <c r="F546" s="259" t="str">
        <f t="shared" si="20"/>
        <v/>
      </c>
      <c r="G546" s="259" t="str">
        <f t="shared" si="20"/>
        <v/>
      </c>
      <c r="H546" s="261" t="str">
        <f t="shared" si="17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f>'Prior Year'!BB71</f>
        <v>90264</v>
      </c>
      <c r="C547" s="236">
        <f>BB71</f>
        <v>132219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f>'Prior Year'!BC71</f>
        <v>0</v>
      </c>
      <c r="C548" s="236">
        <f>BC71</f>
        <v>0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f>'Prior Year'!BD71</f>
        <v>27049</v>
      </c>
      <c r="C549" s="236">
        <f>BD71</f>
        <v>37852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f>'Prior Year'!BE71</f>
        <v>478439</v>
      </c>
      <c r="C550" s="236">
        <f>BE71</f>
        <v>508995</v>
      </c>
      <c r="D550" s="236">
        <f>'Prior Year'!BE59</f>
        <v>32944</v>
      </c>
      <c r="E550" s="180">
        <f>BE59</f>
        <v>35142</v>
      </c>
      <c r="F550" s="259">
        <f t="shared" si="20"/>
        <v>14.522796260320543</v>
      </c>
      <c r="G550" s="259">
        <f t="shared" si="20"/>
        <v>14.483950828068977</v>
      </c>
      <c r="H550" s="261" t="str">
        <f t="shared" si="17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f>'Prior Year'!BF71</f>
        <v>124706</v>
      </c>
      <c r="C551" s="236">
        <f>BF71</f>
        <v>118959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f>'Prior Year'!BG71</f>
        <v>0</v>
      </c>
      <c r="C552" s="236">
        <f>BG71</f>
        <v>0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f>'Prior Year'!BH71</f>
        <v>0</v>
      </c>
      <c r="C553" s="236">
        <f>BH71</f>
        <v>0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f>'Prior Year'!BI71</f>
        <v>0</v>
      </c>
      <c r="C554" s="236">
        <f>BI71</f>
        <v>0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f>'Prior Year'!BJ71</f>
        <v>0</v>
      </c>
      <c r="C555" s="236">
        <f>BJ71</f>
        <v>0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f>'Prior Year'!BK71</f>
        <v>0</v>
      </c>
      <c r="C556" s="236">
        <f>BK71</f>
        <v>0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f>'Prior Year'!BL71</f>
        <v>62012</v>
      </c>
      <c r="C557" s="236">
        <f>BL71</f>
        <v>64642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f>'Prior Year'!BM71</f>
        <v>575212</v>
      </c>
      <c r="C558" s="236">
        <f>BM71</f>
        <v>669649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f>'Prior Year'!BN71</f>
        <v>666199</v>
      </c>
      <c r="C559" s="236">
        <f>BN71</f>
        <v>712476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f>'Prior Year'!BO71</f>
        <v>9291</v>
      </c>
      <c r="C560" s="236">
        <f>BO71</f>
        <v>10748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f>'Prior Year'!BP71</f>
        <v>0</v>
      </c>
      <c r="C561" s="236">
        <f>BP71</f>
        <v>0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f>'Prior Year'!BQ71</f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f>'Prior Year'!BR71</f>
        <v>0</v>
      </c>
      <c r="C563" s="236">
        <f>BR71</f>
        <v>0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985</v>
      </c>
      <c r="B564" s="236">
        <f>'Prior Year'!BS71</f>
        <v>0</v>
      </c>
      <c r="C564" s="236">
        <f>BS71</f>
        <v>0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f>'Prior Year'!BT71</f>
        <v>0</v>
      </c>
      <c r="C565" s="236">
        <f>BT71</f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f>'Prior Year'!BU71</f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f>'Prior Year'!BV71</f>
        <v>79044</v>
      </c>
      <c r="C567" s="236">
        <f>BV71</f>
        <v>83634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f>'Prior Year'!BW71</f>
        <v>0</v>
      </c>
      <c r="C568" s="236">
        <f>BW71</f>
        <v>0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f>'Prior Year'!BX71</f>
        <v>0</v>
      </c>
      <c r="C569" s="236">
        <f>BX71</f>
        <v>0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f>'Prior Year'!BY71</f>
        <v>257388</v>
      </c>
      <c r="C570" s="236">
        <f>BY71</f>
        <v>222074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f>'Prior Year'!BZ71</f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f>'Prior Year'!CA71</f>
        <v>0</v>
      </c>
      <c r="C572" s="236">
        <f>CA71</f>
        <v>0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f>'Prior Year'!CB71</f>
        <v>0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f>'Prior Year'!CC71</f>
        <v>34282</v>
      </c>
      <c r="C574" s="236">
        <f>CC71</f>
        <v>28829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f>'Prior Year'!CD71</f>
        <v>160804</v>
      </c>
      <c r="C575" s="236">
        <f>CD71</f>
        <v>163321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28330</v>
      </c>
      <c r="E612" s="180">
        <f>SUM(C624:D647)+SUM(C668:D713)</f>
        <v>7583876.9672432048</v>
      </c>
      <c r="F612" s="180">
        <f>CE64-(AX64+BD64+BE64+BG64+BJ64+BN64+BP64+BQ64+CB64+CC64+CD64)</f>
        <v>417260</v>
      </c>
      <c r="G612" s="180">
        <f>CE77-(AX77+AY77+BD77+BE77+BG77+BJ77+BN77+BP77+BQ77+CB77+CC77+CD77)</f>
        <v>23319</v>
      </c>
      <c r="H612" s="197">
        <f>CE60-(AX60+AY60+AZ60+BD60+BE60+BG60+BJ60+BN60+BO60+BP60+BQ60+BR60+CB60+CC60+CD60)</f>
        <v>45.16</v>
      </c>
      <c r="I612" s="180">
        <f>CE78-(AX78+AY78+AZ78+BD78+BE78+BF78+BG78+BJ78+BN78+BO78+BP78+BQ78+BR78+CB78+CC78+CD78)</f>
        <v>12016</v>
      </c>
      <c r="J612" s="180">
        <f>CE79-(AX79+AY79+AZ79+BA79+BD79+BE79+BF79+BG79+BJ79+BN79+BO79+BP79+BQ79+BR79+CB79+CC79+CD79)</f>
        <v>67247</v>
      </c>
      <c r="K612" s="180">
        <f>CE75-(AW75+AX75+AY75+AZ75+BA75+BB75+BC75+BD75+BE75+BF75+BG75+BH75+BI75+BJ75+BK75+BL75+BM75+BN75+BO75+BP75+BQ75+BR75+BS75+BT75+BU75+BV75+BW75+BX75+CB75+CC75+CD75)</f>
        <v>5776116</v>
      </c>
      <c r="L612" s="197">
        <f>CE80-(AW80+AX80+AY80+AZ80+BA80+BB80+BC80+BD80+BE80+BF80+BG80+BH80+BI80+BJ80+BK80+BL80+BM80+BN80+BO80+BP80+BQ80+BR80+BS80+BT80+BU80+BV80+BW80+BX80+BY80+BZ80+CA80+CB80+CC80+CD80)</f>
        <v>14.770000000000001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508995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8">
        <f>CD69-CD70</f>
        <v>163321</v>
      </c>
      <c r="D615" s="262">
        <f>SUM(C614:C615)</f>
        <v>672316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712476</v>
      </c>
      <c r="D619" s="180">
        <f>(D615/D612)*BN76</f>
        <v>88590.032756794928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28829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829895.03275679494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37852</v>
      </c>
      <c r="D624" s="180">
        <f>(D615/D612)*BD76</f>
        <v>0</v>
      </c>
      <c r="E624" s="180">
        <f>(E623/E612)*SUM(C624:D624)</f>
        <v>4142.1013177814148</v>
      </c>
      <c r="F624" s="180">
        <f>SUM(C624:E624)</f>
        <v>41994.101317781417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509390</v>
      </c>
      <c r="D625" s="180">
        <f>(D615/D612)*AY76</f>
        <v>75988.557430285917</v>
      </c>
      <c r="E625" s="180">
        <f>(E623/E612)*SUM(C625:D625)</f>
        <v>64057.309894667953</v>
      </c>
      <c r="F625" s="180">
        <f>(F624/F612)*AY64</f>
        <v>9320.1019667221062</v>
      </c>
      <c r="G625" s="180">
        <f>SUM(C625:F625)</f>
        <v>658755.96929167595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10748</v>
      </c>
      <c r="D627" s="180">
        <f>(D615/D612)*BO76</f>
        <v>0</v>
      </c>
      <c r="E627" s="180">
        <f>(E623/E612)*SUM(C627:D627)</f>
        <v>1176.1414182477715</v>
      </c>
      <c r="F627" s="180">
        <f>(F624/F612)*BO64</f>
        <v>189.61052313353829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52883.53593696202</v>
      </c>
      <c r="H628" s="180">
        <f>SUM(C626:G628)</f>
        <v>64997.287878343326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118959</v>
      </c>
      <c r="D629" s="180">
        <f>(D615/D612)*BF76</f>
        <v>4651.3920225908932</v>
      </c>
      <c r="E629" s="180">
        <f>(E623/E612)*SUM(C629:D629)</f>
        <v>13526.544639338768</v>
      </c>
      <c r="F629" s="180">
        <f>(F624/F612)*BF64</f>
        <v>1635.9442959318815</v>
      </c>
      <c r="G629" s="180">
        <f>(G625/G612)*BF77</f>
        <v>0</v>
      </c>
      <c r="H629" s="180">
        <f>(H628/H612)*BF60</f>
        <v>4346.5856818555549</v>
      </c>
      <c r="I629" s="180">
        <f>SUM(C629:H629)</f>
        <v>143119.46663971708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116572</v>
      </c>
      <c r="D630" s="180">
        <f>(D615/D612)*BA76</f>
        <v>30518.827250264738</v>
      </c>
      <c r="E630" s="180">
        <f>(E623/E612)*SUM(C630:D630)</f>
        <v>16095.981966260171</v>
      </c>
      <c r="F630" s="180">
        <f>(F624/F612)*BA64</f>
        <v>1266.6868599568541</v>
      </c>
      <c r="G630" s="180">
        <f>(G625/G612)*BA77</f>
        <v>0</v>
      </c>
      <c r="H630" s="180">
        <f>(H628/H612)*BA60</f>
        <v>3036.8529101706026</v>
      </c>
      <c r="I630" s="180">
        <f>(I629/I612)*BA78</f>
        <v>15317.213223924447</v>
      </c>
      <c r="J630" s="180">
        <f>SUM(C630:I630)</f>
        <v>182807.56221057681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132219</v>
      </c>
      <c r="D632" s="180">
        <f>(D615/D612)*BB76</f>
        <v>5244.6818213907518</v>
      </c>
      <c r="E632" s="180">
        <f>(E623/E612)*SUM(C632:D632)</f>
        <v>15042.494389185982</v>
      </c>
      <c r="F632" s="180">
        <f>(F624/F612)*BB64</f>
        <v>16.505374625212461</v>
      </c>
      <c r="G632" s="180">
        <f>(G625/G612)*BB77</f>
        <v>0</v>
      </c>
      <c r="H632" s="180">
        <f>(H628/H612)*BB60</f>
        <v>1928.6174879756436</v>
      </c>
      <c r="I632" s="180">
        <f>(I629/I612)*BB78</f>
        <v>2632.2738121985249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64642</v>
      </c>
      <c r="D637" s="180">
        <f>(D615/D612)*BL76</f>
        <v>1423.8955171196612</v>
      </c>
      <c r="E637" s="180">
        <f>(E623/E612)*SUM(C637:D637)</f>
        <v>7229.5158216704694</v>
      </c>
      <c r="F637" s="180">
        <f>(F624/F612)*BL64</f>
        <v>51.428331911485174</v>
      </c>
      <c r="G637" s="180">
        <f>(G625/G612)*BL77</f>
        <v>0</v>
      </c>
      <c r="H637" s="180">
        <f>(H628/H612)*BL60</f>
        <v>1899.8321523342161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669649</v>
      </c>
      <c r="D638" s="180">
        <f>(D615/D612)*BM76</f>
        <v>0</v>
      </c>
      <c r="E638" s="180">
        <f>(E623/E612)*SUM(C638:D638)</f>
        <v>73278.928599572202</v>
      </c>
      <c r="F638" s="180">
        <f>(F624/F612)*BM64</f>
        <v>217.7904310302425</v>
      </c>
      <c r="G638" s="180">
        <f>(G625/G612)*BM77</f>
        <v>0</v>
      </c>
      <c r="H638" s="180">
        <f>(H628/H612)*BM60</f>
        <v>3036.8529101706026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83634</v>
      </c>
      <c r="D642" s="180">
        <f>(D615/D612)*BV76</f>
        <v>5102.2922696787864</v>
      </c>
      <c r="E642" s="180">
        <f>(E623/E612)*SUM(C642:D642)</f>
        <v>9710.3115593700022</v>
      </c>
      <c r="F642" s="180">
        <f>(F624/F612)*BV64</f>
        <v>157.30427158053098</v>
      </c>
      <c r="G642" s="180">
        <f>(G625/G612)*BV77</f>
        <v>0</v>
      </c>
      <c r="H642" s="180">
        <f>(H628/H612)*BV60</f>
        <v>590.09938064926405</v>
      </c>
      <c r="I642" s="180">
        <f>(I629/I612)*BV78</f>
        <v>2560.8093648085196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1080267.6334952717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222074</v>
      </c>
      <c r="D645" s="180">
        <f>(D615/D612)*BY76</f>
        <v>6146.4823155665372</v>
      </c>
      <c r="E645" s="180">
        <f>(E623/E612)*SUM(C645:D645)</f>
        <v>24973.90786600492</v>
      </c>
      <c r="F645" s="180">
        <f>(F624/F612)*BY64</f>
        <v>123.08581199167587</v>
      </c>
      <c r="G645" s="180">
        <f>(G625/G612)*BY77</f>
        <v>0</v>
      </c>
      <c r="H645" s="180">
        <f>(H628/H612)*BY60</f>
        <v>2346.0048547763422</v>
      </c>
      <c r="I645" s="180">
        <f>(I629/I612)*BY78</f>
        <v>3084.8819790018911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258748.36282734136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3379360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1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107134</v>
      </c>
      <c r="D670" s="180">
        <f>(D615/D612)*E76</f>
        <v>8068.74126367808</v>
      </c>
      <c r="E670" s="180">
        <f>(E623/E612)*SUM(C670:D670)</f>
        <v>12606.504977288185</v>
      </c>
      <c r="F670" s="180">
        <f>(F624/F612)*E64</f>
        <v>593.18706122562344</v>
      </c>
      <c r="G670" s="180">
        <f>(G625/G612)*E77</f>
        <v>4943.70661803865</v>
      </c>
      <c r="H670" s="180">
        <f>(H628/H612)*E60</f>
        <v>1036.2720830913904</v>
      </c>
      <c r="I670" s="180">
        <f>(I629/I612)*E78</f>
        <v>4049.6520187669612</v>
      </c>
      <c r="J670" s="180">
        <f>(J630/J612)*E79</f>
        <v>478.44708238377206</v>
      </c>
      <c r="K670" s="180">
        <f>(K644/K612)*E75</f>
        <v>35723.486325684134</v>
      </c>
      <c r="L670" s="180">
        <f>(L647/L612)*E80</f>
        <v>12613.325743783735</v>
      </c>
      <c r="M670" s="180">
        <f t="shared" si="21"/>
        <v>80113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1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1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1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2097252</v>
      </c>
      <c r="D677" s="180">
        <f>(D615/D612)*L76</f>
        <v>157957.47603247443</v>
      </c>
      <c r="E677" s="180">
        <f>(E623/E612)*SUM(C677:D677)</f>
        <v>246785.00852127359</v>
      </c>
      <c r="F677" s="180">
        <f>(F624/F612)*L64</f>
        <v>11611.430406308764</v>
      </c>
      <c r="G677" s="180">
        <f>(G625/G612)*L77</f>
        <v>600843.97748036601</v>
      </c>
      <c r="H677" s="180">
        <f>(H628/H612)*L60</f>
        <v>20221.698288102831</v>
      </c>
      <c r="I677" s="180">
        <f>(I629/I612)*L78</f>
        <v>79277.893637979098</v>
      </c>
      <c r="J677" s="180">
        <f>(J630/J612)*L79</f>
        <v>161361.71543259057</v>
      </c>
      <c r="K677" s="180">
        <f>(K644/K612)*L75</f>
        <v>379320.0575819189</v>
      </c>
      <c r="L677" s="180">
        <f>(L647/L612)*L80</f>
        <v>246135.0370835576</v>
      </c>
      <c r="M677" s="180">
        <f t="shared" si="21"/>
        <v>1903514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390304</v>
      </c>
      <c r="D679" s="180">
        <f>(D615/D612)*N76</f>
        <v>138450.10744793506</v>
      </c>
      <c r="E679" s="180">
        <f>(E623/E612)*SUM(C679:D679)</f>
        <v>57860.960721822565</v>
      </c>
      <c r="F679" s="180">
        <f>(F624/F612)*N64</f>
        <v>0</v>
      </c>
      <c r="G679" s="180">
        <f>(G625/G612)*N77</f>
        <v>0</v>
      </c>
      <c r="H679" s="180">
        <f>(H628/H612)*N60</f>
        <v>8966.6320523046707</v>
      </c>
      <c r="I679" s="180">
        <f>(I629/I612)*N78</f>
        <v>0</v>
      </c>
      <c r="J679" s="180">
        <f>(J630/J612)*N79</f>
        <v>6970.1040865454061</v>
      </c>
      <c r="K679" s="180">
        <f>(K644/K612)*N75</f>
        <v>71704.129536038861</v>
      </c>
      <c r="L679" s="180">
        <f>(L647/L612)*N80</f>
        <v>0</v>
      </c>
      <c r="M679" s="180">
        <f t="shared" si="21"/>
        <v>283952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1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25570</v>
      </c>
      <c r="D681" s="180">
        <f>(D615/D612)*P76</f>
        <v>7166.9407695022946</v>
      </c>
      <c r="E681" s="180">
        <f>(E623/E612)*SUM(C681:D681)</f>
        <v>3582.366202617764</v>
      </c>
      <c r="F681" s="180">
        <f>(F624/F612)*P64</f>
        <v>214.97244024057207</v>
      </c>
      <c r="G681" s="180">
        <f>(G625/G612)*P77</f>
        <v>28.249752103078002</v>
      </c>
      <c r="H681" s="180">
        <f>(H628/H612)*P60</f>
        <v>158.31934602785134</v>
      </c>
      <c r="I681" s="180">
        <f>(I629/I612)*P78</f>
        <v>3597.043851963595</v>
      </c>
      <c r="J681" s="180">
        <f>(J630/J612)*P79</f>
        <v>913.39897545992847</v>
      </c>
      <c r="K681" s="180">
        <f>(K644/K612)*P75</f>
        <v>10474.046668430688</v>
      </c>
      <c r="L681" s="180">
        <f>(L647/L612)*P80</f>
        <v>0</v>
      </c>
      <c r="M681" s="180">
        <f t="shared" si="21"/>
        <v>26135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1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1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21886</v>
      </c>
      <c r="D684" s="180">
        <f>(D615/D612)*S76</f>
        <v>8567.1046946699607</v>
      </c>
      <c r="E684" s="180">
        <f>(E623/E612)*SUM(C684:D684)</f>
        <v>3332.4486179416635</v>
      </c>
      <c r="F684" s="180">
        <f>(F624/F612)*S64</f>
        <v>1528.8606459244056</v>
      </c>
      <c r="G684" s="180">
        <f>(G625/G612)*S77</f>
        <v>0</v>
      </c>
      <c r="H684" s="180">
        <f>(H628/H612)*S60</f>
        <v>57.570671282855031</v>
      </c>
      <c r="I684" s="180">
        <f>(I629/I612)*S78</f>
        <v>4299.7775846319792</v>
      </c>
      <c r="J684" s="180">
        <f>(J630/J612)*S79</f>
        <v>114.17487193249106</v>
      </c>
      <c r="K684" s="180">
        <f>(K644/K612)*S75</f>
        <v>8371.9060257415786</v>
      </c>
      <c r="L684" s="180">
        <f>(L647/L612)*S80</f>
        <v>0</v>
      </c>
      <c r="M684" s="180">
        <f t="shared" si="21"/>
        <v>26272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1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198349</v>
      </c>
      <c r="D686" s="180">
        <f>(D615/D612)*U76</f>
        <v>5054.829085774797</v>
      </c>
      <c r="E686" s="180">
        <f>(E623/E612)*SUM(C686:D686)</f>
        <v>22258.249722550288</v>
      </c>
      <c r="F686" s="180">
        <f>(F624/F612)*U64</f>
        <v>4827.7214353464424</v>
      </c>
      <c r="G686" s="180">
        <f>(G625/G612)*U77</f>
        <v>0</v>
      </c>
      <c r="H686" s="180">
        <f>(H628/H612)*U60</f>
        <v>1655.156799382082</v>
      </c>
      <c r="I686" s="180">
        <f>(I629/I612)*U78</f>
        <v>2536.9878823451845</v>
      </c>
      <c r="J686" s="180">
        <f>(J630/J612)*U79</f>
        <v>32.621391980711728</v>
      </c>
      <c r="K686" s="180">
        <f>(K644/K612)*U75</f>
        <v>90294.795577429046</v>
      </c>
      <c r="L686" s="180">
        <f>(L647/L612)*U80</f>
        <v>0</v>
      </c>
      <c r="M686" s="180">
        <f t="shared" si="21"/>
        <v>126660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5595</v>
      </c>
      <c r="D687" s="180">
        <f>(D615/D612)*V76</f>
        <v>0</v>
      </c>
      <c r="E687" s="180">
        <f>(E623/E612)*SUM(C687:D687)</f>
        <v>612.25448782064404</v>
      </c>
      <c r="F687" s="180">
        <f>(F624/F612)*V64</f>
        <v>55.554675567788287</v>
      </c>
      <c r="G687" s="180">
        <f>(G625/G612)*V77</f>
        <v>0</v>
      </c>
      <c r="H687" s="180">
        <f>(H628/H612)*V60</f>
        <v>57.570671282855031</v>
      </c>
      <c r="I687" s="180">
        <f>(I629/I612)*V78</f>
        <v>0</v>
      </c>
      <c r="J687" s="180">
        <f>(J630/J612)*V79</f>
        <v>0</v>
      </c>
      <c r="K687" s="180">
        <f>(K644/K612)*V75</f>
        <v>8393.0396460817792</v>
      </c>
      <c r="L687" s="180">
        <f>(L647/L612)*V80</f>
        <v>0</v>
      </c>
      <c r="M687" s="180">
        <f t="shared" si="21"/>
        <v>9118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1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1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185223</v>
      </c>
      <c r="D690" s="180">
        <f>(D615/D612)*Y76</f>
        <v>11581.016872573244</v>
      </c>
      <c r="E690" s="180">
        <f>(E623/E612)*SUM(C690:D690)</f>
        <v>21536.039776829795</v>
      </c>
      <c r="F690" s="180">
        <f>(F624/F612)*Y64</f>
        <v>483.18477790027458</v>
      </c>
      <c r="G690" s="180">
        <f>(G625/G612)*Y77</f>
        <v>0</v>
      </c>
      <c r="H690" s="180">
        <f>(H628/H612)*Y60</f>
        <v>2115.7221696449224</v>
      </c>
      <c r="I690" s="180">
        <f>(I629/I612)*Y78</f>
        <v>5812.4417210537558</v>
      </c>
      <c r="J690" s="180">
        <f>(J630/J612)*Y79</f>
        <v>323.4954704753913</v>
      </c>
      <c r="K690" s="180">
        <f>(K644/K612)*Y75</f>
        <v>40251.504750964028</v>
      </c>
      <c r="L690" s="180">
        <f>(L647/L612)*Y80</f>
        <v>0</v>
      </c>
      <c r="M690" s="180">
        <f t="shared" si="21"/>
        <v>82103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1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1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25474</v>
      </c>
      <c r="D693" s="180">
        <f>(D615/D612)*AB76</f>
        <v>4271.6865513589837</v>
      </c>
      <c r="E693" s="180">
        <f>(E623/E612)*SUM(C693:D693)</f>
        <v>3255.0366549375717</v>
      </c>
      <c r="F693" s="180">
        <f>(F624/F612)*AB64</f>
        <v>5082.0451041141978</v>
      </c>
      <c r="G693" s="180">
        <f>(G625/G612)*AB77</f>
        <v>0</v>
      </c>
      <c r="H693" s="180">
        <f>(H628/H612)*AB60</f>
        <v>0</v>
      </c>
      <c r="I693" s="180">
        <f>(I629/I612)*AB78</f>
        <v>2143.933421700156</v>
      </c>
      <c r="J693" s="180">
        <f>(J630/J612)*AB79</f>
        <v>0</v>
      </c>
      <c r="K693" s="180">
        <f>(K644/K612)*AB75</f>
        <v>25112.164636636557</v>
      </c>
      <c r="L693" s="180">
        <f>(L647/L612)*AB80</f>
        <v>0</v>
      </c>
      <c r="M693" s="180">
        <f t="shared" si="21"/>
        <v>39865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1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1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421145</v>
      </c>
      <c r="D696" s="180">
        <f>(D615/D612)*AE76</f>
        <v>22022.917331450761</v>
      </c>
      <c r="E696" s="180">
        <f>(E623/E612)*SUM(C696:D696)</f>
        <v>48495.361259036443</v>
      </c>
      <c r="F696" s="180">
        <f>(F624/F612)*AE64</f>
        <v>260.36222045990633</v>
      </c>
      <c r="G696" s="180">
        <f>(G625/G612)*AE77</f>
        <v>0</v>
      </c>
      <c r="H696" s="180">
        <f>(H628/H612)*AE60</f>
        <v>3828.4496403098597</v>
      </c>
      <c r="I696" s="180">
        <f>(I629/I612)*AE78</f>
        <v>11053.167862987471</v>
      </c>
      <c r="J696" s="180">
        <f>(J630/J612)*AE79</f>
        <v>9074.1838693013124</v>
      </c>
      <c r="K696" s="180">
        <f>(K644/K612)*AE75</f>
        <v>90228.963414953367</v>
      </c>
      <c r="L696" s="180">
        <f>(L647/L612)*AE80</f>
        <v>0</v>
      </c>
      <c r="M696" s="180">
        <f t="shared" si="21"/>
        <v>184963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392022</v>
      </c>
      <c r="D698" s="180">
        <f>(D615/D612)*AG76</f>
        <v>13455.812636780798</v>
      </c>
      <c r="E698" s="180">
        <f>(E623/E612)*SUM(C698:D698)</f>
        <v>44370.975960423108</v>
      </c>
      <c r="F698" s="180">
        <f>(F624/F612)*AG64</f>
        <v>147.4413038166845</v>
      </c>
      <c r="G698" s="180">
        <f>(G625/G612)*AG77</f>
        <v>56.499504206156004</v>
      </c>
      <c r="H698" s="180">
        <f>(H628/H612)*AG60</f>
        <v>618.88471629069159</v>
      </c>
      <c r="I698" s="180">
        <f>(I629/I612)*AG78</f>
        <v>6753.3902783554913</v>
      </c>
      <c r="J698" s="180">
        <f>(J630/J612)*AG79</f>
        <v>2109.5166814193585</v>
      </c>
      <c r="K698" s="180">
        <f>(K644/K612)*AG75</f>
        <v>86956.618679621402</v>
      </c>
      <c r="L698" s="180">
        <f>(L647/L612)*AG80</f>
        <v>0</v>
      </c>
      <c r="M698" s="180">
        <f t="shared" si="21"/>
        <v>154469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111064</v>
      </c>
      <c r="D699" s="180">
        <f>(D615/D612)*AH76</f>
        <v>0</v>
      </c>
      <c r="E699" s="180">
        <f>(E623/E612)*SUM(C699:D699)</f>
        <v>12153.607227044147</v>
      </c>
      <c r="F699" s="180">
        <f>(F624/F612)*AH64</f>
        <v>786.62200043085738</v>
      </c>
      <c r="G699" s="180">
        <f>(G625/G612)*AH77</f>
        <v>0</v>
      </c>
      <c r="H699" s="180">
        <f>(H628/H612)*AH60</f>
        <v>1065.057418732818</v>
      </c>
      <c r="I699" s="180">
        <f>(I629/I612)*AH78</f>
        <v>0</v>
      </c>
      <c r="J699" s="180">
        <f>(J630/J612)*AH79</f>
        <v>1122.7195740028287</v>
      </c>
      <c r="K699" s="180">
        <f>(K644/K612)*AH75</f>
        <v>47832.11566467557</v>
      </c>
      <c r="L699" s="180">
        <f>(L647/L612)*AH80</f>
        <v>0</v>
      </c>
      <c r="M699" s="180">
        <f t="shared" si="21"/>
        <v>62960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1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1053394</v>
      </c>
      <c r="D701" s="180">
        <f>(D615/D612)*AJ76</f>
        <v>78053.205930109427</v>
      </c>
      <c r="E701" s="180">
        <f>(E623/E612)*SUM(C701:D701)</f>
        <v>123812.98115510953</v>
      </c>
      <c r="F701" s="180">
        <f>(F624/F612)*AJ64</f>
        <v>3424.2613795623706</v>
      </c>
      <c r="G701" s="180">
        <f>(G625/G612)*AJ77</f>
        <v>0</v>
      </c>
      <c r="H701" s="180">
        <f>(H628/H612)*AJ60</f>
        <v>8031.1086439582768</v>
      </c>
      <c r="I701" s="180">
        <f>(I629/I612)*AJ78</f>
        <v>0</v>
      </c>
      <c r="J701" s="180">
        <f>(J630/J612)*AJ79</f>
        <v>307.18477448503546</v>
      </c>
      <c r="K701" s="180">
        <f>(K644/K612)*AJ75</f>
        <v>185604.80498709573</v>
      </c>
      <c r="L701" s="180">
        <f>(L647/L612)*AJ80</f>
        <v>0</v>
      </c>
      <c r="M701" s="180">
        <f t="shared" si="21"/>
        <v>399234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1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1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1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1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1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1"/>
        <v>0</v>
      </c>
      <c r="N713" s="199" t="s">
        <v>741</v>
      </c>
    </row>
    <row r="715" spans="1:15" ht="12.6" customHeight="1" x14ac:dyDescent="0.25">
      <c r="C715" s="180">
        <f>SUM(C614:C647)+SUM(C668:C713)</f>
        <v>8413772</v>
      </c>
      <c r="D715" s="180">
        <f>SUM(D616:D647)+SUM(D668:D713)</f>
        <v>672316</v>
      </c>
      <c r="E715" s="180">
        <f>SUM(E624:E647)+SUM(E668:E713)</f>
        <v>829895.03275679483</v>
      </c>
      <c r="F715" s="180">
        <f>SUM(F625:F648)+SUM(F668:F713)</f>
        <v>41994.101317781409</v>
      </c>
      <c r="G715" s="180">
        <f>SUM(G626:G647)+SUM(G668:G713)</f>
        <v>658755.96929167595</v>
      </c>
      <c r="H715" s="180">
        <f>SUM(H629:H647)+SUM(H668:H713)</f>
        <v>64997.287878343326</v>
      </c>
      <c r="I715" s="180">
        <f>SUM(I630:I647)+SUM(I668:I713)</f>
        <v>143119.46663971708</v>
      </c>
      <c r="J715" s="180">
        <f>SUM(J631:J647)+SUM(J668:J713)</f>
        <v>182807.56221057681</v>
      </c>
      <c r="K715" s="180">
        <f>SUM(K668:K713)</f>
        <v>1080267.6334952714</v>
      </c>
      <c r="L715" s="180">
        <f>SUM(L668:L713)</f>
        <v>258748.36282734133</v>
      </c>
      <c r="M715" s="180">
        <f>SUM(M668:M713)</f>
        <v>3379358</v>
      </c>
      <c r="N715" s="198" t="s">
        <v>742</v>
      </c>
    </row>
    <row r="716" spans="1:15" ht="12.6" customHeight="1" x14ac:dyDescent="0.25">
      <c r="C716" s="180">
        <f>CE71</f>
        <v>8413772</v>
      </c>
      <c r="D716" s="180">
        <f>D615</f>
        <v>672316</v>
      </c>
      <c r="E716" s="180">
        <f>E623</f>
        <v>829895.03275679494</v>
      </c>
      <c r="F716" s="180">
        <f>F624</f>
        <v>41994.101317781417</v>
      </c>
      <c r="G716" s="180">
        <f>G625</f>
        <v>658755.96929167595</v>
      </c>
      <c r="H716" s="180">
        <f>H628</f>
        <v>64997.287878343326</v>
      </c>
      <c r="I716" s="180">
        <f>I629</f>
        <v>143119.46663971708</v>
      </c>
      <c r="J716" s="180">
        <f>J630</f>
        <v>182807.56221057681</v>
      </c>
      <c r="K716" s="180">
        <f>K644</f>
        <v>1080267.6334952717</v>
      </c>
      <c r="L716" s="180">
        <f>L647</f>
        <v>258748.36282734136</v>
      </c>
      <c r="M716" s="180">
        <f>C648</f>
        <v>3379360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</sheetData>
  <mergeCells count="1">
    <mergeCell ref="B220:C220"/>
  </mergeCells>
  <phoneticPr fontId="0" type="noConversion"/>
  <hyperlinks>
    <hyperlink ref="C17" r:id="rId1"/>
    <hyperlink ref="F16" r:id="rId2"/>
  </hyperlinks>
  <printOptions horizontalCentered="1" gridLinesSet="0"/>
  <pageMargins left="0.25" right="0.25" top="0.5" bottom="0.5" header="0.5" footer="0.5"/>
  <pageSetup scale="60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719"/>
  <sheetViews>
    <sheetView showGridLines="0" zoomScale="75" workbookViewId="0">
      <selection activeCell="B5" sqref="B5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968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969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993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964</v>
      </c>
      <c r="C10" s="232"/>
    </row>
    <row r="11" spans="1:6" ht="12.75" customHeight="1" x14ac:dyDescent="0.25">
      <c r="A11" s="198" t="s">
        <v>967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995</v>
      </c>
      <c r="C16" s="232"/>
      <c r="F16" s="272" t="s">
        <v>994</v>
      </c>
    </row>
    <row r="17" spans="1:6" ht="12.75" customHeight="1" x14ac:dyDescent="0.25">
      <c r="A17" s="180" t="s">
        <v>966</v>
      </c>
      <c r="C17" s="272" t="s">
        <v>994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8" t="s">
        <v>970</v>
      </c>
      <c r="B20" s="268"/>
      <c r="C20" s="273"/>
      <c r="D20" s="268"/>
      <c r="E20" s="268"/>
      <c r="F20" s="268"/>
    </row>
    <row r="21" spans="1:6" ht="22.5" customHeight="1" x14ac:dyDescent="0.25">
      <c r="A21" s="199"/>
      <c r="C21" s="232"/>
    </row>
    <row r="22" spans="1:6" ht="12.6" customHeight="1" x14ac:dyDescent="0.25">
      <c r="A22" s="233" t="s">
        <v>990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971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972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973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974</v>
      </c>
      <c r="C36" s="232"/>
    </row>
    <row r="37" spans="1:83" ht="12.6" customHeight="1" x14ac:dyDescent="0.25">
      <c r="A37" s="199" t="s">
        <v>965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918169</v>
      </c>
      <c r="C48" s="241">
        <f>ROUND(((B48/CE61)*C61),0)</f>
        <v>0</v>
      </c>
      <c r="D48" s="241">
        <f>ROUND(((B48/CE61)*D61),0)</f>
        <v>0</v>
      </c>
      <c r="E48" s="195">
        <f>ROUND(((B48/CE61)*E61),0)</f>
        <v>5734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202775</v>
      </c>
      <c r="M48" s="195">
        <f>ROUND(((B48/CE61)*M61),0)</f>
        <v>0</v>
      </c>
      <c r="N48" s="195">
        <f>ROUND(((B48/CE61)*N61),0)</f>
        <v>73459</v>
      </c>
      <c r="O48" s="195">
        <f>ROUND(((B48/CE61)*O61),0)</f>
        <v>0</v>
      </c>
      <c r="P48" s="195">
        <f>ROUND(((B48/CE61)*P61),0)</f>
        <v>3290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324</v>
      </c>
      <c r="T48" s="195">
        <f>ROUND(((B48/CE61)*T61),0)</f>
        <v>0</v>
      </c>
      <c r="U48" s="195">
        <f>ROUND(((B48/CE61)*U61),0)</f>
        <v>21921</v>
      </c>
      <c r="V48" s="195">
        <f>ROUND(((B48/CE61)*V61),0)</f>
        <v>1002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16227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67968</v>
      </c>
      <c r="AF48" s="195">
        <f>ROUND(((B48/CE61)*AF61),0)</f>
        <v>0</v>
      </c>
      <c r="AG48" s="195">
        <f>ROUND(((B48/CE61)*AG61),0)</f>
        <v>37572</v>
      </c>
      <c r="AH48" s="195">
        <f>ROUND(((B48/CE61)*AH61),0)</f>
        <v>14884</v>
      </c>
      <c r="AI48" s="195">
        <f>ROUND(((B48/CE61)*AI61),0)</f>
        <v>0</v>
      </c>
      <c r="AJ48" s="195">
        <f>ROUND(((B48/CE61)*AJ61),0)</f>
        <v>102697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62504</v>
      </c>
      <c r="AZ48" s="195">
        <f>ROUND(((B48/CE61)*AZ61),0)</f>
        <v>0</v>
      </c>
      <c r="BA48" s="195">
        <f>ROUND(((B48/CE61)*BA61),0)</f>
        <v>16296</v>
      </c>
      <c r="BB48" s="195">
        <f>ROUND(((B48/CE61)*BB61),0)</f>
        <v>18842</v>
      </c>
      <c r="BC48" s="195">
        <f>ROUND(((B48/CE61)*BC61),0)</f>
        <v>0</v>
      </c>
      <c r="BD48" s="195">
        <f>ROUND(((B48/CE61)*BD61),0)</f>
        <v>5679</v>
      </c>
      <c r="BE48" s="195">
        <f>ROUND(((B48/CE61)*BE61),0)</f>
        <v>38242</v>
      </c>
      <c r="BF48" s="195">
        <f>ROUND(((B48/CE61)*BF61),0)</f>
        <v>22872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13235</v>
      </c>
      <c r="BM48" s="195">
        <f>ROUND(((B48/CE61)*BM61),0)</f>
        <v>44492</v>
      </c>
      <c r="BN48" s="195">
        <f>ROUND(((B48/CE61)*BN61),0)</f>
        <v>82928</v>
      </c>
      <c r="BO48" s="195">
        <f>ROUND(((B48/CE61)*BO61),0)</f>
        <v>1234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4082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53332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6578</v>
      </c>
      <c r="CD48" s="195"/>
      <c r="CE48" s="195">
        <f>SUM(C48:CD48)</f>
        <v>918169</v>
      </c>
    </row>
    <row r="49" spans="1:84" ht="12.6" customHeight="1" x14ac:dyDescent="0.25">
      <c r="A49" s="175" t="s">
        <v>206</v>
      </c>
      <c r="B49" s="195">
        <f>B47+B48</f>
        <v>918169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368023</v>
      </c>
      <c r="C51" s="184"/>
      <c r="D51" s="184"/>
      <c r="E51" s="184">
        <v>1920</v>
      </c>
      <c r="F51" s="184"/>
      <c r="G51" s="184"/>
      <c r="H51" s="184"/>
      <c r="I51" s="184"/>
      <c r="J51" s="184"/>
      <c r="K51" s="184"/>
      <c r="L51" s="184">
        <v>83642</v>
      </c>
      <c r="M51" s="184"/>
      <c r="N51" s="184">
        <v>24552</v>
      </c>
      <c r="O51" s="184"/>
      <c r="P51" s="184">
        <v>3585</v>
      </c>
      <c r="Q51" s="184"/>
      <c r="R51" s="184"/>
      <c r="S51" s="184">
        <v>5212</v>
      </c>
      <c r="T51" s="184"/>
      <c r="U51" s="184">
        <v>5857</v>
      </c>
      <c r="V51" s="184">
        <v>402</v>
      </c>
      <c r="W51" s="184"/>
      <c r="X51" s="184"/>
      <c r="Y51" s="184">
        <v>12494</v>
      </c>
      <c r="Z51" s="184"/>
      <c r="AA51" s="184"/>
      <c r="AB51" s="184">
        <v>1970</v>
      </c>
      <c r="AC51" s="184"/>
      <c r="AD51" s="184"/>
      <c r="AE51" s="184">
        <v>11089</v>
      </c>
      <c r="AF51" s="184"/>
      <c r="AG51" s="184">
        <v>22015</v>
      </c>
      <c r="AH51" s="184">
        <v>7113</v>
      </c>
      <c r="AI51" s="184"/>
      <c r="AJ51" s="184">
        <v>2248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>
        <v>37346</v>
      </c>
      <c r="AZ51" s="184"/>
      <c r="BA51" s="184">
        <v>15536</v>
      </c>
      <c r="BB51" s="184">
        <v>2419</v>
      </c>
      <c r="BC51" s="184"/>
      <c r="BD51" s="184"/>
      <c r="BE51" s="184">
        <v>75987</v>
      </c>
      <c r="BF51" s="184">
        <v>1751</v>
      </c>
      <c r="BG51" s="184"/>
      <c r="BH51" s="184"/>
      <c r="BI51" s="184"/>
      <c r="BJ51" s="184"/>
      <c r="BK51" s="184"/>
      <c r="BL51" s="184"/>
      <c r="BM51" s="184"/>
      <c r="BN51" s="184">
        <v>45820</v>
      </c>
      <c r="BO51" s="184"/>
      <c r="BP51" s="184"/>
      <c r="BQ51" s="184"/>
      <c r="BR51" s="184"/>
      <c r="BS51" s="184"/>
      <c r="BT51" s="184"/>
      <c r="BU51" s="184"/>
      <c r="BV51" s="184">
        <v>3933</v>
      </c>
      <c r="BW51" s="184"/>
      <c r="BX51" s="184"/>
      <c r="BY51" s="184">
        <v>3132</v>
      </c>
      <c r="BZ51" s="184"/>
      <c r="CA51" s="184"/>
      <c r="CB51" s="184"/>
      <c r="CC51" s="184"/>
      <c r="CD51" s="195"/>
      <c r="CE51" s="195">
        <f>SUM(C51:CD51)</f>
        <v>368023</v>
      </c>
    </row>
    <row r="52" spans="1:84" ht="12.6" customHeight="1" x14ac:dyDescent="0.25">
      <c r="A52" s="171" t="s">
        <v>208</v>
      </c>
      <c r="B52" s="184">
        <v>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368023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26</v>
      </c>
      <c r="F59" s="184"/>
      <c r="G59" s="184"/>
      <c r="H59" s="184"/>
      <c r="I59" s="184"/>
      <c r="J59" s="184"/>
      <c r="K59" s="184"/>
      <c r="L59" s="184">
        <v>7828</v>
      </c>
      <c r="M59" s="184"/>
      <c r="N59" s="184">
        <v>3170</v>
      </c>
      <c r="O59" s="184"/>
      <c r="P59" s="185">
        <v>1575</v>
      </c>
      <c r="Q59" s="185"/>
      <c r="R59" s="185"/>
      <c r="S59" s="244"/>
      <c r="T59" s="244"/>
      <c r="U59" s="220">
        <v>5189</v>
      </c>
      <c r="V59" s="185">
        <v>214</v>
      </c>
      <c r="W59" s="185"/>
      <c r="X59" s="185"/>
      <c r="Y59" s="185">
        <v>406</v>
      </c>
      <c r="Z59" s="185"/>
      <c r="AA59" s="185"/>
      <c r="AB59" s="244"/>
      <c r="AC59" s="185"/>
      <c r="AD59" s="185"/>
      <c r="AE59" s="185">
        <v>7545</v>
      </c>
      <c r="AF59" s="185"/>
      <c r="AG59" s="185">
        <v>479</v>
      </c>
      <c r="AH59" s="185">
        <v>159</v>
      </c>
      <c r="AI59" s="185"/>
      <c r="AJ59" s="185">
        <v>3666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4"/>
      <c r="AW59" s="244"/>
      <c r="AX59" s="244"/>
      <c r="AY59" s="185">
        <v>25287</v>
      </c>
      <c r="AZ59" s="185"/>
      <c r="BA59" s="244"/>
      <c r="BB59" s="244"/>
      <c r="BC59" s="244"/>
      <c r="BD59" s="244"/>
      <c r="BE59" s="185">
        <v>32944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/>
      <c r="D60" s="187"/>
      <c r="E60" s="187">
        <v>0.45</v>
      </c>
      <c r="F60" s="219"/>
      <c r="G60" s="187"/>
      <c r="H60" s="187"/>
      <c r="I60" s="187"/>
      <c r="J60" s="219"/>
      <c r="K60" s="187"/>
      <c r="L60" s="187">
        <v>15.9</v>
      </c>
      <c r="M60" s="187"/>
      <c r="N60" s="187">
        <v>6.45</v>
      </c>
      <c r="O60" s="187"/>
      <c r="P60" s="217">
        <v>0.17</v>
      </c>
      <c r="Q60" s="217"/>
      <c r="R60" s="217"/>
      <c r="S60" s="217">
        <v>0.02</v>
      </c>
      <c r="T60" s="217"/>
      <c r="U60" s="217">
        <v>1.1000000000000001</v>
      </c>
      <c r="V60" s="217">
        <v>0.05</v>
      </c>
      <c r="W60" s="217"/>
      <c r="X60" s="217"/>
      <c r="Y60" s="217">
        <v>0.71</v>
      </c>
      <c r="Z60" s="217"/>
      <c r="AA60" s="217"/>
      <c r="AB60" s="217"/>
      <c r="AC60" s="217"/>
      <c r="AD60" s="217"/>
      <c r="AE60" s="217">
        <v>2.88</v>
      </c>
      <c r="AF60" s="217"/>
      <c r="AG60" s="217">
        <v>0.4</v>
      </c>
      <c r="AH60" s="217">
        <v>0.67</v>
      </c>
      <c r="AI60" s="217"/>
      <c r="AJ60" s="217">
        <v>6.23</v>
      </c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>
        <v>6.76</v>
      </c>
      <c r="AZ60" s="217"/>
      <c r="BA60" s="217">
        <v>2</v>
      </c>
      <c r="BB60" s="217">
        <v>1.1499999999999999</v>
      </c>
      <c r="BC60" s="217"/>
      <c r="BD60" s="217">
        <v>0.62</v>
      </c>
      <c r="BE60" s="217">
        <v>2.98</v>
      </c>
      <c r="BF60" s="217">
        <v>3.34</v>
      </c>
      <c r="BG60" s="217"/>
      <c r="BH60" s="217"/>
      <c r="BI60" s="217"/>
      <c r="BJ60" s="217"/>
      <c r="BK60" s="217"/>
      <c r="BL60" s="217">
        <v>1.36</v>
      </c>
      <c r="BM60" s="217">
        <v>2.1800000000000002</v>
      </c>
      <c r="BN60" s="217">
        <v>3.88</v>
      </c>
      <c r="BO60" s="217">
        <v>0.05</v>
      </c>
      <c r="BP60" s="217"/>
      <c r="BQ60" s="217"/>
      <c r="BR60" s="217"/>
      <c r="BS60" s="217"/>
      <c r="BT60" s="217"/>
      <c r="BU60" s="217"/>
      <c r="BV60" s="217">
        <v>0.33</v>
      </c>
      <c r="BW60" s="217"/>
      <c r="BX60" s="217"/>
      <c r="BY60" s="217">
        <v>2.06</v>
      </c>
      <c r="BZ60" s="217"/>
      <c r="CA60" s="217"/>
      <c r="CB60" s="217"/>
      <c r="CC60" s="217">
        <v>0.25</v>
      </c>
      <c r="CD60" s="245" t="s">
        <v>221</v>
      </c>
      <c r="CE60" s="247">
        <f t="shared" ref="CE60:CE70" si="0">SUM(C60:CD60)</f>
        <v>61.989999999999995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20947</v>
      </c>
      <c r="F61" s="185"/>
      <c r="G61" s="184"/>
      <c r="H61" s="184"/>
      <c r="I61" s="185"/>
      <c r="J61" s="185"/>
      <c r="K61" s="185"/>
      <c r="L61" s="185">
        <v>740726</v>
      </c>
      <c r="M61" s="184"/>
      <c r="N61" s="184">
        <v>268340</v>
      </c>
      <c r="O61" s="184"/>
      <c r="P61" s="185">
        <v>12018</v>
      </c>
      <c r="Q61" s="185"/>
      <c r="R61" s="185"/>
      <c r="S61" s="185">
        <v>1185</v>
      </c>
      <c r="T61" s="185"/>
      <c r="U61" s="185">
        <v>80075</v>
      </c>
      <c r="V61" s="185">
        <v>3660</v>
      </c>
      <c r="W61" s="185"/>
      <c r="X61" s="185"/>
      <c r="Y61" s="185">
        <v>59278</v>
      </c>
      <c r="Z61" s="185"/>
      <c r="AA61" s="185"/>
      <c r="AB61" s="185"/>
      <c r="AC61" s="185"/>
      <c r="AD61" s="185"/>
      <c r="AE61" s="185">
        <v>248282</v>
      </c>
      <c r="AF61" s="185"/>
      <c r="AG61" s="185">
        <v>137247</v>
      </c>
      <c r="AH61" s="185">
        <v>54372</v>
      </c>
      <c r="AI61" s="185"/>
      <c r="AJ61" s="185">
        <v>375146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228324</v>
      </c>
      <c r="AZ61" s="185"/>
      <c r="BA61" s="185">
        <v>59530</v>
      </c>
      <c r="BB61" s="185">
        <v>68830</v>
      </c>
      <c r="BC61" s="185"/>
      <c r="BD61" s="185">
        <v>20745</v>
      </c>
      <c r="BE61" s="185">
        <v>139694</v>
      </c>
      <c r="BF61" s="185">
        <v>83550</v>
      </c>
      <c r="BG61" s="185"/>
      <c r="BH61" s="185"/>
      <c r="BI61" s="185"/>
      <c r="BJ61" s="185"/>
      <c r="BK61" s="185"/>
      <c r="BL61" s="185">
        <v>48346</v>
      </c>
      <c r="BM61" s="185">
        <v>162526</v>
      </c>
      <c r="BN61" s="185">
        <v>302930</v>
      </c>
      <c r="BO61" s="185">
        <v>4506</v>
      </c>
      <c r="BP61" s="185"/>
      <c r="BQ61" s="185"/>
      <c r="BR61" s="185"/>
      <c r="BS61" s="185"/>
      <c r="BT61" s="185"/>
      <c r="BU61" s="185"/>
      <c r="BV61" s="185">
        <v>14910</v>
      </c>
      <c r="BW61" s="185"/>
      <c r="BX61" s="185"/>
      <c r="BY61" s="185">
        <v>194819</v>
      </c>
      <c r="BZ61" s="185"/>
      <c r="CA61" s="185"/>
      <c r="CB61" s="185"/>
      <c r="CC61" s="185">
        <v>24029</v>
      </c>
      <c r="CD61" s="245" t="s">
        <v>221</v>
      </c>
      <c r="CE61" s="195">
        <f t="shared" si="0"/>
        <v>3354015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5734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202775</v>
      </c>
      <c r="M62" s="195">
        <f t="shared" si="1"/>
        <v>0</v>
      </c>
      <c r="N62" s="195">
        <f t="shared" si="1"/>
        <v>73459</v>
      </c>
      <c r="O62" s="195">
        <f t="shared" si="1"/>
        <v>0</v>
      </c>
      <c r="P62" s="195">
        <f t="shared" si="1"/>
        <v>3290</v>
      </c>
      <c r="Q62" s="195">
        <f t="shared" si="1"/>
        <v>0</v>
      </c>
      <c r="R62" s="195">
        <f t="shared" si="1"/>
        <v>0</v>
      </c>
      <c r="S62" s="195">
        <f t="shared" si="1"/>
        <v>324</v>
      </c>
      <c r="T62" s="195">
        <f t="shared" si="1"/>
        <v>0</v>
      </c>
      <c r="U62" s="195">
        <f t="shared" si="1"/>
        <v>21921</v>
      </c>
      <c r="V62" s="195">
        <f t="shared" si="1"/>
        <v>1002</v>
      </c>
      <c r="W62" s="195">
        <f t="shared" si="1"/>
        <v>0</v>
      </c>
      <c r="X62" s="195">
        <f t="shared" si="1"/>
        <v>0</v>
      </c>
      <c r="Y62" s="195">
        <f t="shared" si="1"/>
        <v>16227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0</v>
      </c>
      <c r="AD62" s="195">
        <f t="shared" si="1"/>
        <v>0</v>
      </c>
      <c r="AE62" s="195">
        <f t="shared" si="1"/>
        <v>67968</v>
      </c>
      <c r="AF62" s="195">
        <f t="shared" si="1"/>
        <v>0</v>
      </c>
      <c r="AG62" s="195">
        <f t="shared" si="1"/>
        <v>37572</v>
      </c>
      <c r="AH62" s="195">
        <f t="shared" si="1"/>
        <v>14884</v>
      </c>
      <c r="AI62" s="195">
        <f t="shared" si="1"/>
        <v>0</v>
      </c>
      <c r="AJ62" s="195">
        <f t="shared" si="1"/>
        <v>102697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62504</v>
      </c>
      <c r="AZ62" s="195">
        <f>ROUND(AZ47+AZ48,0)</f>
        <v>0</v>
      </c>
      <c r="BA62" s="195">
        <f>ROUND(BA47+BA48,0)</f>
        <v>16296</v>
      </c>
      <c r="BB62" s="195">
        <f t="shared" si="1"/>
        <v>18842</v>
      </c>
      <c r="BC62" s="195">
        <f t="shared" si="1"/>
        <v>0</v>
      </c>
      <c r="BD62" s="195">
        <f t="shared" si="1"/>
        <v>5679</v>
      </c>
      <c r="BE62" s="195">
        <f t="shared" si="1"/>
        <v>38242</v>
      </c>
      <c r="BF62" s="195">
        <f t="shared" si="1"/>
        <v>22872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13235</v>
      </c>
      <c r="BM62" s="195">
        <f t="shared" si="1"/>
        <v>44492</v>
      </c>
      <c r="BN62" s="195">
        <f t="shared" si="1"/>
        <v>82928</v>
      </c>
      <c r="BO62" s="195">
        <f t="shared" ref="BO62:CC62" si="2">ROUND(BO47+BO48,0)</f>
        <v>1234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4082</v>
      </c>
      <c r="BW62" s="195">
        <f t="shared" si="2"/>
        <v>0</v>
      </c>
      <c r="BX62" s="195">
        <f t="shared" si="2"/>
        <v>0</v>
      </c>
      <c r="BY62" s="195">
        <f t="shared" si="2"/>
        <v>53332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6578</v>
      </c>
      <c r="CD62" s="245" t="s">
        <v>221</v>
      </c>
      <c r="CE62" s="195">
        <f t="shared" si="0"/>
        <v>918169</v>
      </c>
      <c r="CF62" s="248"/>
    </row>
    <row r="63" spans="1:84" ht="12.6" customHeight="1" x14ac:dyDescent="0.25">
      <c r="A63" s="171" t="s">
        <v>236</v>
      </c>
      <c r="B63" s="175"/>
      <c r="C63" s="184"/>
      <c r="D63" s="184"/>
      <c r="E63" s="184">
        <v>24652</v>
      </c>
      <c r="F63" s="185"/>
      <c r="G63" s="184"/>
      <c r="H63" s="184"/>
      <c r="I63" s="185"/>
      <c r="J63" s="185"/>
      <c r="K63" s="185"/>
      <c r="L63" s="185">
        <v>871715</v>
      </c>
      <c r="M63" s="184"/>
      <c r="N63" s="184">
        <v>83</v>
      </c>
      <c r="O63" s="184"/>
      <c r="P63" s="185">
        <v>13900</v>
      </c>
      <c r="Q63" s="185"/>
      <c r="R63" s="185"/>
      <c r="S63" s="185"/>
      <c r="T63" s="185"/>
      <c r="U63" s="185">
        <v>26765</v>
      </c>
      <c r="V63" s="185"/>
      <c r="W63" s="185"/>
      <c r="X63" s="185"/>
      <c r="Y63" s="185">
        <v>6512</v>
      </c>
      <c r="Z63" s="185"/>
      <c r="AA63" s="185"/>
      <c r="AB63" s="185">
        <v>75666</v>
      </c>
      <c r="AC63" s="185"/>
      <c r="AD63" s="185"/>
      <c r="AE63" s="185">
        <v>112620</v>
      </c>
      <c r="AF63" s="185"/>
      <c r="AG63" s="185">
        <v>161563</v>
      </c>
      <c r="AH63" s="185"/>
      <c r="AI63" s="185"/>
      <c r="AJ63" s="185">
        <v>80752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>
        <v>1965</v>
      </c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>
        <v>39011</v>
      </c>
      <c r="BN63" s="185">
        <v>73511</v>
      </c>
      <c r="BO63" s="185"/>
      <c r="BP63" s="185"/>
      <c r="BQ63" s="185"/>
      <c r="BR63" s="185"/>
      <c r="BS63" s="185"/>
      <c r="BT63" s="185"/>
      <c r="BU63" s="185"/>
      <c r="BV63" s="185">
        <v>12000</v>
      </c>
      <c r="BW63" s="185"/>
      <c r="BX63" s="185"/>
      <c r="BY63" s="185"/>
      <c r="BZ63" s="185"/>
      <c r="CA63" s="185"/>
      <c r="CB63" s="185"/>
      <c r="CC63" s="185"/>
      <c r="CD63" s="245" t="s">
        <v>221</v>
      </c>
      <c r="CE63" s="195">
        <f t="shared" si="0"/>
        <v>1500715</v>
      </c>
      <c r="CF63" s="248"/>
    </row>
    <row r="64" spans="1:84" ht="12.6" customHeight="1" x14ac:dyDescent="0.25">
      <c r="A64" s="171" t="s">
        <v>237</v>
      </c>
      <c r="B64" s="175"/>
      <c r="C64" s="184"/>
      <c r="D64" s="184"/>
      <c r="E64" s="185">
        <v>1812</v>
      </c>
      <c r="F64" s="185"/>
      <c r="G64" s="184"/>
      <c r="H64" s="184"/>
      <c r="I64" s="185"/>
      <c r="J64" s="185"/>
      <c r="K64" s="185"/>
      <c r="L64" s="185">
        <v>64076</v>
      </c>
      <c r="M64" s="184"/>
      <c r="N64" s="184">
        <v>42764</v>
      </c>
      <c r="O64" s="184"/>
      <c r="P64" s="185">
        <v>6574</v>
      </c>
      <c r="Q64" s="185"/>
      <c r="R64" s="185"/>
      <c r="S64" s="185">
        <v>12628</v>
      </c>
      <c r="T64" s="185"/>
      <c r="U64" s="185">
        <v>67626</v>
      </c>
      <c r="V64" s="185">
        <v>247</v>
      </c>
      <c r="W64" s="185"/>
      <c r="X64" s="185"/>
      <c r="Y64" s="185">
        <v>179</v>
      </c>
      <c r="Z64" s="185"/>
      <c r="AA64" s="185"/>
      <c r="AB64" s="185">
        <v>65073</v>
      </c>
      <c r="AC64" s="185"/>
      <c r="AD64" s="185"/>
      <c r="AE64" s="185">
        <v>2173</v>
      </c>
      <c r="AF64" s="185"/>
      <c r="AG64" s="185">
        <v>3648</v>
      </c>
      <c r="AH64" s="185">
        <v>5234</v>
      </c>
      <c r="AI64" s="185"/>
      <c r="AJ64" s="185">
        <v>32967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96062</v>
      </c>
      <c r="AZ64" s="185"/>
      <c r="BA64" s="185">
        <v>10571</v>
      </c>
      <c r="BB64" s="185">
        <v>358</v>
      </c>
      <c r="BC64" s="185"/>
      <c r="BD64" s="185">
        <v>506</v>
      </c>
      <c r="BE64" s="185">
        <v>13903</v>
      </c>
      <c r="BF64" s="185">
        <v>16533</v>
      </c>
      <c r="BG64" s="185"/>
      <c r="BH64" s="185"/>
      <c r="BI64" s="185"/>
      <c r="BJ64" s="185"/>
      <c r="BK64" s="185"/>
      <c r="BL64" s="185">
        <v>431</v>
      </c>
      <c r="BM64" s="185">
        <v>2940</v>
      </c>
      <c r="BN64" s="185">
        <v>14579</v>
      </c>
      <c r="BO64" s="185">
        <v>3551</v>
      </c>
      <c r="BP64" s="185"/>
      <c r="BQ64" s="185"/>
      <c r="BR64" s="185"/>
      <c r="BS64" s="185"/>
      <c r="BT64" s="185"/>
      <c r="BU64" s="185"/>
      <c r="BV64" s="185">
        <v>416</v>
      </c>
      <c r="BW64" s="185"/>
      <c r="BX64" s="185"/>
      <c r="BY64" s="185">
        <v>1353</v>
      </c>
      <c r="BZ64" s="185"/>
      <c r="CA64" s="185"/>
      <c r="CB64" s="185"/>
      <c r="CC64" s="185">
        <f>2952</f>
        <v>2952</v>
      </c>
      <c r="CD64" s="245" t="s">
        <v>221</v>
      </c>
      <c r="CE64" s="195">
        <f t="shared" si="0"/>
        <v>469156</v>
      </c>
      <c r="CF64" s="248"/>
    </row>
    <row r="65" spans="1:84" ht="12.6" customHeight="1" x14ac:dyDescent="0.25">
      <c r="A65" s="171" t="s">
        <v>238</v>
      </c>
      <c r="B65" s="175"/>
      <c r="C65" s="184"/>
      <c r="D65" s="184"/>
      <c r="E65" s="184">
        <v>17</v>
      </c>
      <c r="F65" s="184"/>
      <c r="G65" s="184"/>
      <c r="H65" s="184"/>
      <c r="I65" s="185"/>
      <c r="J65" s="184"/>
      <c r="K65" s="185"/>
      <c r="L65" s="185">
        <v>604</v>
      </c>
      <c r="M65" s="184"/>
      <c r="N65" s="184">
        <v>20894</v>
      </c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>
        <v>3831</v>
      </c>
      <c r="AI65" s="185"/>
      <c r="AJ65" s="185">
        <v>14610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144479</v>
      </c>
      <c r="BF65" s="185"/>
      <c r="BG65" s="185"/>
      <c r="BH65" s="185"/>
      <c r="BI65" s="185"/>
      <c r="BJ65" s="185"/>
      <c r="BK65" s="185"/>
      <c r="BL65" s="185"/>
      <c r="BM65" s="185"/>
      <c r="BN65" s="185">
        <v>12848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5" t="s">
        <v>221</v>
      </c>
      <c r="CE65" s="195">
        <f t="shared" si="0"/>
        <v>197283</v>
      </c>
      <c r="CF65" s="248"/>
    </row>
    <row r="66" spans="1:84" ht="12.6" customHeight="1" x14ac:dyDescent="0.25">
      <c r="A66" s="171" t="s">
        <v>239</v>
      </c>
      <c r="B66" s="175"/>
      <c r="C66" s="184"/>
      <c r="D66" s="184"/>
      <c r="E66" s="184">
        <v>684</v>
      </c>
      <c r="F66" s="184"/>
      <c r="G66" s="184"/>
      <c r="H66" s="184"/>
      <c r="I66" s="184"/>
      <c r="J66" s="184"/>
      <c r="K66" s="185"/>
      <c r="L66" s="185">
        <v>24195</v>
      </c>
      <c r="M66" s="184"/>
      <c r="N66" s="184">
        <v>4563</v>
      </c>
      <c r="O66" s="185"/>
      <c r="P66" s="185">
        <v>7464</v>
      </c>
      <c r="Q66" s="185"/>
      <c r="R66" s="185"/>
      <c r="S66" s="184"/>
      <c r="T66" s="184"/>
      <c r="U66" s="185">
        <v>62853</v>
      </c>
      <c r="V66" s="185"/>
      <c r="W66" s="185"/>
      <c r="X66" s="185"/>
      <c r="Y66" s="185">
        <v>27758</v>
      </c>
      <c r="Z66" s="185"/>
      <c r="AA66" s="185"/>
      <c r="AB66" s="185">
        <v>74663</v>
      </c>
      <c r="AC66" s="185"/>
      <c r="AD66" s="185"/>
      <c r="AE66" s="185">
        <v>3359</v>
      </c>
      <c r="AF66" s="185"/>
      <c r="AG66" s="185">
        <v>6029</v>
      </c>
      <c r="AH66" s="185">
        <v>6323</v>
      </c>
      <c r="AI66" s="185"/>
      <c r="AJ66" s="185">
        <v>21616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27777</v>
      </c>
      <c r="AZ66" s="185"/>
      <c r="BA66" s="185">
        <v>1044</v>
      </c>
      <c r="BB66" s="185"/>
      <c r="BC66" s="185"/>
      <c r="BD66" s="185"/>
      <c r="BE66" s="185">
        <v>64573</v>
      </c>
      <c r="BF66" s="185"/>
      <c r="BG66" s="185"/>
      <c r="BH66" s="185"/>
      <c r="BI66" s="185"/>
      <c r="BJ66" s="185"/>
      <c r="BK66" s="185"/>
      <c r="BL66" s="185"/>
      <c r="BM66" s="185">
        <v>322414</v>
      </c>
      <c r="BN66" s="185">
        <v>28922</v>
      </c>
      <c r="BO66" s="185"/>
      <c r="BP66" s="185"/>
      <c r="BQ66" s="185"/>
      <c r="BR66" s="185"/>
      <c r="BS66" s="185"/>
      <c r="BT66" s="185"/>
      <c r="BU66" s="185"/>
      <c r="BV66" s="185">
        <v>43887</v>
      </c>
      <c r="BW66" s="185"/>
      <c r="BX66" s="185"/>
      <c r="BY66" s="185"/>
      <c r="BZ66" s="185"/>
      <c r="CA66" s="185"/>
      <c r="CB66" s="185"/>
      <c r="CC66" s="185"/>
      <c r="CD66" s="245" t="s">
        <v>221</v>
      </c>
      <c r="CE66" s="195">
        <f t="shared" si="0"/>
        <v>728124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1920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83642</v>
      </c>
      <c r="M67" s="195">
        <f t="shared" si="3"/>
        <v>0</v>
      </c>
      <c r="N67" s="195">
        <f t="shared" si="3"/>
        <v>24552</v>
      </c>
      <c r="O67" s="195">
        <f t="shared" si="3"/>
        <v>0</v>
      </c>
      <c r="P67" s="195">
        <f t="shared" si="3"/>
        <v>3585</v>
      </c>
      <c r="Q67" s="195">
        <f t="shared" si="3"/>
        <v>0</v>
      </c>
      <c r="R67" s="195">
        <f t="shared" si="3"/>
        <v>0</v>
      </c>
      <c r="S67" s="195">
        <f t="shared" si="3"/>
        <v>5212</v>
      </c>
      <c r="T67" s="195">
        <f t="shared" si="3"/>
        <v>0</v>
      </c>
      <c r="U67" s="195">
        <f t="shared" si="3"/>
        <v>5857</v>
      </c>
      <c r="V67" s="195">
        <f t="shared" si="3"/>
        <v>402</v>
      </c>
      <c r="W67" s="195">
        <f t="shared" si="3"/>
        <v>0</v>
      </c>
      <c r="X67" s="195">
        <f t="shared" si="3"/>
        <v>0</v>
      </c>
      <c r="Y67" s="195">
        <f t="shared" si="3"/>
        <v>12494</v>
      </c>
      <c r="Z67" s="195">
        <f t="shared" si="3"/>
        <v>0</v>
      </c>
      <c r="AA67" s="195">
        <f t="shared" si="3"/>
        <v>0</v>
      </c>
      <c r="AB67" s="195">
        <f t="shared" si="3"/>
        <v>1970</v>
      </c>
      <c r="AC67" s="195">
        <f t="shared" si="3"/>
        <v>0</v>
      </c>
      <c r="AD67" s="195">
        <f t="shared" si="3"/>
        <v>0</v>
      </c>
      <c r="AE67" s="195">
        <f t="shared" si="3"/>
        <v>11089</v>
      </c>
      <c r="AF67" s="195">
        <f t="shared" si="3"/>
        <v>0</v>
      </c>
      <c r="AG67" s="195">
        <f t="shared" si="3"/>
        <v>22015</v>
      </c>
      <c r="AH67" s="195">
        <f t="shared" si="3"/>
        <v>7113</v>
      </c>
      <c r="AI67" s="195">
        <f t="shared" si="3"/>
        <v>0</v>
      </c>
      <c r="AJ67" s="195">
        <f t="shared" si="3"/>
        <v>2248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37346</v>
      </c>
      <c r="AZ67" s="195">
        <f>ROUND(AZ51+AZ52,0)</f>
        <v>0</v>
      </c>
      <c r="BA67" s="195">
        <f>ROUND(BA51+BA52,0)</f>
        <v>15536</v>
      </c>
      <c r="BB67" s="195">
        <f t="shared" si="3"/>
        <v>2419</v>
      </c>
      <c r="BC67" s="195">
        <f t="shared" si="3"/>
        <v>0</v>
      </c>
      <c r="BD67" s="195">
        <f t="shared" si="3"/>
        <v>0</v>
      </c>
      <c r="BE67" s="195">
        <f t="shared" si="3"/>
        <v>75987</v>
      </c>
      <c r="BF67" s="195">
        <f t="shared" si="3"/>
        <v>1751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45820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3933</v>
      </c>
      <c r="BW67" s="195">
        <f t="shared" si="4"/>
        <v>0</v>
      </c>
      <c r="BX67" s="195">
        <f t="shared" si="4"/>
        <v>0</v>
      </c>
      <c r="BY67" s="195">
        <f t="shared" si="4"/>
        <v>3132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5" t="s">
        <v>221</v>
      </c>
      <c r="CE67" s="195">
        <f t="shared" si="0"/>
        <v>368023</v>
      </c>
      <c r="CF67" s="248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>
        <v>14714</v>
      </c>
      <c r="AC68" s="185"/>
      <c r="AD68" s="185"/>
      <c r="AE68" s="185"/>
      <c r="AF68" s="185"/>
      <c r="AG68" s="185"/>
      <c r="AH68" s="185">
        <v>2400</v>
      </c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5" t="s">
        <v>221</v>
      </c>
      <c r="CE68" s="195">
        <f t="shared" si="0"/>
        <v>17114</v>
      </c>
      <c r="CF68" s="248"/>
    </row>
    <row r="69" spans="1:84" ht="12.6" customHeight="1" x14ac:dyDescent="0.25">
      <c r="A69" s="171" t="s">
        <v>241</v>
      </c>
      <c r="B69" s="175"/>
      <c r="C69" s="184"/>
      <c r="D69" s="184"/>
      <c r="E69" s="185">
        <v>326</v>
      </c>
      <c r="F69" s="185"/>
      <c r="G69" s="184"/>
      <c r="H69" s="184"/>
      <c r="I69" s="185"/>
      <c r="J69" s="185"/>
      <c r="K69" s="185"/>
      <c r="L69" s="185">
        <v>11541</v>
      </c>
      <c r="M69" s="184"/>
      <c r="N69" s="184">
        <v>5210</v>
      </c>
      <c r="O69" s="184"/>
      <c r="P69" s="185"/>
      <c r="Q69" s="185"/>
      <c r="R69" s="220"/>
      <c r="S69" s="185"/>
      <c r="T69" s="184"/>
      <c r="U69" s="185">
        <v>2598</v>
      </c>
      <c r="V69" s="185"/>
      <c r="W69" s="184"/>
      <c r="X69" s="185"/>
      <c r="Y69" s="185"/>
      <c r="Z69" s="185"/>
      <c r="AA69" s="185"/>
      <c r="AB69" s="185">
        <v>125</v>
      </c>
      <c r="AC69" s="185"/>
      <c r="AD69" s="185"/>
      <c r="AE69" s="185">
        <v>9924</v>
      </c>
      <c r="AF69" s="185"/>
      <c r="AG69" s="185">
        <v>817</v>
      </c>
      <c r="AH69" s="185">
        <v>4887</v>
      </c>
      <c r="AI69" s="185"/>
      <c r="AJ69" s="185">
        <v>6902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5</v>
      </c>
      <c r="AZ69" s="185"/>
      <c r="BA69" s="185"/>
      <c r="BB69" s="185"/>
      <c r="BC69" s="185"/>
      <c r="BD69" s="185">
        <v>119</v>
      </c>
      <c r="BE69" s="185">
        <v>1571</v>
      </c>
      <c r="BF69" s="185"/>
      <c r="BG69" s="185"/>
      <c r="BH69" s="220"/>
      <c r="BI69" s="185"/>
      <c r="BJ69" s="185"/>
      <c r="BK69" s="185"/>
      <c r="BL69" s="185"/>
      <c r="BM69" s="185">
        <v>3991</v>
      </c>
      <c r="BN69" s="185">
        <v>116102</v>
      </c>
      <c r="BO69" s="185"/>
      <c r="BP69" s="185"/>
      <c r="BQ69" s="185"/>
      <c r="BR69" s="185"/>
      <c r="BS69" s="185"/>
      <c r="BT69" s="185"/>
      <c r="BU69" s="185"/>
      <c r="BV69" s="185">
        <v>100</v>
      </c>
      <c r="BW69" s="185"/>
      <c r="BX69" s="185"/>
      <c r="BY69" s="185">
        <v>5080</v>
      </c>
      <c r="BZ69" s="185"/>
      <c r="CA69" s="185"/>
      <c r="CB69" s="185"/>
      <c r="CC69" s="185">
        <v>773</v>
      </c>
      <c r="CD69" s="188">
        <v>160804</v>
      </c>
      <c r="CE69" s="195">
        <f t="shared" si="0"/>
        <v>330875</v>
      </c>
      <c r="CF69" s="248"/>
    </row>
    <row r="70" spans="1:84" ht="12.6" customHeight="1" x14ac:dyDescent="0.25">
      <c r="A70" s="171" t="s">
        <v>242</v>
      </c>
      <c r="B70" s="175"/>
      <c r="C70" s="184"/>
      <c r="D70" s="184"/>
      <c r="E70" s="184">
        <v>287</v>
      </c>
      <c r="F70" s="185"/>
      <c r="G70" s="184"/>
      <c r="H70" s="184"/>
      <c r="I70" s="184"/>
      <c r="J70" s="185"/>
      <c r="K70" s="185"/>
      <c r="L70" s="185"/>
      <c r="M70" s="184"/>
      <c r="N70" s="184">
        <v>362</v>
      </c>
      <c r="O70" s="184"/>
      <c r="P70" s="184"/>
      <c r="Q70" s="184"/>
      <c r="R70" s="184"/>
      <c r="S70" s="184">
        <v>134</v>
      </c>
      <c r="T70" s="184"/>
      <c r="U70" s="185"/>
      <c r="V70" s="184"/>
      <c r="W70" s="184"/>
      <c r="X70" s="185"/>
      <c r="Y70" s="185">
        <v>52</v>
      </c>
      <c r="Z70" s="185"/>
      <c r="AA70" s="185"/>
      <c r="AB70" s="185">
        <v>191221</v>
      </c>
      <c r="AC70" s="185"/>
      <c r="AD70" s="185"/>
      <c r="AE70" s="185">
        <v>20508</v>
      </c>
      <c r="AF70" s="185"/>
      <c r="AG70" s="185"/>
      <c r="AH70" s="185"/>
      <c r="AI70" s="185"/>
      <c r="AJ70" s="185">
        <v>6469</v>
      </c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v>6839</v>
      </c>
      <c r="AZ70" s="185"/>
      <c r="BA70" s="185">
        <v>98</v>
      </c>
      <c r="BB70" s="185">
        <v>185</v>
      </c>
      <c r="BC70" s="185"/>
      <c r="BD70" s="185"/>
      <c r="BE70" s="185">
        <v>10</v>
      </c>
      <c r="BF70" s="185"/>
      <c r="BG70" s="185"/>
      <c r="BH70" s="185"/>
      <c r="BI70" s="185"/>
      <c r="BJ70" s="185"/>
      <c r="BK70" s="185"/>
      <c r="BL70" s="185"/>
      <c r="BM70" s="185">
        <v>162</v>
      </c>
      <c r="BN70" s="185">
        <v>11441</v>
      </c>
      <c r="BO70" s="185"/>
      <c r="BP70" s="185"/>
      <c r="BQ70" s="185"/>
      <c r="BR70" s="185"/>
      <c r="BS70" s="185"/>
      <c r="BT70" s="185"/>
      <c r="BU70" s="185"/>
      <c r="BV70" s="185">
        <v>284</v>
      </c>
      <c r="BW70" s="185"/>
      <c r="BX70" s="185"/>
      <c r="BY70" s="185">
        <v>328</v>
      </c>
      <c r="BZ70" s="185"/>
      <c r="CA70" s="185"/>
      <c r="CB70" s="185"/>
      <c r="CC70" s="185">
        <v>50</v>
      </c>
      <c r="CD70" s="188"/>
      <c r="CE70" s="195">
        <f t="shared" si="0"/>
        <v>238430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55805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1999274</v>
      </c>
      <c r="M71" s="195">
        <f t="shared" si="5"/>
        <v>0</v>
      </c>
      <c r="N71" s="195">
        <f t="shared" si="5"/>
        <v>439503</v>
      </c>
      <c r="O71" s="195">
        <f t="shared" si="5"/>
        <v>0</v>
      </c>
      <c r="P71" s="195">
        <f t="shared" si="5"/>
        <v>46831</v>
      </c>
      <c r="Q71" s="195">
        <f t="shared" si="5"/>
        <v>0</v>
      </c>
      <c r="R71" s="195">
        <f t="shared" si="5"/>
        <v>0</v>
      </c>
      <c r="S71" s="195">
        <f t="shared" si="5"/>
        <v>19215</v>
      </c>
      <c r="T71" s="195">
        <f t="shared" si="5"/>
        <v>0</v>
      </c>
      <c r="U71" s="195">
        <f t="shared" si="5"/>
        <v>267695</v>
      </c>
      <c r="V71" s="195">
        <f t="shared" si="5"/>
        <v>5311</v>
      </c>
      <c r="W71" s="195">
        <f t="shared" si="5"/>
        <v>0</v>
      </c>
      <c r="X71" s="195">
        <f t="shared" si="5"/>
        <v>0</v>
      </c>
      <c r="Y71" s="195">
        <f t="shared" si="5"/>
        <v>122396</v>
      </c>
      <c r="Z71" s="195">
        <f t="shared" si="5"/>
        <v>0</v>
      </c>
      <c r="AA71" s="195">
        <f t="shared" si="5"/>
        <v>0</v>
      </c>
      <c r="AB71" s="195">
        <f t="shared" si="5"/>
        <v>40990</v>
      </c>
      <c r="AC71" s="195">
        <f t="shared" si="5"/>
        <v>0</v>
      </c>
      <c r="AD71" s="195">
        <f t="shared" si="5"/>
        <v>0</v>
      </c>
      <c r="AE71" s="195">
        <f t="shared" si="5"/>
        <v>434907</v>
      </c>
      <c r="AF71" s="195">
        <f t="shared" si="5"/>
        <v>0</v>
      </c>
      <c r="AG71" s="195">
        <f t="shared" si="5"/>
        <v>368891</v>
      </c>
      <c r="AH71" s="195">
        <f t="shared" si="5"/>
        <v>99044</v>
      </c>
      <c r="AI71" s="195">
        <f t="shared" si="5"/>
        <v>0</v>
      </c>
      <c r="AJ71" s="195">
        <f t="shared" ref="AJ71:BO71" si="6">SUM(AJ61:AJ69)-AJ70</f>
        <v>630469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447144</v>
      </c>
      <c r="AZ71" s="195">
        <f t="shared" si="6"/>
        <v>0</v>
      </c>
      <c r="BA71" s="195">
        <f t="shared" si="6"/>
        <v>102879</v>
      </c>
      <c r="BB71" s="195">
        <f t="shared" si="6"/>
        <v>90264</v>
      </c>
      <c r="BC71" s="195">
        <f t="shared" si="6"/>
        <v>0</v>
      </c>
      <c r="BD71" s="195">
        <f t="shared" si="6"/>
        <v>27049</v>
      </c>
      <c r="BE71" s="195">
        <f t="shared" si="6"/>
        <v>478439</v>
      </c>
      <c r="BF71" s="195">
        <f t="shared" si="6"/>
        <v>124706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62012</v>
      </c>
      <c r="BM71" s="195">
        <f t="shared" si="6"/>
        <v>575212</v>
      </c>
      <c r="BN71" s="195">
        <f t="shared" si="6"/>
        <v>666199</v>
      </c>
      <c r="BO71" s="195">
        <f t="shared" si="6"/>
        <v>9291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79044</v>
      </c>
      <c r="BW71" s="195">
        <f t="shared" si="7"/>
        <v>0</v>
      </c>
      <c r="BX71" s="195">
        <f t="shared" si="7"/>
        <v>0</v>
      </c>
      <c r="BY71" s="195">
        <f t="shared" si="7"/>
        <v>257388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34282</v>
      </c>
      <c r="CD71" s="241">
        <f>CD69-CD70</f>
        <v>160804</v>
      </c>
      <c r="CE71" s="195">
        <f>SUM(CE61:CE69)-CE70</f>
        <v>7645044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>
        <v>1035531</v>
      </c>
      <c r="CF72" s="248"/>
    </row>
    <row r="73" spans="1:84" ht="12.6" customHeight="1" x14ac:dyDescent="0.25">
      <c r="A73" s="171" t="s">
        <v>245</v>
      </c>
      <c r="B73" s="175"/>
      <c r="C73" s="184"/>
      <c r="D73" s="184"/>
      <c r="E73" s="185">
        <v>49171</v>
      </c>
      <c r="F73" s="185"/>
      <c r="G73" s="184"/>
      <c r="H73" s="184"/>
      <c r="I73" s="185"/>
      <c r="J73" s="185"/>
      <c r="K73" s="185"/>
      <c r="L73" s="185">
        <v>2141700</v>
      </c>
      <c r="M73" s="184"/>
      <c r="N73" s="184">
        <v>346733</v>
      </c>
      <c r="O73" s="184"/>
      <c r="P73" s="185"/>
      <c r="Q73" s="185"/>
      <c r="R73" s="185"/>
      <c r="S73" s="185">
        <v>3967</v>
      </c>
      <c r="T73" s="185"/>
      <c r="U73" s="185">
        <v>10027</v>
      </c>
      <c r="V73" s="185">
        <v>785</v>
      </c>
      <c r="W73" s="185"/>
      <c r="X73" s="185"/>
      <c r="Y73" s="185">
        <v>6041</v>
      </c>
      <c r="Z73" s="185"/>
      <c r="AA73" s="185"/>
      <c r="AB73" s="185">
        <v>75276</v>
      </c>
      <c r="AC73" s="185"/>
      <c r="AD73" s="185"/>
      <c r="AE73" s="185">
        <v>111179</v>
      </c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2744879</v>
      </c>
      <c r="CF73" s="248"/>
    </row>
    <row r="74" spans="1:84" ht="12.6" customHeight="1" x14ac:dyDescent="0.25">
      <c r="A74" s="171" t="s">
        <v>246</v>
      </c>
      <c r="B74" s="175"/>
      <c r="C74" s="184"/>
      <c r="D74" s="184"/>
      <c r="E74" s="185">
        <v>82029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105723</v>
      </c>
      <c r="Q74" s="185"/>
      <c r="R74" s="185"/>
      <c r="S74" s="185">
        <v>36774</v>
      </c>
      <c r="T74" s="185"/>
      <c r="U74" s="185">
        <v>423941</v>
      </c>
      <c r="V74" s="185">
        <v>32028</v>
      </c>
      <c r="W74" s="185"/>
      <c r="X74" s="185"/>
      <c r="Y74" s="185">
        <v>174000</v>
      </c>
      <c r="Z74" s="185"/>
      <c r="AA74" s="185"/>
      <c r="AB74" s="185">
        <v>36929</v>
      </c>
      <c r="AC74" s="185"/>
      <c r="AD74" s="185"/>
      <c r="AE74" s="185">
        <v>347822</v>
      </c>
      <c r="AF74" s="185"/>
      <c r="AG74" s="185">
        <v>404550</v>
      </c>
      <c r="AH74" s="185">
        <v>294883</v>
      </c>
      <c r="AI74" s="185"/>
      <c r="AJ74" s="185">
        <v>947757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2886436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131200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2141700</v>
      </c>
      <c r="M75" s="195">
        <f t="shared" si="9"/>
        <v>0</v>
      </c>
      <c r="N75" s="195">
        <f t="shared" si="9"/>
        <v>346733</v>
      </c>
      <c r="O75" s="195">
        <f t="shared" si="9"/>
        <v>0</v>
      </c>
      <c r="P75" s="195">
        <f t="shared" si="9"/>
        <v>105723</v>
      </c>
      <c r="Q75" s="195">
        <f t="shared" si="9"/>
        <v>0</v>
      </c>
      <c r="R75" s="195">
        <f t="shared" si="9"/>
        <v>0</v>
      </c>
      <c r="S75" s="195">
        <f t="shared" si="9"/>
        <v>40741</v>
      </c>
      <c r="T75" s="195">
        <f t="shared" si="9"/>
        <v>0</v>
      </c>
      <c r="U75" s="195">
        <f t="shared" si="9"/>
        <v>433968</v>
      </c>
      <c r="V75" s="195">
        <f t="shared" si="9"/>
        <v>32813</v>
      </c>
      <c r="W75" s="195">
        <f t="shared" si="9"/>
        <v>0</v>
      </c>
      <c r="X75" s="195">
        <f t="shared" si="9"/>
        <v>0</v>
      </c>
      <c r="Y75" s="195">
        <f t="shared" si="9"/>
        <v>180041</v>
      </c>
      <c r="Z75" s="195">
        <f t="shared" si="9"/>
        <v>0</v>
      </c>
      <c r="AA75" s="195">
        <f t="shared" si="9"/>
        <v>0</v>
      </c>
      <c r="AB75" s="195">
        <f t="shared" si="9"/>
        <v>112205</v>
      </c>
      <c r="AC75" s="195">
        <f t="shared" si="9"/>
        <v>0</v>
      </c>
      <c r="AD75" s="195">
        <f t="shared" si="9"/>
        <v>0</v>
      </c>
      <c r="AE75" s="195">
        <f t="shared" si="9"/>
        <v>459001</v>
      </c>
      <c r="AF75" s="195">
        <f t="shared" si="9"/>
        <v>0</v>
      </c>
      <c r="AG75" s="195">
        <f t="shared" si="9"/>
        <v>404550</v>
      </c>
      <c r="AH75" s="195">
        <f t="shared" si="9"/>
        <v>294883</v>
      </c>
      <c r="AI75" s="195">
        <f t="shared" si="9"/>
        <v>0</v>
      </c>
      <c r="AJ75" s="195">
        <f t="shared" si="9"/>
        <v>947757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5631315</v>
      </c>
      <c r="CF75" s="248"/>
    </row>
    <row r="76" spans="1:84" ht="12.6" customHeight="1" x14ac:dyDescent="0.25">
      <c r="A76" s="171" t="s">
        <v>248</v>
      </c>
      <c r="B76" s="175"/>
      <c r="C76" s="184"/>
      <c r="D76" s="184"/>
      <c r="E76" s="185">
        <v>192</v>
      </c>
      <c r="F76" s="185"/>
      <c r="G76" s="184"/>
      <c r="H76" s="184"/>
      <c r="I76" s="185"/>
      <c r="J76" s="185"/>
      <c r="K76" s="185"/>
      <c r="L76" s="185">
        <v>6804</v>
      </c>
      <c r="M76" s="185"/>
      <c r="N76" s="185">
        <v>6441</v>
      </c>
      <c r="O76" s="185"/>
      <c r="P76" s="185">
        <v>302</v>
      </c>
      <c r="Q76" s="185"/>
      <c r="R76" s="185"/>
      <c r="S76" s="185">
        <v>361</v>
      </c>
      <c r="T76" s="185"/>
      <c r="U76" s="185">
        <v>213</v>
      </c>
      <c r="V76" s="185"/>
      <c r="W76" s="185"/>
      <c r="X76" s="185"/>
      <c r="Y76" s="185">
        <v>488</v>
      </c>
      <c r="Z76" s="185"/>
      <c r="AA76" s="185"/>
      <c r="AB76" s="185">
        <v>180</v>
      </c>
      <c r="AC76" s="185"/>
      <c r="AD76" s="185"/>
      <c r="AE76" s="185">
        <v>928</v>
      </c>
      <c r="AF76" s="185"/>
      <c r="AG76" s="185">
        <v>567</v>
      </c>
      <c r="AH76" s="185"/>
      <c r="AI76" s="185"/>
      <c r="AJ76" s="185">
        <v>1226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3202</v>
      </c>
      <c r="AZ76" s="185"/>
      <c r="BA76" s="185">
        <v>1286</v>
      </c>
      <c r="BB76" s="185">
        <v>221</v>
      </c>
      <c r="BC76" s="185"/>
      <c r="BD76" s="185"/>
      <c r="BE76" s="185">
        <v>6847</v>
      </c>
      <c r="BF76" s="185">
        <v>160</v>
      </c>
      <c r="BG76" s="185"/>
      <c r="BH76" s="185"/>
      <c r="BI76" s="185"/>
      <c r="BJ76" s="185"/>
      <c r="BK76" s="185"/>
      <c r="BL76" s="185"/>
      <c r="BM76" s="185"/>
      <c r="BN76" s="185">
        <v>3052</v>
      </c>
      <c r="BO76" s="185"/>
      <c r="BP76" s="185"/>
      <c r="BQ76" s="185"/>
      <c r="BR76" s="185"/>
      <c r="BS76" s="185"/>
      <c r="BT76" s="185"/>
      <c r="BU76" s="185"/>
      <c r="BV76" s="185">
        <v>215</v>
      </c>
      <c r="BW76" s="185"/>
      <c r="BX76" s="185"/>
      <c r="BY76" s="185">
        <v>259</v>
      </c>
      <c r="BZ76" s="185"/>
      <c r="CA76" s="185"/>
      <c r="CB76" s="185"/>
      <c r="CC76" s="185"/>
      <c r="CD76" s="245" t="s">
        <v>221</v>
      </c>
      <c r="CE76" s="195">
        <f t="shared" si="8"/>
        <v>32944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135</v>
      </c>
      <c r="F77" s="184"/>
      <c r="G77" s="184"/>
      <c r="H77" s="184"/>
      <c r="I77" s="184"/>
      <c r="J77" s="184"/>
      <c r="K77" s="184"/>
      <c r="L77" s="184">
        <v>23304</v>
      </c>
      <c r="M77" s="184"/>
      <c r="N77" s="184"/>
      <c r="O77" s="184"/>
      <c r="P77" s="184">
        <v>23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12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5" t="s">
        <v>221</v>
      </c>
      <c r="AY77" s="245" t="s">
        <v>221</v>
      </c>
      <c r="AZ77" s="184">
        <v>1813</v>
      </c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5" t="s">
        <v>221</v>
      </c>
      <c r="CD77" s="245" t="s">
        <v>221</v>
      </c>
      <c r="CE77" s="195">
        <f>SUM(C77:CD77)</f>
        <v>25287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192</v>
      </c>
      <c r="F78" s="184"/>
      <c r="G78" s="184"/>
      <c r="H78" s="184"/>
      <c r="I78" s="184"/>
      <c r="J78" s="184"/>
      <c r="K78" s="184"/>
      <c r="L78" s="184">
        <v>6804</v>
      </c>
      <c r="M78" s="184"/>
      <c r="N78" s="184"/>
      <c r="O78" s="184"/>
      <c r="P78" s="184">
        <v>302</v>
      </c>
      <c r="Q78" s="184"/>
      <c r="R78" s="184"/>
      <c r="S78" s="184">
        <v>361</v>
      </c>
      <c r="T78" s="184"/>
      <c r="U78" s="184">
        <v>213</v>
      </c>
      <c r="V78" s="184"/>
      <c r="W78" s="184"/>
      <c r="X78" s="184"/>
      <c r="Y78" s="184">
        <v>488</v>
      </c>
      <c r="Z78" s="184"/>
      <c r="AA78" s="184"/>
      <c r="AB78" s="184">
        <v>180</v>
      </c>
      <c r="AC78" s="184"/>
      <c r="AD78" s="184"/>
      <c r="AE78" s="184">
        <v>928</v>
      </c>
      <c r="AF78" s="184"/>
      <c r="AG78" s="184">
        <v>567</v>
      </c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5" t="s">
        <v>221</v>
      </c>
      <c r="AY78" s="245" t="s">
        <v>221</v>
      </c>
      <c r="AZ78" s="245" t="s">
        <v>221</v>
      </c>
      <c r="BA78" s="184">
        <v>1286</v>
      </c>
      <c r="BB78" s="184">
        <v>221</v>
      </c>
      <c r="BC78" s="184"/>
      <c r="BD78" s="245" t="s">
        <v>221</v>
      </c>
      <c r="BE78" s="245" t="s">
        <v>221</v>
      </c>
      <c r="BF78" s="245" t="s">
        <v>221</v>
      </c>
      <c r="BG78" s="245" t="s">
        <v>221</v>
      </c>
      <c r="BH78" s="184"/>
      <c r="BI78" s="184"/>
      <c r="BJ78" s="245" t="s">
        <v>221</v>
      </c>
      <c r="BK78" s="184"/>
      <c r="BL78" s="184"/>
      <c r="BM78" s="184"/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/>
      <c r="BT78" s="184"/>
      <c r="BU78" s="184"/>
      <c r="BV78" s="184">
        <v>215</v>
      </c>
      <c r="BW78" s="184"/>
      <c r="BX78" s="184"/>
      <c r="BY78" s="184">
        <v>259</v>
      </c>
      <c r="BZ78" s="184"/>
      <c r="CA78" s="184"/>
      <c r="CB78" s="184"/>
      <c r="CC78" s="245" t="s">
        <v>221</v>
      </c>
      <c r="CD78" s="245" t="s">
        <v>221</v>
      </c>
      <c r="CE78" s="195">
        <f t="shared" si="8"/>
        <v>12016</v>
      </c>
      <c r="CF78" s="195"/>
    </row>
    <row r="79" spans="1:84" ht="12.6" customHeight="1" x14ac:dyDescent="0.25">
      <c r="A79" s="171" t="s">
        <v>251</v>
      </c>
      <c r="B79" s="175"/>
      <c r="C79" s="221"/>
      <c r="D79" s="221"/>
      <c r="E79" s="184">
        <v>1810</v>
      </c>
      <c r="F79" s="184"/>
      <c r="G79" s="184"/>
      <c r="H79" s="184"/>
      <c r="I79" s="184"/>
      <c r="J79" s="184"/>
      <c r="K79" s="184"/>
      <c r="L79" s="184">
        <v>64015</v>
      </c>
      <c r="M79" s="184"/>
      <c r="N79" s="184">
        <v>2425</v>
      </c>
      <c r="O79" s="184"/>
      <c r="P79" s="184">
        <v>564</v>
      </c>
      <c r="Q79" s="184"/>
      <c r="R79" s="184"/>
      <c r="S79" s="184">
        <v>67</v>
      </c>
      <c r="T79" s="184"/>
      <c r="U79" s="184">
        <v>23</v>
      </c>
      <c r="V79" s="184"/>
      <c r="W79" s="184"/>
      <c r="X79" s="184"/>
      <c r="Y79" s="184">
        <v>86</v>
      </c>
      <c r="Z79" s="184"/>
      <c r="AA79" s="184"/>
      <c r="AB79" s="184"/>
      <c r="AC79" s="184"/>
      <c r="AD79" s="184"/>
      <c r="AE79" s="184">
        <v>2739</v>
      </c>
      <c r="AF79" s="184"/>
      <c r="AG79" s="184">
        <v>794</v>
      </c>
      <c r="AH79" s="184">
        <v>380</v>
      </c>
      <c r="AI79" s="184"/>
      <c r="AJ79" s="184">
        <v>99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5" t="s">
        <v>221</v>
      </c>
      <c r="CD79" s="245" t="s">
        <v>221</v>
      </c>
      <c r="CE79" s="195">
        <f t="shared" si="8"/>
        <v>73002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0.45</v>
      </c>
      <c r="F80" s="187"/>
      <c r="G80" s="187"/>
      <c r="H80" s="187"/>
      <c r="I80" s="187"/>
      <c r="J80" s="187"/>
      <c r="K80" s="187"/>
      <c r="L80" s="187">
        <v>15.9</v>
      </c>
      <c r="M80" s="187"/>
      <c r="N80" s="187"/>
      <c r="O80" s="187"/>
      <c r="P80" s="187">
        <v>0.17</v>
      </c>
      <c r="Q80" s="187"/>
      <c r="R80" s="187"/>
      <c r="S80" s="187">
        <v>0.02</v>
      </c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0.4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16.940000000000001</v>
      </c>
      <c r="CF80" s="251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1" t="s">
        <v>1001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1003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1004</v>
      </c>
      <c r="D84" s="202"/>
      <c r="E84" s="201"/>
    </row>
    <row r="85" spans="1:5" ht="12.6" customHeight="1" x14ac:dyDescent="0.25">
      <c r="A85" s="173" t="s">
        <v>987</v>
      </c>
      <c r="B85" s="172"/>
      <c r="C85" s="266" t="s">
        <v>1005</v>
      </c>
      <c r="D85" s="202"/>
      <c r="E85" s="201"/>
    </row>
    <row r="86" spans="1:5" ht="12.6" customHeight="1" x14ac:dyDescent="0.25">
      <c r="A86" s="173" t="s">
        <v>988</v>
      </c>
      <c r="B86" s="172" t="s">
        <v>256</v>
      </c>
      <c r="C86" s="227" t="s">
        <v>1006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6" t="s">
        <v>1007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6" t="s">
        <v>1008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6" t="s">
        <v>1009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6" t="s">
        <v>1010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6" t="s">
        <v>1011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22" t="s">
        <v>1012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75" t="s">
        <v>1013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 t="s">
        <v>221</v>
      </c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/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9</v>
      </c>
      <c r="D111" s="174">
        <v>26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46</v>
      </c>
      <c r="D112" s="174">
        <v>10998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975</v>
      </c>
      <c r="B118" s="172" t="s">
        <v>256</v>
      </c>
      <c r="C118" s="189">
        <v>25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25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190493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976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8</v>
      </c>
      <c r="C138" s="189"/>
      <c r="D138" s="174">
        <v>1</v>
      </c>
      <c r="E138" s="175">
        <f>SUM(B138:D138)</f>
        <v>9</v>
      </c>
    </row>
    <row r="139" spans="1:6" ht="12.6" customHeight="1" x14ac:dyDescent="0.25">
      <c r="A139" s="173" t="s">
        <v>215</v>
      </c>
      <c r="B139" s="174">
        <v>24</v>
      </c>
      <c r="C139" s="189"/>
      <c r="D139" s="174">
        <v>2</v>
      </c>
      <c r="E139" s="175">
        <f>SUM(B139:D139)</f>
        <v>26</v>
      </c>
    </row>
    <row r="140" spans="1:6" ht="12.6" customHeight="1" x14ac:dyDescent="0.25">
      <c r="A140" s="173" t="s">
        <v>298</v>
      </c>
      <c r="B140" s="174">
        <v>3636</v>
      </c>
      <c r="C140" s="174">
        <v>193</v>
      </c>
      <c r="D140" s="174">
        <v>3809</v>
      </c>
      <c r="E140" s="175">
        <f>SUM(B140:D140)</f>
        <v>7638</v>
      </c>
    </row>
    <row r="141" spans="1:6" ht="12.6" customHeight="1" x14ac:dyDescent="0.25">
      <c r="A141" s="173" t="s">
        <v>245</v>
      </c>
      <c r="B141" s="174">
        <v>61836</v>
      </c>
      <c r="C141" s="189"/>
      <c r="D141" s="174">
        <v>4117</v>
      </c>
      <c r="E141" s="175">
        <f>SUM(B141:D141)</f>
        <v>65953</v>
      </c>
      <c r="F141" s="199"/>
    </row>
    <row r="142" spans="1:6" ht="12.6" customHeight="1" x14ac:dyDescent="0.25">
      <c r="A142" s="173" t="s">
        <v>246</v>
      </c>
      <c r="B142" s="174">
        <v>1374104</v>
      </c>
      <c r="C142" s="189">
        <v>72768</v>
      </c>
      <c r="D142" s="174">
        <v>1439564</v>
      </c>
      <c r="E142" s="175">
        <f>SUM(B142:D142)</f>
        <v>2886436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22</v>
      </c>
      <c r="C144" s="189">
        <v>12</v>
      </c>
      <c r="D144" s="174">
        <v>12</v>
      </c>
      <c r="E144" s="175">
        <f>SUM(B144:D144)</f>
        <v>46</v>
      </c>
    </row>
    <row r="145" spans="1:5" ht="12.6" customHeight="1" x14ac:dyDescent="0.25">
      <c r="A145" s="173" t="s">
        <v>215</v>
      </c>
      <c r="B145" s="174">
        <v>459</v>
      </c>
      <c r="C145" s="189">
        <v>5994</v>
      </c>
      <c r="D145" s="174">
        <v>4545</v>
      </c>
      <c r="E145" s="175">
        <f>SUM(B145:D145)</f>
        <v>10998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313013</v>
      </c>
      <c r="C147" s="189">
        <v>1461841</v>
      </c>
      <c r="D147" s="174">
        <v>904072</v>
      </c>
      <c r="E147" s="175">
        <f>SUM(B147:D147)</f>
        <v>2678926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947757</v>
      </c>
      <c r="C157" s="174">
        <v>140613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9">
        <v>244757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9283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60282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523735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6050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60645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11203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2214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918169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>
        <v>2400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14714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17114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>
        <v>26946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29479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56425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>
        <v>12208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21045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33253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71128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71128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16481</v>
      </c>
      <c r="C195" s="189"/>
      <c r="D195" s="174"/>
      <c r="E195" s="175">
        <f t="shared" ref="E195:E203" si="10">SUM(B195:C195)-D195</f>
        <v>16481</v>
      </c>
    </row>
    <row r="196" spans="1:8" ht="12.6" customHeight="1" x14ac:dyDescent="0.25">
      <c r="A196" s="173" t="s">
        <v>333</v>
      </c>
      <c r="B196" s="174">
        <v>265966</v>
      </c>
      <c r="C196" s="189">
        <v>194295</v>
      </c>
      <c r="D196" s="174"/>
      <c r="E196" s="175">
        <f t="shared" si="10"/>
        <v>460261</v>
      </c>
    </row>
    <row r="197" spans="1:8" ht="12.6" customHeight="1" x14ac:dyDescent="0.25">
      <c r="A197" s="173" t="s">
        <v>334</v>
      </c>
      <c r="B197" s="174">
        <v>2960374</v>
      </c>
      <c r="C197" s="189"/>
      <c r="D197" s="174"/>
      <c r="E197" s="175">
        <f t="shared" si="10"/>
        <v>2960374</v>
      </c>
    </row>
    <row r="198" spans="1:8" ht="12.6" customHeight="1" x14ac:dyDescent="0.25">
      <c r="A198" s="173" t="s">
        <v>335</v>
      </c>
      <c r="B198" s="174">
        <v>3642381</v>
      </c>
      <c r="C198" s="189">
        <v>14526</v>
      </c>
      <c r="D198" s="174"/>
      <c r="E198" s="175">
        <f t="shared" si="10"/>
        <v>3656907</v>
      </c>
    </row>
    <row r="199" spans="1:8" ht="12.6" customHeight="1" x14ac:dyDescent="0.25">
      <c r="A199" s="173" t="s">
        <v>336</v>
      </c>
      <c r="B199" s="174">
        <v>0</v>
      </c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3137214</v>
      </c>
      <c r="C200" s="189">
        <v>46764</v>
      </c>
      <c r="D200" s="174">
        <v>46204</v>
      </c>
      <c r="E200" s="175">
        <f t="shared" si="10"/>
        <v>3137774</v>
      </c>
    </row>
    <row r="201" spans="1:8" ht="12.6" customHeight="1" x14ac:dyDescent="0.25">
      <c r="A201" s="173" t="s">
        <v>338</v>
      </c>
      <c r="B201" s="174">
        <v>20476</v>
      </c>
      <c r="C201" s="189"/>
      <c r="D201" s="174"/>
      <c r="E201" s="175">
        <f t="shared" si="10"/>
        <v>20476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7224</v>
      </c>
      <c r="C203" s="189">
        <v>12758</v>
      </c>
      <c r="D203" s="174"/>
      <c r="E203" s="175">
        <f t="shared" si="10"/>
        <v>19982</v>
      </c>
    </row>
    <row r="204" spans="1:8" ht="12.6" customHeight="1" x14ac:dyDescent="0.25">
      <c r="A204" s="173" t="s">
        <v>203</v>
      </c>
      <c r="B204" s="175">
        <f>SUM(B195:B203)</f>
        <v>10050116</v>
      </c>
      <c r="C204" s="191">
        <f>SUM(C195:C203)</f>
        <v>268343</v>
      </c>
      <c r="D204" s="175">
        <f>SUM(D195:D203)</f>
        <v>46204</v>
      </c>
      <c r="E204" s="175">
        <f>SUM(E195:E203)</f>
        <v>10272255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207362</v>
      </c>
      <c r="C209" s="189">
        <v>22743</v>
      </c>
      <c r="D209" s="174"/>
      <c r="E209" s="175">
        <f t="shared" ref="E209:E216" si="11">SUM(B209:C209)-D209</f>
        <v>230105</v>
      </c>
      <c r="H209" s="255"/>
    </row>
    <row r="210" spans="1:8" ht="12.6" customHeight="1" x14ac:dyDescent="0.25">
      <c r="A210" s="173" t="s">
        <v>334</v>
      </c>
      <c r="B210" s="174">
        <v>1897964</v>
      </c>
      <c r="C210" s="189">
        <v>95688</v>
      </c>
      <c r="D210" s="174"/>
      <c r="E210" s="175">
        <f t="shared" si="11"/>
        <v>1993652</v>
      </c>
      <c r="H210" s="255"/>
    </row>
    <row r="211" spans="1:8" ht="12.6" customHeight="1" x14ac:dyDescent="0.25">
      <c r="A211" s="173" t="s">
        <v>335</v>
      </c>
      <c r="B211" s="174">
        <v>2540610</v>
      </c>
      <c r="C211" s="189">
        <v>172450</v>
      </c>
      <c r="D211" s="174"/>
      <c r="E211" s="175">
        <f t="shared" si="11"/>
        <v>2713060</v>
      </c>
      <c r="H211" s="255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5"/>
    </row>
    <row r="213" spans="1:8" ht="12.6" customHeight="1" x14ac:dyDescent="0.25">
      <c r="A213" s="173" t="s">
        <v>337</v>
      </c>
      <c r="B213" s="174">
        <v>2882418</v>
      </c>
      <c r="C213" s="189">
        <v>77141</v>
      </c>
      <c r="D213" s="174">
        <v>46204</v>
      </c>
      <c r="E213" s="175">
        <f t="shared" si="11"/>
        <v>2913355</v>
      </c>
      <c r="H213" s="255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5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7528354</v>
      </c>
      <c r="C217" s="191">
        <f>SUM(C208:C216)</f>
        <v>368022</v>
      </c>
      <c r="D217" s="175">
        <f>SUM(D208:D216)</f>
        <v>46204</v>
      </c>
      <c r="E217" s="175">
        <f>SUM(E208:E216)</f>
        <v>7850172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81" t="s">
        <v>991</v>
      </c>
      <c r="C220" s="281"/>
      <c r="D220" s="205"/>
      <c r="E220" s="205"/>
    </row>
    <row r="221" spans="1:8" ht="12.6" customHeight="1" x14ac:dyDescent="0.25">
      <c r="A221" s="267" t="s">
        <v>991</v>
      </c>
      <c r="B221" s="205"/>
      <c r="C221" s="189">
        <v>55313</v>
      </c>
      <c r="D221" s="172">
        <f>C221</f>
        <v>55313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>
        <v>-2573198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564773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19934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-74913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222289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-1841115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17379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17379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-1768423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>
        <v>5563972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668851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50900</v>
      </c>
      <c r="D253" s="175"/>
      <c r="E253" s="175"/>
    </row>
    <row r="254" spans="1:5" ht="12.45" customHeight="1" x14ac:dyDescent="0.25">
      <c r="A254" s="173" t="s">
        <v>977</v>
      </c>
      <c r="B254" s="172" t="s">
        <v>256</v>
      </c>
      <c r="C254" s="189">
        <v>120631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23034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86774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75567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6487929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115752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17998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133750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>
        <v>16481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460261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2960374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3656907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3158250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19982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10272255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7850172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2422083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571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571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9044333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296747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362365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978</v>
      </c>
      <c r="B309" s="172" t="s">
        <v>256</v>
      </c>
      <c r="C309" s="189">
        <v>50000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13355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4450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726917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>
        <v>1137440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6202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1143642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4450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1139192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/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878</v>
      </c>
      <c r="B334" s="172" t="s">
        <v>256</v>
      </c>
      <c r="C334" s="218"/>
      <c r="D334" s="175"/>
      <c r="E334" s="175"/>
    </row>
    <row r="335" spans="1:5" ht="12.6" customHeight="1" x14ac:dyDescent="0.25">
      <c r="A335" s="173" t="s">
        <v>879</v>
      </c>
      <c r="B335" s="172" t="s">
        <v>256</v>
      </c>
      <c r="C335" s="218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7178224</v>
      </c>
      <c r="D337" s="175"/>
      <c r="E337" s="175"/>
    </row>
    <row r="338" spans="1:5" ht="12.6" customHeight="1" x14ac:dyDescent="0.25">
      <c r="A338" s="173" t="s">
        <v>989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9044333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9044333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v>2744879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2886436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5631315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991</v>
      </c>
      <c r="B363" s="253"/>
      <c r="C363" s="189">
        <v>55313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>
        <v>-1841115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17379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-1768423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7399738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>
        <v>238430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1035531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1273961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8673699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v>3354015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918169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1500715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469156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197283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728124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368023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17114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56425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33252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71128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170071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7883475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790224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387885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1178109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1178109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Odessa Memorial Healthcare Center   H-0     FYE 12/31/2018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9</v>
      </c>
      <c r="C414" s="194">
        <f>E138</f>
        <v>9</v>
      </c>
      <c r="D414" s="179"/>
    </row>
    <row r="415" spans="1:5" ht="12.6" customHeight="1" x14ac:dyDescent="0.25">
      <c r="A415" s="179" t="s">
        <v>464</v>
      </c>
      <c r="B415" s="179">
        <f>D111</f>
        <v>26</v>
      </c>
      <c r="C415" s="179">
        <f>E139</f>
        <v>26</v>
      </c>
      <c r="D415" s="194">
        <f>SUM(C59:H59)+N59</f>
        <v>3196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46</v>
      </c>
      <c r="C417" s="194">
        <f>E144</f>
        <v>46</v>
      </c>
      <c r="D417" s="179"/>
    </row>
    <row r="418" spans="1:7" ht="12.6" customHeight="1" x14ac:dyDescent="0.25">
      <c r="A418" s="179" t="s">
        <v>466</v>
      </c>
      <c r="B418" s="179">
        <f>D112</f>
        <v>10998</v>
      </c>
      <c r="C418" s="179">
        <f>E145</f>
        <v>10998</v>
      </c>
      <c r="D418" s="179">
        <f>K59+L59</f>
        <v>7828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980</v>
      </c>
      <c r="B424" s="179">
        <f>D114</f>
        <v>0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3354015</v>
      </c>
      <c r="C427" s="179">
        <f t="shared" ref="C427:C434" si="13">CE61</f>
        <v>3354015</v>
      </c>
      <c r="D427" s="179"/>
    </row>
    <row r="428" spans="1:7" ht="12.6" customHeight="1" x14ac:dyDescent="0.25">
      <c r="A428" s="179" t="s">
        <v>3</v>
      </c>
      <c r="B428" s="179">
        <f t="shared" si="12"/>
        <v>918169</v>
      </c>
      <c r="C428" s="179">
        <f t="shared" si="13"/>
        <v>918169</v>
      </c>
      <c r="D428" s="179">
        <f>D173</f>
        <v>918169</v>
      </c>
    </row>
    <row r="429" spans="1:7" ht="12.6" customHeight="1" x14ac:dyDescent="0.25">
      <c r="A429" s="179" t="s">
        <v>236</v>
      </c>
      <c r="B429" s="179">
        <f t="shared" si="12"/>
        <v>1500715</v>
      </c>
      <c r="C429" s="179">
        <f t="shared" si="13"/>
        <v>1500715</v>
      </c>
      <c r="D429" s="179"/>
    </row>
    <row r="430" spans="1:7" ht="12.6" customHeight="1" x14ac:dyDescent="0.25">
      <c r="A430" s="179" t="s">
        <v>237</v>
      </c>
      <c r="B430" s="179">
        <f t="shared" si="12"/>
        <v>469156</v>
      </c>
      <c r="C430" s="179">
        <f t="shared" si="13"/>
        <v>469156</v>
      </c>
      <c r="D430" s="179"/>
    </row>
    <row r="431" spans="1:7" ht="12.6" customHeight="1" x14ac:dyDescent="0.25">
      <c r="A431" s="179" t="s">
        <v>444</v>
      </c>
      <c r="B431" s="179">
        <f t="shared" si="12"/>
        <v>197283</v>
      </c>
      <c r="C431" s="179">
        <f t="shared" si="13"/>
        <v>197283</v>
      </c>
      <c r="D431" s="179"/>
    </row>
    <row r="432" spans="1:7" ht="12.6" customHeight="1" x14ac:dyDescent="0.25">
      <c r="A432" s="179" t="s">
        <v>445</v>
      </c>
      <c r="B432" s="179">
        <f t="shared" si="12"/>
        <v>728124</v>
      </c>
      <c r="C432" s="179">
        <f t="shared" si="13"/>
        <v>728124</v>
      </c>
      <c r="D432" s="179"/>
    </row>
    <row r="433" spans="1:7" ht="12.6" customHeight="1" x14ac:dyDescent="0.25">
      <c r="A433" s="179" t="s">
        <v>6</v>
      </c>
      <c r="B433" s="179">
        <f t="shared" si="12"/>
        <v>368023</v>
      </c>
      <c r="C433" s="179">
        <f t="shared" si="13"/>
        <v>368023</v>
      </c>
      <c r="D433" s="179">
        <f>C217</f>
        <v>368022</v>
      </c>
    </row>
    <row r="434" spans="1:7" ht="12.6" customHeight="1" x14ac:dyDescent="0.25">
      <c r="A434" s="179" t="s">
        <v>474</v>
      </c>
      <c r="B434" s="179">
        <f t="shared" si="12"/>
        <v>17114</v>
      </c>
      <c r="C434" s="179">
        <f t="shared" si="13"/>
        <v>17114</v>
      </c>
      <c r="D434" s="179">
        <f>D177</f>
        <v>17114</v>
      </c>
    </row>
    <row r="435" spans="1:7" ht="12.6" customHeight="1" x14ac:dyDescent="0.25">
      <c r="A435" s="179" t="s">
        <v>447</v>
      </c>
      <c r="B435" s="179">
        <f t="shared" si="12"/>
        <v>56425</v>
      </c>
      <c r="C435" s="179"/>
      <c r="D435" s="179">
        <f>D181</f>
        <v>56425</v>
      </c>
    </row>
    <row r="436" spans="1:7" ht="12.6" customHeight="1" x14ac:dyDescent="0.25">
      <c r="A436" s="179" t="s">
        <v>475</v>
      </c>
      <c r="B436" s="179">
        <f t="shared" si="12"/>
        <v>33252</v>
      </c>
      <c r="C436" s="179"/>
      <c r="D436" s="179">
        <f>D186</f>
        <v>33253</v>
      </c>
    </row>
    <row r="437" spans="1:7" ht="12.6" customHeight="1" x14ac:dyDescent="0.25">
      <c r="A437" s="194" t="s">
        <v>449</v>
      </c>
      <c r="B437" s="194">
        <f t="shared" si="12"/>
        <v>71128</v>
      </c>
      <c r="C437" s="194"/>
      <c r="D437" s="194">
        <f>D190</f>
        <v>71128</v>
      </c>
    </row>
    <row r="438" spans="1:7" ht="12.6" customHeight="1" x14ac:dyDescent="0.25">
      <c r="A438" s="194" t="s">
        <v>476</v>
      </c>
      <c r="B438" s="194">
        <f>C386+C387+C388</f>
        <v>160805</v>
      </c>
      <c r="C438" s="194">
        <f>CD69</f>
        <v>160804</v>
      </c>
      <c r="D438" s="194">
        <f>D181+D186+D190</f>
        <v>160806</v>
      </c>
    </row>
    <row r="439" spans="1:7" ht="12.6" customHeight="1" x14ac:dyDescent="0.25">
      <c r="A439" s="179" t="s">
        <v>451</v>
      </c>
      <c r="B439" s="194">
        <f>C389</f>
        <v>170071</v>
      </c>
      <c r="C439" s="194">
        <f>SUM(C69:CC69)</f>
        <v>170071</v>
      </c>
      <c r="D439" s="179"/>
    </row>
    <row r="440" spans="1:7" ht="12.6" customHeight="1" x14ac:dyDescent="0.25">
      <c r="A440" s="179" t="s">
        <v>477</v>
      </c>
      <c r="B440" s="194">
        <f>B438+B439</f>
        <v>330876</v>
      </c>
      <c r="C440" s="194">
        <f>CE69</f>
        <v>330875</v>
      </c>
      <c r="D440" s="179"/>
    </row>
    <row r="441" spans="1:7" ht="12.6" customHeight="1" x14ac:dyDescent="0.25">
      <c r="A441" s="179" t="s">
        <v>478</v>
      </c>
      <c r="B441" s="179">
        <f>D390</f>
        <v>7883475</v>
      </c>
      <c r="C441" s="179">
        <f>SUM(C427:C437)+C440</f>
        <v>7883474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55313</v>
      </c>
      <c r="C444" s="179">
        <f>C363</f>
        <v>55313</v>
      </c>
      <c r="D444" s="179"/>
    </row>
    <row r="445" spans="1:7" ht="12.6" customHeight="1" x14ac:dyDescent="0.25">
      <c r="A445" s="179" t="s">
        <v>343</v>
      </c>
      <c r="B445" s="179">
        <f>D229</f>
        <v>-1841115</v>
      </c>
      <c r="C445" s="179">
        <f>C364</f>
        <v>-1841115</v>
      </c>
      <c r="D445" s="179"/>
    </row>
    <row r="446" spans="1:7" ht="12.6" customHeight="1" x14ac:dyDescent="0.25">
      <c r="A446" s="179" t="s">
        <v>351</v>
      </c>
      <c r="B446" s="179">
        <f>D236</f>
        <v>17379</v>
      </c>
      <c r="C446" s="179">
        <f>C365</f>
        <v>17379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-1768423</v>
      </c>
      <c r="C448" s="179">
        <f>D367</f>
        <v>-1768423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17379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238430</v>
      </c>
      <c r="C458" s="194">
        <f>CE70</f>
        <v>238430</v>
      </c>
      <c r="D458" s="194"/>
    </row>
    <row r="459" spans="1:7" ht="12.6" customHeight="1" x14ac:dyDescent="0.25">
      <c r="A459" s="179" t="s">
        <v>244</v>
      </c>
      <c r="B459" s="194">
        <f>C371</f>
        <v>1035531</v>
      </c>
      <c r="C459" s="194">
        <f>CE72</f>
        <v>1035531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2744879</v>
      </c>
      <c r="C463" s="194">
        <f>CE73</f>
        <v>2744879</v>
      </c>
      <c r="D463" s="194">
        <f>E141+E147+E153</f>
        <v>2744879</v>
      </c>
    </row>
    <row r="464" spans="1:7" ht="12.6" customHeight="1" x14ac:dyDescent="0.25">
      <c r="A464" s="179" t="s">
        <v>246</v>
      </c>
      <c r="B464" s="194">
        <f>C360</f>
        <v>2886436</v>
      </c>
      <c r="C464" s="194">
        <f>CE74</f>
        <v>2886436</v>
      </c>
      <c r="D464" s="194">
        <f>E142+E148+E154</f>
        <v>2886436</v>
      </c>
    </row>
    <row r="465" spans="1:7" ht="12.6" customHeight="1" x14ac:dyDescent="0.25">
      <c r="A465" s="179" t="s">
        <v>247</v>
      </c>
      <c r="B465" s="194">
        <f>D361</f>
        <v>5631315</v>
      </c>
      <c r="C465" s="194">
        <f>CE75</f>
        <v>5631315</v>
      </c>
      <c r="D465" s="194">
        <f>D463+D464</f>
        <v>5631315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16481</v>
      </c>
      <c r="C468" s="179">
        <f>E195</f>
        <v>16481</v>
      </c>
      <c r="D468" s="179"/>
    </row>
    <row r="469" spans="1:7" ht="12.6" customHeight="1" x14ac:dyDescent="0.25">
      <c r="A469" s="179" t="s">
        <v>333</v>
      </c>
      <c r="B469" s="179">
        <f t="shared" si="14"/>
        <v>460261</v>
      </c>
      <c r="C469" s="179">
        <f>E196</f>
        <v>460261</v>
      </c>
      <c r="D469" s="179"/>
    </row>
    <row r="470" spans="1:7" ht="12.6" customHeight="1" x14ac:dyDescent="0.25">
      <c r="A470" s="179" t="s">
        <v>334</v>
      </c>
      <c r="B470" s="179">
        <f t="shared" si="14"/>
        <v>2960374</v>
      </c>
      <c r="C470" s="179">
        <f>E197</f>
        <v>2960374</v>
      </c>
      <c r="D470" s="179"/>
    </row>
    <row r="471" spans="1:7" ht="12.6" customHeight="1" x14ac:dyDescent="0.25">
      <c r="A471" s="179" t="s">
        <v>494</v>
      </c>
      <c r="B471" s="179">
        <f t="shared" si="14"/>
        <v>3656907</v>
      </c>
      <c r="C471" s="179">
        <f>E198</f>
        <v>3656907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3158250</v>
      </c>
      <c r="C473" s="179">
        <f>SUM(E200:E201)</f>
        <v>3158250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19982</v>
      </c>
      <c r="C475" s="179">
        <f>E203</f>
        <v>19982</v>
      </c>
      <c r="D475" s="179"/>
    </row>
    <row r="476" spans="1:7" ht="12.6" customHeight="1" x14ac:dyDescent="0.25">
      <c r="A476" s="179" t="s">
        <v>203</v>
      </c>
      <c r="B476" s="179">
        <f>D275</f>
        <v>10272255</v>
      </c>
      <c r="C476" s="179">
        <f>E204</f>
        <v>10272255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7850172</v>
      </c>
      <c r="C478" s="179">
        <f>E217</f>
        <v>7850172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9044333</v>
      </c>
    </row>
    <row r="482" spans="1:12" ht="12.6" customHeight="1" x14ac:dyDescent="0.25">
      <c r="A482" s="180" t="s">
        <v>499</v>
      </c>
      <c r="C482" s="180">
        <f>D339</f>
        <v>9044333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080</v>
      </c>
      <c r="B493" s="257" t="s">
        <v>1000</v>
      </c>
      <c r="C493" s="257" t="str">
        <f>RIGHT(C82,4)</f>
        <v>2018</v>
      </c>
      <c r="D493" s="257" t="s">
        <v>1000</v>
      </c>
      <c r="E493" s="257" t="str">
        <f>RIGHT(C82,4)</f>
        <v>2018</v>
      </c>
      <c r="F493" s="257" t="s">
        <v>1000</v>
      </c>
      <c r="G493" s="257" t="str">
        <f>RIGHT(C82,4)</f>
        <v>2018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v>0</v>
      </c>
      <c r="C496" s="236">
        <f>C71</f>
        <v>0</v>
      </c>
      <c r="D496" s="236">
        <v>0</v>
      </c>
      <c r="E496" s="180">
        <f>C59</f>
        <v>0</v>
      </c>
      <c r="F496" s="259" t="str">
        <f t="shared" ref="F496:G511" si="15">IF(B496=0,"",IF(D496=0,"",B496/D496))</f>
        <v/>
      </c>
      <c r="G496" s="260" t="str">
        <f t="shared" si="15"/>
        <v/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v>0</v>
      </c>
      <c r="C497" s="236">
        <f>D71</f>
        <v>0</v>
      </c>
      <c r="D497" s="236"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v>56369</v>
      </c>
      <c r="C498" s="236">
        <f>E71</f>
        <v>55805</v>
      </c>
      <c r="D498" s="236">
        <v>34</v>
      </c>
      <c r="E498" s="180">
        <f>E59</f>
        <v>26</v>
      </c>
      <c r="F498" s="259">
        <f t="shared" si="15"/>
        <v>1657.9117647058824</v>
      </c>
      <c r="G498" s="259">
        <f t="shared" si="15"/>
        <v>2146.3461538461538</v>
      </c>
      <c r="H498" s="261">
        <f t="shared" si="16"/>
        <v>0.29460819299205632</v>
      </c>
      <c r="I498" s="263" t="s">
        <v>1014</v>
      </c>
      <c r="K498" s="257"/>
      <c r="L498" s="257"/>
    </row>
    <row r="499" spans="1:12" ht="12.6" customHeight="1" x14ac:dyDescent="0.25">
      <c r="A499" s="180" t="s">
        <v>515</v>
      </c>
      <c r="B499" s="236">
        <v>0</v>
      </c>
      <c r="C499" s="236">
        <f>F71</f>
        <v>0</v>
      </c>
      <c r="D499" s="236">
        <v>0</v>
      </c>
      <c r="E499" s="180">
        <f>F59</f>
        <v>0</v>
      </c>
      <c r="F499" s="259" t="str">
        <f t="shared" si="15"/>
        <v/>
      </c>
      <c r="G499" s="259" t="str">
        <f t="shared" si="15"/>
        <v/>
      </c>
      <c r="H499" s="261" t="str">
        <f t="shared" si="16"/>
        <v/>
      </c>
      <c r="I499" s="263" t="s">
        <v>1015</v>
      </c>
      <c r="K499" s="257"/>
      <c r="L499" s="257"/>
    </row>
    <row r="500" spans="1:12" ht="12.6" customHeight="1" x14ac:dyDescent="0.25">
      <c r="A500" s="180" t="s">
        <v>516</v>
      </c>
      <c r="B500" s="236">
        <v>0</v>
      </c>
      <c r="C500" s="236">
        <f>G71</f>
        <v>0</v>
      </c>
      <c r="D500" s="236"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 t="s">
        <v>1016</v>
      </c>
      <c r="K500" s="257"/>
      <c r="L500" s="257"/>
    </row>
    <row r="501" spans="1:12" ht="12.6" customHeight="1" x14ac:dyDescent="0.25">
      <c r="A501" s="180" t="s">
        <v>517</v>
      </c>
      <c r="B501" s="236">
        <v>0</v>
      </c>
      <c r="C501" s="236">
        <f>H71</f>
        <v>0</v>
      </c>
      <c r="D501" s="236">
        <v>0</v>
      </c>
      <c r="E501" s="180">
        <f>H59</f>
        <v>0</v>
      </c>
      <c r="F501" s="259" t="str">
        <f t="shared" si="15"/>
        <v/>
      </c>
      <c r="G501" s="259" t="str">
        <f t="shared" si="15"/>
        <v/>
      </c>
      <c r="H501" s="261" t="str">
        <f t="shared" si="16"/>
        <v/>
      </c>
      <c r="I501" s="263" t="s">
        <v>1017</v>
      </c>
      <c r="K501" s="257"/>
      <c r="L501" s="257"/>
    </row>
    <row r="502" spans="1:12" ht="12.6" customHeight="1" x14ac:dyDescent="0.25">
      <c r="A502" s="180" t="s">
        <v>518</v>
      </c>
      <c r="B502" s="236">
        <v>0</v>
      </c>
      <c r="C502" s="236">
        <f>I71</f>
        <v>0</v>
      </c>
      <c r="D502" s="236"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 t="s">
        <v>1018</v>
      </c>
      <c r="K502" s="257"/>
      <c r="L502" s="257"/>
    </row>
    <row r="503" spans="1:12" ht="12.6" customHeight="1" x14ac:dyDescent="0.25">
      <c r="A503" s="180" t="s">
        <v>519</v>
      </c>
      <c r="B503" s="236">
        <v>0</v>
      </c>
      <c r="C503" s="236">
        <f>J71</f>
        <v>0</v>
      </c>
      <c r="D503" s="236">
        <v>0</v>
      </c>
      <c r="E503" s="180">
        <f>J59</f>
        <v>0</v>
      </c>
      <c r="F503" s="259" t="str">
        <f t="shared" si="15"/>
        <v/>
      </c>
      <c r="G503" s="259" t="str">
        <f t="shared" si="15"/>
        <v/>
      </c>
      <c r="H503" s="261" t="str">
        <f t="shared" si="16"/>
        <v/>
      </c>
      <c r="I503" s="263" t="s">
        <v>1019</v>
      </c>
      <c r="K503" s="257"/>
      <c r="L503" s="257"/>
    </row>
    <row r="504" spans="1:12" ht="12.6" customHeight="1" x14ac:dyDescent="0.25">
      <c r="A504" s="180" t="s">
        <v>520</v>
      </c>
      <c r="B504" s="236">
        <v>0</v>
      </c>
      <c r="C504" s="236">
        <f>K71</f>
        <v>0</v>
      </c>
      <c r="D504" s="236"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 t="s">
        <v>1020</v>
      </c>
      <c r="K504" s="257"/>
      <c r="L504" s="257"/>
    </row>
    <row r="505" spans="1:12" ht="12.6" customHeight="1" x14ac:dyDescent="0.25">
      <c r="A505" s="180" t="s">
        <v>521</v>
      </c>
      <c r="B505" s="236">
        <v>1916807</v>
      </c>
      <c r="C505" s="236">
        <f>L71</f>
        <v>1999274</v>
      </c>
      <c r="D505" s="236">
        <v>7754</v>
      </c>
      <c r="E505" s="180">
        <f>L59</f>
        <v>7828</v>
      </c>
      <c r="F505" s="259">
        <f t="shared" si="15"/>
        <v>247.20234717565128</v>
      </c>
      <c r="G505" s="259">
        <f t="shared" si="15"/>
        <v>255.40035769034236</v>
      </c>
      <c r="H505" s="261" t="str">
        <f t="shared" si="16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v>0</v>
      </c>
      <c r="C506" s="236">
        <f>M71</f>
        <v>0</v>
      </c>
      <c r="D506" s="236"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v>400888</v>
      </c>
      <c r="C507" s="236">
        <f>N71</f>
        <v>439503</v>
      </c>
      <c r="D507" s="236">
        <v>4020</v>
      </c>
      <c r="E507" s="180">
        <f>N59</f>
        <v>3170</v>
      </c>
      <c r="F507" s="259">
        <f t="shared" si="15"/>
        <v>99.723383084577108</v>
      </c>
      <c r="G507" s="259">
        <f t="shared" si="15"/>
        <v>138.64447949526814</v>
      </c>
      <c r="H507" s="261">
        <f t="shared" si="16"/>
        <v>0.39029057385349009</v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v>0</v>
      </c>
      <c r="C508" s="236">
        <f>O71</f>
        <v>0</v>
      </c>
      <c r="D508" s="236">
        <v>0</v>
      </c>
      <c r="E508" s="180">
        <f>O59</f>
        <v>0</v>
      </c>
      <c r="F508" s="259" t="str">
        <f t="shared" si="15"/>
        <v/>
      </c>
      <c r="G508" s="259" t="str">
        <f t="shared" si="15"/>
        <v/>
      </c>
      <c r="H508" s="261" t="str">
        <f t="shared" si="16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v>51226</v>
      </c>
      <c r="C509" s="236">
        <f>P71</f>
        <v>46831</v>
      </c>
      <c r="D509" s="236">
        <v>990</v>
      </c>
      <c r="E509" s="180">
        <f>P59</f>
        <v>1575</v>
      </c>
      <c r="F509" s="259">
        <f t="shared" si="15"/>
        <v>51.743434343434345</v>
      </c>
      <c r="G509" s="259">
        <f t="shared" si="15"/>
        <v>29.733968253968253</v>
      </c>
      <c r="H509" s="261">
        <f t="shared" si="16"/>
        <v>-0.42535765877818743</v>
      </c>
      <c r="I509" s="263" t="s">
        <v>1021</v>
      </c>
      <c r="K509" s="257"/>
      <c r="L509" s="257"/>
    </row>
    <row r="510" spans="1:12" ht="12.6" customHeight="1" x14ac:dyDescent="0.25">
      <c r="A510" s="180" t="s">
        <v>526</v>
      </c>
      <c r="B510" s="236">
        <v>0</v>
      </c>
      <c r="C510" s="236">
        <f>Q71</f>
        <v>0</v>
      </c>
      <c r="D510" s="236">
        <v>0</v>
      </c>
      <c r="E510" s="180">
        <f>Q59</f>
        <v>0</v>
      </c>
      <c r="F510" s="259" t="str">
        <f t="shared" si="15"/>
        <v/>
      </c>
      <c r="G510" s="259" t="str">
        <f t="shared" si="15"/>
        <v/>
      </c>
      <c r="H510" s="261" t="str">
        <f t="shared" si="16"/>
        <v/>
      </c>
      <c r="I510" s="263" t="s">
        <v>1022</v>
      </c>
      <c r="K510" s="257"/>
      <c r="L510" s="257"/>
    </row>
    <row r="511" spans="1:12" ht="12.6" customHeight="1" x14ac:dyDescent="0.25">
      <c r="A511" s="180" t="s">
        <v>527</v>
      </c>
      <c r="B511" s="236">
        <v>0</v>
      </c>
      <c r="C511" s="236">
        <f>R71</f>
        <v>0</v>
      </c>
      <c r="D511" s="236">
        <v>0</v>
      </c>
      <c r="E511" s="180">
        <f>R59</f>
        <v>0</v>
      </c>
      <c r="F511" s="259" t="str">
        <f t="shared" si="15"/>
        <v/>
      </c>
      <c r="G511" s="259" t="str">
        <f t="shared" si="15"/>
        <v/>
      </c>
      <c r="H511" s="261" t="str">
        <f t="shared" si="16"/>
        <v/>
      </c>
      <c r="I511" s="263" t="s">
        <v>1023</v>
      </c>
      <c r="K511" s="257"/>
      <c r="L511" s="257"/>
    </row>
    <row r="512" spans="1:12" ht="12.6" customHeight="1" x14ac:dyDescent="0.25">
      <c r="A512" s="180" t="s">
        <v>528</v>
      </c>
      <c r="B512" s="236">
        <v>15593</v>
      </c>
      <c r="C512" s="236">
        <f>S71</f>
        <v>19215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982</v>
      </c>
      <c r="B513" s="236">
        <v>0</v>
      </c>
      <c r="C513" s="236">
        <f>T71</f>
        <v>0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v>294700</v>
      </c>
      <c r="C514" s="236">
        <f>U71</f>
        <v>267695</v>
      </c>
      <c r="D514" s="236">
        <v>4540</v>
      </c>
      <c r="E514" s="180">
        <f>U59</f>
        <v>5189</v>
      </c>
      <c r="F514" s="259">
        <f t="shared" si="17"/>
        <v>64.911894273127757</v>
      </c>
      <c r="G514" s="259">
        <f t="shared" si="17"/>
        <v>51.588938138369627</v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v>5008</v>
      </c>
      <c r="C515" s="236">
        <f>V71</f>
        <v>5311</v>
      </c>
      <c r="D515" s="236">
        <v>153</v>
      </c>
      <c r="E515" s="180">
        <f>V59</f>
        <v>214</v>
      </c>
      <c r="F515" s="259">
        <f t="shared" si="17"/>
        <v>32.732026143790847</v>
      </c>
      <c r="G515" s="259">
        <f t="shared" si="17"/>
        <v>24.817757009345794</v>
      </c>
      <c r="H515" s="261" t="str">
        <f t="shared" si="16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v>0</v>
      </c>
      <c r="C516" s="236">
        <f>W71</f>
        <v>0</v>
      </c>
      <c r="D516" s="236">
        <v>0</v>
      </c>
      <c r="E516" s="180">
        <f>W59</f>
        <v>0</v>
      </c>
      <c r="F516" s="259" t="str">
        <f t="shared" si="17"/>
        <v/>
      </c>
      <c r="G516" s="259" t="str">
        <f t="shared" si="17"/>
        <v/>
      </c>
      <c r="H516" s="261" t="str">
        <f t="shared" si="16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v>0</v>
      </c>
      <c r="C517" s="236">
        <f>X71</f>
        <v>0</v>
      </c>
      <c r="D517" s="236">
        <v>0</v>
      </c>
      <c r="E517" s="180">
        <f>X59</f>
        <v>0</v>
      </c>
      <c r="F517" s="259" t="str">
        <f t="shared" si="17"/>
        <v/>
      </c>
      <c r="G517" s="259" t="str">
        <f t="shared" si="17"/>
        <v/>
      </c>
      <c r="H517" s="261" t="str">
        <f t="shared" si="16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v>116058</v>
      </c>
      <c r="C518" s="236">
        <f>Y71</f>
        <v>122396</v>
      </c>
      <c r="D518" s="236">
        <v>390</v>
      </c>
      <c r="E518" s="180">
        <f>Y59</f>
        <v>406</v>
      </c>
      <c r="F518" s="259">
        <f t="shared" si="17"/>
        <v>297.5846153846154</v>
      </c>
      <c r="G518" s="259">
        <f t="shared" si="17"/>
        <v>301.46798029556652</v>
      </c>
      <c r="H518" s="261" t="str">
        <f t="shared" si="16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v>0</v>
      </c>
      <c r="C519" s="236">
        <f>Z71</f>
        <v>0</v>
      </c>
      <c r="D519" s="236">
        <v>0</v>
      </c>
      <c r="E519" s="180">
        <f>Z59</f>
        <v>0</v>
      </c>
      <c r="F519" s="259" t="str">
        <f t="shared" si="17"/>
        <v/>
      </c>
      <c r="G519" s="259" t="str">
        <f t="shared" si="17"/>
        <v/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v>0</v>
      </c>
      <c r="C520" s="236">
        <f>AA71</f>
        <v>0</v>
      </c>
      <c r="D520" s="236">
        <v>0</v>
      </c>
      <c r="E520" s="180">
        <f>AA59</f>
        <v>0</v>
      </c>
      <c r="F520" s="259" t="str">
        <f t="shared" si="17"/>
        <v/>
      </c>
      <c r="G520" s="259" t="str">
        <f t="shared" si="17"/>
        <v/>
      </c>
      <c r="H520" s="261" t="str">
        <f t="shared" si="16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v>135138</v>
      </c>
      <c r="C521" s="236">
        <f>AB71</f>
        <v>40990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v>0</v>
      </c>
      <c r="C522" s="236">
        <f>AC71</f>
        <v>0</v>
      </c>
      <c r="D522" s="236">
        <v>0</v>
      </c>
      <c r="E522" s="180">
        <f>AC59</f>
        <v>0</v>
      </c>
      <c r="F522" s="259" t="str">
        <f t="shared" si="17"/>
        <v/>
      </c>
      <c r="G522" s="259" t="str">
        <f t="shared" si="17"/>
        <v/>
      </c>
      <c r="H522" s="261" t="str">
        <f t="shared" si="16"/>
        <v/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v>0</v>
      </c>
      <c r="C523" s="236">
        <f>AD71</f>
        <v>0</v>
      </c>
      <c r="D523" s="236"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v>368264</v>
      </c>
      <c r="C524" s="236">
        <f>AE71</f>
        <v>434907</v>
      </c>
      <c r="D524" s="236">
        <v>6879</v>
      </c>
      <c r="E524" s="180">
        <f>AE59</f>
        <v>7545</v>
      </c>
      <c r="F524" s="259">
        <f t="shared" si="17"/>
        <v>53.534525367059167</v>
      </c>
      <c r="G524" s="259">
        <f t="shared" si="17"/>
        <v>57.641749502982108</v>
      </c>
      <c r="H524" s="261" t="str">
        <f t="shared" si="16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v>0</v>
      </c>
      <c r="C525" s="236">
        <f>AF71</f>
        <v>0</v>
      </c>
      <c r="D525" s="236"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v>293473</v>
      </c>
      <c r="C526" s="236">
        <f>AG71</f>
        <v>368891</v>
      </c>
      <c r="D526" s="236">
        <v>432</v>
      </c>
      <c r="E526" s="180">
        <f>AG59</f>
        <v>479</v>
      </c>
      <c r="F526" s="259">
        <f t="shared" si="17"/>
        <v>679.33564814814815</v>
      </c>
      <c r="G526" s="259">
        <f t="shared" si="17"/>
        <v>770.12734864300626</v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v>69713</v>
      </c>
      <c r="C527" s="236">
        <f>AH71</f>
        <v>99044</v>
      </c>
      <c r="D527" s="236">
        <v>98</v>
      </c>
      <c r="E527" s="180">
        <f>AH59</f>
        <v>159</v>
      </c>
      <c r="F527" s="259">
        <f t="shared" si="17"/>
        <v>711.35714285714289</v>
      </c>
      <c r="G527" s="259">
        <f t="shared" si="17"/>
        <v>622.9182389937107</v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v>0</v>
      </c>
      <c r="C528" s="236">
        <f>AI71</f>
        <v>0</v>
      </c>
      <c r="D528" s="236">
        <v>0</v>
      </c>
      <c r="E528" s="180">
        <f>AI59</f>
        <v>0</v>
      </c>
      <c r="F528" s="259" t="str">
        <f t="shared" ref="F528:G540" si="18">IF(B528=0,"",IF(D528=0,"",B528/D528))</f>
        <v/>
      </c>
      <c r="G528" s="259" t="str">
        <f t="shared" si="18"/>
        <v/>
      </c>
      <c r="H528" s="261" t="str">
        <f t="shared" si="16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v>694436</v>
      </c>
      <c r="C529" s="236">
        <f>AJ71</f>
        <v>630469</v>
      </c>
      <c r="D529" s="236">
        <v>3909</v>
      </c>
      <c r="E529" s="180">
        <f>AJ59</f>
        <v>3666</v>
      </c>
      <c r="F529" s="259">
        <f t="shared" si="18"/>
        <v>177.650550012791</v>
      </c>
      <c r="G529" s="259">
        <f t="shared" si="18"/>
        <v>171.97735951991271</v>
      </c>
      <c r="H529" s="261" t="str">
        <f t="shared" si="16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v>0</v>
      </c>
      <c r="C530" s="236">
        <f>AK71</f>
        <v>0</v>
      </c>
      <c r="D530" s="236">
        <v>0</v>
      </c>
      <c r="E530" s="180">
        <f>AK59</f>
        <v>0</v>
      </c>
      <c r="F530" s="259" t="str">
        <f t="shared" si="18"/>
        <v/>
      </c>
      <c r="G530" s="259" t="str">
        <f t="shared" si="18"/>
        <v/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v>0</v>
      </c>
      <c r="C531" s="236">
        <f>AL71</f>
        <v>0</v>
      </c>
      <c r="D531" s="236">
        <v>0</v>
      </c>
      <c r="E531" s="180">
        <f>AL59</f>
        <v>0</v>
      </c>
      <c r="F531" s="259" t="str">
        <f t="shared" si="18"/>
        <v/>
      </c>
      <c r="G531" s="259" t="str">
        <f t="shared" si="18"/>
        <v/>
      </c>
      <c r="H531" s="261" t="str">
        <f t="shared" si="16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v>0</v>
      </c>
      <c r="C532" s="236">
        <f>AM71</f>
        <v>0</v>
      </c>
      <c r="D532" s="236"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983</v>
      </c>
      <c r="B533" s="236">
        <v>0</v>
      </c>
      <c r="C533" s="236">
        <f>AN71</f>
        <v>0</v>
      </c>
      <c r="D533" s="236"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v>0</v>
      </c>
      <c r="C534" s="236">
        <f>AO71</f>
        <v>0</v>
      </c>
      <c r="D534" s="236"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v>0</v>
      </c>
      <c r="C535" s="236">
        <f>AP71</f>
        <v>0</v>
      </c>
      <c r="D535" s="236">
        <v>0</v>
      </c>
      <c r="E535" s="180">
        <f>AP59</f>
        <v>0</v>
      </c>
      <c r="F535" s="259" t="str">
        <f t="shared" si="18"/>
        <v/>
      </c>
      <c r="G535" s="259" t="str">
        <f t="shared" si="18"/>
        <v/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v>0</v>
      </c>
      <c r="C536" s="236">
        <f>AQ71</f>
        <v>0</v>
      </c>
      <c r="D536" s="236"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v>0</v>
      </c>
      <c r="C537" s="236">
        <f>AR71</f>
        <v>0</v>
      </c>
      <c r="D537" s="236"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v>0</v>
      </c>
      <c r="C538" s="236">
        <f>AS71</f>
        <v>0</v>
      </c>
      <c r="D538" s="236"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v>0</v>
      </c>
      <c r="C539" s="236">
        <f>AT71</f>
        <v>0</v>
      </c>
      <c r="D539" s="236"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v>0</v>
      </c>
      <c r="C540" s="236">
        <f>AU71</f>
        <v>0</v>
      </c>
      <c r="D540" s="236"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v>0</v>
      </c>
      <c r="C541" s="236">
        <f>AV71</f>
        <v>0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984</v>
      </c>
      <c r="B542" s="236"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v>468718</v>
      </c>
      <c r="C544" s="236">
        <f>AY71</f>
        <v>447144</v>
      </c>
      <c r="D544" s="236">
        <v>24691</v>
      </c>
      <c r="E544" s="180">
        <f>AY59</f>
        <v>25287</v>
      </c>
      <c r="F544" s="259">
        <f t="shared" ref="F544:G550" si="19">IF(B544=0,"",IF(D544=0,"",B544/D544))</f>
        <v>18.983354258636751</v>
      </c>
      <c r="G544" s="259">
        <f t="shared" si="19"/>
        <v>17.682761893463045</v>
      </c>
      <c r="H544" s="261" t="str">
        <f t="shared" si="16"/>
        <v/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v>0</v>
      </c>
      <c r="C545" s="236">
        <f>AZ71</f>
        <v>0</v>
      </c>
      <c r="D545" s="236">
        <v>0</v>
      </c>
      <c r="E545" s="180">
        <f>AZ59</f>
        <v>0</v>
      </c>
      <c r="F545" s="259" t="str">
        <f t="shared" si="19"/>
        <v/>
      </c>
      <c r="G545" s="259" t="str">
        <f t="shared" si="19"/>
        <v/>
      </c>
      <c r="H545" s="261" t="str">
        <f t="shared" si="16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v>114652</v>
      </c>
      <c r="C546" s="236">
        <f>BA71</f>
        <v>102879</v>
      </c>
      <c r="D546" s="236"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v>77506</v>
      </c>
      <c r="C547" s="236">
        <f>BB71</f>
        <v>90264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v>0</v>
      </c>
      <c r="C548" s="236">
        <f>BC71</f>
        <v>0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v>30193</v>
      </c>
      <c r="C549" s="236">
        <f>BD71</f>
        <v>27049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v>467828</v>
      </c>
      <c r="C550" s="236">
        <f>BE71</f>
        <v>478439</v>
      </c>
      <c r="D550" s="236">
        <v>33424</v>
      </c>
      <c r="E550" s="180">
        <f>BE59</f>
        <v>32944</v>
      </c>
      <c r="F550" s="259">
        <f t="shared" si="19"/>
        <v>13.996768788894208</v>
      </c>
      <c r="G550" s="259">
        <f t="shared" si="19"/>
        <v>14.522796260320543</v>
      </c>
      <c r="H550" s="261" t="str">
        <f t="shared" si="16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v>109338</v>
      </c>
      <c r="C551" s="236">
        <f>BF71</f>
        <v>124706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v>0</v>
      </c>
      <c r="C552" s="236">
        <f>BG71</f>
        <v>0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v>0</v>
      </c>
      <c r="C553" s="236">
        <f>BH71</f>
        <v>0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v>0</v>
      </c>
      <c r="C554" s="236">
        <f>BI71</f>
        <v>0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v>0</v>
      </c>
      <c r="C555" s="236">
        <f>BJ71</f>
        <v>0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v>0</v>
      </c>
      <c r="C556" s="236">
        <f>BK71</f>
        <v>0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v>56591</v>
      </c>
      <c r="C557" s="236">
        <f>BL71</f>
        <v>62012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v>541722</v>
      </c>
      <c r="C558" s="236">
        <f>BM71</f>
        <v>575212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v>677017</v>
      </c>
      <c r="C559" s="236">
        <f>BN71</f>
        <v>666199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v>38983</v>
      </c>
      <c r="C560" s="236">
        <f>BO71</f>
        <v>9291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v>0</v>
      </c>
      <c r="C561" s="236">
        <f>BP71</f>
        <v>0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v>0</v>
      </c>
      <c r="C563" s="236">
        <f>BR71</f>
        <v>0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985</v>
      </c>
      <c r="B564" s="236">
        <v>0</v>
      </c>
      <c r="C564" s="236">
        <f>BS71</f>
        <v>0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v>0</v>
      </c>
      <c r="C565" s="236">
        <f>BT71</f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v>105928</v>
      </c>
      <c r="C567" s="236">
        <f>BV71</f>
        <v>79044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v>0</v>
      </c>
      <c r="C568" s="236">
        <f>BW71</f>
        <v>0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v>0</v>
      </c>
      <c r="C569" s="236">
        <f>BX71</f>
        <v>0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v>175368</v>
      </c>
      <c r="C570" s="236">
        <f>BY71</f>
        <v>257388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v>0</v>
      </c>
      <c r="C572" s="236">
        <f>CA71</f>
        <v>0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v>0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v>0</v>
      </c>
      <c r="C574" s="236">
        <f>CC71</f>
        <v>34282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v>166668</v>
      </c>
      <c r="C575" s="236">
        <f>CD71</f>
        <v>160804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26097</v>
      </c>
      <c r="E612" s="180">
        <f>SUM(C624:D647)+SUM(C668:D713)</f>
        <v>6869804.6125991503</v>
      </c>
      <c r="F612" s="180">
        <f>CE64-(AX64+BD64+BE64+BG64+BJ64+BN64+BP64+BQ64+CB64+CC64+CD64)</f>
        <v>437216</v>
      </c>
      <c r="G612" s="180">
        <f>CE77-(AX77+AY77+BD77+BE77+BG77+BJ77+BN77+BP77+BQ77+CB77+CC77+CD77)</f>
        <v>25287</v>
      </c>
      <c r="H612" s="197">
        <f>CE60-(AX60+AY60+AZ60+BD60+BE60+BG60+BJ60+BN60+BO60+BP60+BQ60+BR60+CB60+CC60+CD60)</f>
        <v>47.449999999999996</v>
      </c>
      <c r="I612" s="180">
        <f>CE78-(AX78+AY78+AZ78+BD78+BE78+BF78+BG78+BJ78+BN78+BO78+BP78+BQ78+BR78+CB78+CC78+CD78)</f>
        <v>12016</v>
      </c>
      <c r="J612" s="180">
        <f>CE79-(AX79+AY79+AZ79+BA79+BD79+BE79+BF79+BG79+BJ79+BN79+BO79+BP79+BQ79+BR79+CB79+CC79+CD79)</f>
        <v>73002</v>
      </c>
      <c r="K612" s="180">
        <f>CE75-(AW75+AX75+AY75+AZ75+BA75+BB75+BC75+BD75+BE75+BF75+BG75+BH75+BI75+BJ75+BK75+BL75+BM75+BN75+BO75+BP75+BQ75+BR75+BS75+BT75+BU75+BV75+BW75+BX75+CB75+CC75+CD75)</f>
        <v>5631315</v>
      </c>
      <c r="L612" s="197">
        <f>CE80-(AW80+AX80+AY80+AZ80+BA80+BB80+BC80+BD80+BE80+BF80+BG80+BH80+BI80+BJ80+BK80+BL80+BM80+BN80+BO80+BP80+BQ80+BR80+BS80+BT80+BU80+BV80+BW80+BX80+BY80+BZ80+CA80+CB80+CC80+CD80)</f>
        <v>16.940000000000001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478439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8">
        <f>CD69-CD70</f>
        <v>160804</v>
      </c>
      <c r="D615" s="262">
        <f>SUM(C614:C615)</f>
        <v>639243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666199</v>
      </c>
      <c r="D619" s="180">
        <f>(D615/D612)*BN76</f>
        <v>74758.387400850668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34282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775239.38740085065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27049</v>
      </c>
      <c r="D624" s="180">
        <f>(D615/D612)*BD76</f>
        <v>0</v>
      </c>
      <c r="E624" s="180">
        <f>(E623/E612)*SUM(C624:D624)</f>
        <v>3052.4085286716677</v>
      </c>
      <c r="F624" s="180">
        <f>SUM(C624:E624)</f>
        <v>30101.408528671669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447144</v>
      </c>
      <c r="D625" s="180">
        <f>(D615/D612)*AY76</f>
        <v>78432.620071272555</v>
      </c>
      <c r="E625" s="180">
        <f>(E623/E612)*SUM(C625:D625)</f>
        <v>59309.939649376363</v>
      </c>
      <c r="F625" s="180">
        <f>(F624/F612)*AY64</f>
        <v>6613.6680864407017</v>
      </c>
      <c r="G625" s="180">
        <f>SUM(C625:F625)</f>
        <v>591500.22780708957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9291</v>
      </c>
      <c r="D627" s="180">
        <f>(D615/D612)*BO76</f>
        <v>0</v>
      </c>
      <c r="E627" s="180">
        <f>(E623/E612)*SUM(C627:D627)</f>
        <v>1048.4649206953479</v>
      </c>
      <c r="F627" s="180">
        <f>(F624/F612)*BO64</f>
        <v>244.47893417741597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42408.744137867419</v>
      </c>
      <c r="H628" s="180">
        <f>SUM(C626:G628)</f>
        <v>52992.687992740182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124706</v>
      </c>
      <c r="D629" s="180">
        <f>(D615/D612)*BF76</f>
        <v>3919.1815151166797</v>
      </c>
      <c r="E629" s="180">
        <f>(E623/E612)*SUM(C629:D629)</f>
        <v>14515.013533168823</v>
      </c>
      <c r="F629" s="180">
        <f>(F624/F612)*BF64</f>
        <v>1138.2625228823481</v>
      </c>
      <c r="G629" s="180">
        <f>(G625/G612)*BF77</f>
        <v>0</v>
      </c>
      <c r="H629" s="180">
        <f>(H628/H612)*BF60</f>
        <v>3730.1491653477815</v>
      </c>
      <c r="I629" s="180">
        <f>SUM(C629:H629)</f>
        <v>148008.60673651562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102879</v>
      </c>
      <c r="D630" s="180">
        <f>(D615/D612)*BA76</f>
        <v>31500.421427750316</v>
      </c>
      <c r="E630" s="180">
        <f>(E623/E612)*SUM(C630:D630)</f>
        <v>15164.364377390268</v>
      </c>
      <c r="F630" s="180">
        <f>(F624/F612)*BA64</f>
        <v>727.79127377906616</v>
      </c>
      <c r="G630" s="180">
        <f>(G625/G612)*BA77</f>
        <v>0</v>
      </c>
      <c r="H630" s="180">
        <f>(H628/H612)*BA60</f>
        <v>2233.6222546992703</v>
      </c>
      <c r="I630" s="180">
        <f>(I629/I612)*BA78</f>
        <v>15840.468397400058</v>
      </c>
      <c r="J630" s="180">
        <f>SUM(C630:I630)</f>
        <v>168345.66773101897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90264</v>
      </c>
      <c r="D632" s="180">
        <f>(D615/D612)*BB76</f>
        <v>5413.3694677549138</v>
      </c>
      <c r="E632" s="180">
        <f>(E623/E612)*SUM(C632:D632)</f>
        <v>10796.9395750026</v>
      </c>
      <c r="F632" s="180">
        <f>(F624/F612)*BB64</f>
        <v>24.64755236145168</v>
      </c>
      <c r="G632" s="180">
        <f>(G625/G612)*BB77</f>
        <v>0</v>
      </c>
      <c r="H632" s="180">
        <f>(H628/H612)*BB60</f>
        <v>1284.3327964520804</v>
      </c>
      <c r="I632" s="180">
        <f>(I629/I612)*BB78</f>
        <v>2722.1955799575526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62012</v>
      </c>
      <c r="D637" s="180">
        <f>(D615/D612)*BL76</f>
        <v>0</v>
      </c>
      <c r="E637" s="180">
        <f>(E623/E612)*SUM(C637:D637)</f>
        <v>6997.891148655679</v>
      </c>
      <c r="F637" s="180">
        <f>(F624/F612)*BL64</f>
        <v>29.673449910015847</v>
      </c>
      <c r="G637" s="180">
        <f>(G625/G612)*BL77</f>
        <v>0</v>
      </c>
      <c r="H637" s="180">
        <f>(H628/H612)*BL60</f>
        <v>1518.8631331955039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575212</v>
      </c>
      <c r="D638" s="180">
        <f>(D615/D612)*BM76</f>
        <v>0</v>
      </c>
      <c r="E638" s="180">
        <f>(E623/E612)*SUM(C638:D638)</f>
        <v>64911.161765473305</v>
      </c>
      <c r="F638" s="180">
        <f>(F624/F612)*BM64</f>
        <v>202.4128601750501</v>
      </c>
      <c r="G638" s="180">
        <f>(G625/G612)*BM77</f>
        <v>0</v>
      </c>
      <c r="H638" s="180">
        <f>(H628/H612)*BM60</f>
        <v>2434.6482576222047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79044</v>
      </c>
      <c r="D642" s="180">
        <f>(D615/D612)*BV76</f>
        <v>5266.4001609380384</v>
      </c>
      <c r="E642" s="180">
        <f>(E623/E612)*SUM(C642:D642)</f>
        <v>9514.206976485948</v>
      </c>
      <c r="F642" s="180">
        <f>(F624/F612)*BV64</f>
        <v>28.640731235653348</v>
      </c>
      <c r="G642" s="180">
        <f>(G625/G612)*BV77</f>
        <v>0</v>
      </c>
      <c r="H642" s="180">
        <f>(H628/H612)*BV60</f>
        <v>368.5476720253796</v>
      </c>
      <c r="I642" s="180">
        <f>(I629/I612)*BV78</f>
        <v>2648.2898176057638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920694.22094485105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257388</v>
      </c>
      <c r="D645" s="180">
        <f>(D615/D612)*BY76</f>
        <v>6344.1750775951259</v>
      </c>
      <c r="E645" s="180">
        <f>(E623/E612)*SUM(C645:D645)</f>
        <v>29761.482512920284</v>
      </c>
      <c r="F645" s="180">
        <f>(F624/F612)*BY64</f>
        <v>93.151224427497553</v>
      </c>
      <c r="G645" s="180">
        <f>(G625/G612)*BY77</f>
        <v>0</v>
      </c>
      <c r="H645" s="180">
        <f>(H628/H612)*BY60</f>
        <v>2300.6309223402486</v>
      </c>
      <c r="I645" s="180">
        <f>(I629/I612)*BY78</f>
        <v>3190.265408185548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299077.7051454687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3114713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55805</v>
      </c>
      <c r="D670" s="180">
        <f>(D615/D612)*E76</f>
        <v>4703.0178181400161</v>
      </c>
      <c r="E670" s="180">
        <f>(E623/E612)*SUM(C670:D670)</f>
        <v>6828.1707139305645</v>
      </c>
      <c r="F670" s="180">
        <f>(F624/F612)*E64</f>
        <v>124.75241586299006</v>
      </c>
      <c r="G670" s="180">
        <f>(G625/G612)*E77</f>
        <v>3157.8491222350258</v>
      </c>
      <c r="H670" s="180">
        <f>(H628/H612)*E60</f>
        <v>502.56500730733586</v>
      </c>
      <c r="I670" s="180">
        <f>(I629/I612)*E78</f>
        <v>2364.9843952572405</v>
      </c>
      <c r="J670" s="180">
        <f>(J630/J612)*E79</f>
        <v>4173.9357633098316</v>
      </c>
      <c r="K670" s="180">
        <f>(K644/K612)*E75</f>
        <v>21450.599333897047</v>
      </c>
      <c r="L670" s="180">
        <f>(L647/L612)*E80</f>
        <v>7944.8032653754963</v>
      </c>
      <c r="M670" s="180">
        <f t="shared" si="20"/>
        <v>51251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1999274</v>
      </c>
      <c r="D677" s="180">
        <f>(D615/D612)*L76</f>
        <v>166663.1939303368</v>
      </c>
      <c r="E677" s="180">
        <f>(E623/E612)*SUM(C677:D677)</f>
        <v>244420.31732486008</v>
      </c>
      <c r="F677" s="180">
        <f>(F624/F612)*L64</f>
        <v>4411.4987852301056</v>
      </c>
      <c r="G677" s="180">
        <f>(G625/G612)*L77</f>
        <v>545114.93292270403</v>
      </c>
      <c r="H677" s="180">
        <f>(H628/H612)*L60</f>
        <v>17757.296924859198</v>
      </c>
      <c r="I677" s="180">
        <f>(I629/I612)*L78</f>
        <v>83809.134506928458</v>
      </c>
      <c r="J677" s="180">
        <f>(J630/J612)*L79</f>
        <v>147621.26955153528</v>
      </c>
      <c r="K677" s="180">
        <f>(K644/K612)*L75</f>
        <v>350158.14476682397</v>
      </c>
      <c r="L677" s="180">
        <f>(L647/L612)*L80</f>
        <v>280716.38204326754</v>
      </c>
      <c r="M677" s="180">
        <f t="shared" si="20"/>
        <v>1840672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439503</v>
      </c>
      <c r="D679" s="180">
        <f>(D615/D612)*N76</f>
        <v>157771.55086791585</v>
      </c>
      <c r="E679" s="180">
        <f>(E623/E612)*SUM(C679:D679)</f>
        <v>67400.862620716711</v>
      </c>
      <c r="F679" s="180">
        <f>(F624/F612)*N64</f>
        <v>2944.2120926958651</v>
      </c>
      <c r="G679" s="180">
        <f>(G625/G612)*N77</f>
        <v>0</v>
      </c>
      <c r="H679" s="180">
        <f>(H628/H612)*N60</f>
        <v>7203.4317714051467</v>
      </c>
      <c r="I679" s="180">
        <f>(I629/I612)*N78</f>
        <v>0</v>
      </c>
      <c r="J679" s="180">
        <f>(J630/J612)*N79</f>
        <v>5592.1515060919019</v>
      </c>
      <c r="K679" s="180">
        <f>(K644/K612)*N75</f>
        <v>56689.258070427786</v>
      </c>
      <c r="L679" s="180">
        <f>(L647/L612)*N80</f>
        <v>0</v>
      </c>
      <c r="M679" s="180">
        <f t="shared" si="20"/>
        <v>297601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46831</v>
      </c>
      <c r="D681" s="180">
        <f>(D615/D612)*P76</f>
        <v>7397.4551097827334</v>
      </c>
      <c r="E681" s="180">
        <f>(E623/E612)*SUM(C681:D681)</f>
        <v>6119.5385734699803</v>
      </c>
      <c r="F681" s="180">
        <f>(F624/F612)*P64</f>
        <v>452.60617101727189</v>
      </c>
      <c r="G681" s="180">
        <f>(G625/G612)*P77</f>
        <v>538.00392452893027</v>
      </c>
      <c r="H681" s="180">
        <f>(H628/H612)*P60</f>
        <v>189.85789164943799</v>
      </c>
      <c r="I681" s="180">
        <f>(I629/I612)*P78</f>
        <v>3719.9233717067009</v>
      </c>
      <c r="J681" s="180">
        <f>(J630/J612)*P79</f>
        <v>1300.6076080147764</v>
      </c>
      <c r="K681" s="180">
        <f>(K644/K612)*P75</f>
        <v>17285.226473914616</v>
      </c>
      <c r="L681" s="180">
        <f>(L647/L612)*P80</f>
        <v>3001.3701224751876</v>
      </c>
      <c r="M681" s="180">
        <f t="shared" si="20"/>
        <v>40005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19215</v>
      </c>
      <c r="D684" s="180">
        <f>(D615/D612)*S76</f>
        <v>8842.6532934820098</v>
      </c>
      <c r="E684" s="180">
        <f>(E623/E612)*SUM(C684:D684)</f>
        <v>3166.2324007370771</v>
      </c>
      <c r="F684" s="180">
        <f>(F624/F612)*S64</f>
        <v>869.41142798997714</v>
      </c>
      <c r="G684" s="180">
        <f>(G625/G612)*S77</f>
        <v>0</v>
      </c>
      <c r="H684" s="180">
        <f>(H628/H612)*S60</f>
        <v>22.336222546992705</v>
      </c>
      <c r="I684" s="180">
        <f>(I629/I612)*S78</f>
        <v>4446.6633681659569</v>
      </c>
      <c r="J684" s="180">
        <f>(J630/J612)*S79</f>
        <v>154.50480449820924</v>
      </c>
      <c r="K684" s="180">
        <f>(K644/K612)*S75</f>
        <v>6660.9669776089913</v>
      </c>
      <c r="L684" s="180">
        <f>(L647/L612)*S80</f>
        <v>353.10236735002206</v>
      </c>
      <c r="M684" s="180">
        <f t="shared" si="20"/>
        <v>24516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267695</v>
      </c>
      <c r="D686" s="180">
        <f>(D615/D612)*U76</f>
        <v>5217.4103919990803</v>
      </c>
      <c r="E686" s="180">
        <f>(E623/E612)*SUM(C686:D686)</f>
        <v>30797.447930085411</v>
      </c>
      <c r="F686" s="180">
        <f>(F624/F612)*U64</f>
        <v>4655.9088714958971</v>
      </c>
      <c r="G686" s="180">
        <f>(G625/G612)*U77</f>
        <v>0</v>
      </c>
      <c r="H686" s="180">
        <f>(H628/H612)*U60</f>
        <v>1228.4922400845987</v>
      </c>
      <c r="I686" s="180">
        <f>(I629/I612)*U78</f>
        <v>2623.654563488501</v>
      </c>
      <c r="J686" s="180">
        <f>(J630/J612)*U79</f>
        <v>53.038962738191231</v>
      </c>
      <c r="K686" s="180">
        <f>(K644/K612)*U75</f>
        <v>70951.78118698654</v>
      </c>
      <c r="L686" s="180">
        <f>(L647/L612)*U80</f>
        <v>0</v>
      </c>
      <c r="M686" s="180">
        <f t="shared" si="20"/>
        <v>115528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5311</v>
      </c>
      <c r="D687" s="180">
        <f>(D615/D612)*V76</f>
        <v>0</v>
      </c>
      <c r="E687" s="180">
        <f>(E623/E612)*SUM(C687:D687)</f>
        <v>599.3323855142603</v>
      </c>
      <c r="F687" s="180">
        <f>(F624/F612)*V64</f>
        <v>17.005434171169174</v>
      </c>
      <c r="G687" s="180">
        <f>(G625/G612)*V77</f>
        <v>0</v>
      </c>
      <c r="H687" s="180">
        <f>(H628/H612)*V60</f>
        <v>55.84055636748176</v>
      </c>
      <c r="I687" s="180">
        <f>(I629/I612)*V78</f>
        <v>0</v>
      </c>
      <c r="J687" s="180">
        <f>(J630/J612)*V79</f>
        <v>0</v>
      </c>
      <c r="K687" s="180">
        <f>(K644/K612)*V75</f>
        <v>5364.7752739570415</v>
      </c>
      <c r="L687" s="180">
        <f>(L647/L612)*V80</f>
        <v>0</v>
      </c>
      <c r="M687" s="180">
        <f t="shared" si="20"/>
        <v>6037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122396</v>
      </c>
      <c r="D690" s="180">
        <f>(D615/D612)*Y76</f>
        <v>11953.503621105874</v>
      </c>
      <c r="E690" s="180">
        <f>(E623/E612)*SUM(C690:D690)</f>
        <v>15160.988231574869</v>
      </c>
      <c r="F690" s="180">
        <f>(F624/F612)*Y64</f>
        <v>12.32377618072584</v>
      </c>
      <c r="G690" s="180">
        <f>(G625/G612)*Y77</f>
        <v>0</v>
      </c>
      <c r="H690" s="180">
        <f>(H628/H612)*Y60</f>
        <v>792.93590041824098</v>
      </c>
      <c r="I690" s="180">
        <f>(I629/I612)*Y78</f>
        <v>6011.0020046121526</v>
      </c>
      <c r="J690" s="180">
        <f>(J630/J612)*Y79</f>
        <v>198.31959980367157</v>
      </c>
      <c r="K690" s="180">
        <f>(K644/K612)*Y75</f>
        <v>29435.879227699377</v>
      </c>
      <c r="L690" s="180">
        <f>(L647/L612)*Y80</f>
        <v>0</v>
      </c>
      <c r="M690" s="180">
        <f t="shared" si="20"/>
        <v>63565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40990</v>
      </c>
      <c r="D693" s="180">
        <f>(D615/D612)*AB76</f>
        <v>4409.0792045062644</v>
      </c>
      <c r="E693" s="180">
        <f>(E623/E612)*SUM(C693:D693)</f>
        <v>5123.1667180921831</v>
      </c>
      <c r="F693" s="180">
        <f>(F624/F612)*AB64</f>
        <v>4480.1401531193997</v>
      </c>
      <c r="G693" s="180">
        <f>(G625/G612)*AB77</f>
        <v>0</v>
      </c>
      <c r="H693" s="180">
        <f>(H628/H612)*AB60</f>
        <v>0</v>
      </c>
      <c r="I693" s="180">
        <f>(I629/I612)*AB78</f>
        <v>2217.172870553663</v>
      </c>
      <c r="J693" s="180">
        <f>(J630/J612)*AB79</f>
        <v>0</v>
      </c>
      <c r="K693" s="180">
        <f>(K644/K612)*AB75</f>
        <v>18345.00379771279</v>
      </c>
      <c r="L693" s="180">
        <f>(L647/L612)*AB80</f>
        <v>0</v>
      </c>
      <c r="M693" s="180">
        <f t="shared" si="20"/>
        <v>34575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434907</v>
      </c>
      <c r="D696" s="180">
        <f>(D615/D612)*AE76</f>
        <v>22731.252787676742</v>
      </c>
      <c r="E696" s="180">
        <f>(E623/E612)*SUM(C696:D696)</f>
        <v>51643.273535269516</v>
      </c>
      <c r="F696" s="180">
        <f>(F624/F612)*AE64</f>
        <v>149.60651195931425</v>
      </c>
      <c r="G696" s="180">
        <f>(G625/G612)*AE77</f>
        <v>0</v>
      </c>
      <c r="H696" s="180">
        <f>(H628/H612)*AE60</f>
        <v>3216.416046766949</v>
      </c>
      <c r="I696" s="180">
        <f>(I629/I612)*AE78</f>
        <v>11430.757910409995</v>
      </c>
      <c r="J696" s="180">
        <f>(J630/J612)*AE79</f>
        <v>6316.2486495611211</v>
      </c>
      <c r="K696" s="180">
        <f>(K644/K612)*AE75</f>
        <v>75044.562079710973</v>
      </c>
      <c r="L696" s="180">
        <f>(L647/L612)*AE80</f>
        <v>0</v>
      </c>
      <c r="M696" s="180">
        <f t="shared" si="20"/>
        <v>170532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368891</v>
      </c>
      <c r="D698" s="180">
        <f>(D615/D612)*AG76</f>
        <v>13888.599494194734</v>
      </c>
      <c r="E698" s="180">
        <f>(E623/E612)*SUM(C698:D698)</f>
        <v>43195.671340811314</v>
      </c>
      <c r="F698" s="180">
        <f>(F624/F612)*AG64</f>
        <v>251.15718160496013</v>
      </c>
      <c r="G698" s="180">
        <f>(G625/G612)*AG77</f>
        <v>280.69769975422452</v>
      </c>
      <c r="H698" s="180">
        <f>(H628/H612)*AG60</f>
        <v>446.72445093985408</v>
      </c>
      <c r="I698" s="180">
        <f>(I629/I612)*AG78</f>
        <v>6984.0945422440382</v>
      </c>
      <c r="J698" s="180">
        <f>(J630/J612)*AG79</f>
        <v>1830.9972353966887</v>
      </c>
      <c r="K698" s="180">
        <f>(K644/K612)*AG75</f>
        <v>66142.072869878437</v>
      </c>
      <c r="L698" s="180">
        <f>(L647/L612)*AG80</f>
        <v>7062.0473470004408</v>
      </c>
      <c r="M698" s="180">
        <f t="shared" si="20"/>
        <v>140082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99044</v>
      </c>
      <c r="D699" s="180">
        <f>(D615/D612)*AH76</f>
        <v>0</v>
      </c>
      <c r="E699" s="180">
        <f>(E623/E612)*SUM(C699:D699)</f>
        <v>11176.854978511466</v>
      </c>
      <c r="F699" s="180">
        <f>(F624/F612)*AH64</f>
        <v>360.34996944088851</v>
      </c>
      <c r="G699" s="180">
        <f>(G625/G612)*AH77</f>
        <v>0</v>
      </c>
      <c r="H699" s="180">
        <f>(H628/H612)*AH60</f>
        <v>748.26345532425557</v>
      </c>
      <c r="I699" s="180">
        <f>(I629/I612)*AH78</f>
        <v>0</v>
      </c>
      <c r="J699" s="180">
        <f>(J630/J612)*AH79</f>
        <v>876.2959061092464</v>
      </c>
      <c r="K699" s="180">
        <f>(K644/K612)*AH75</f>
        <v>48212.020452572891</v>
      </c>
      <c r="L699" s="180">
        <f>(L647/L612)*AH80</f>
        <v>0</v>
      </c>
      <c r="M699" s="180">
        <f t="shared" si="20"/>
        <v>61374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630469</v>
      </c>
      <c r="D701" s="180">
        <f>(D615/D612)*AJ76</f>
        <v>30030.728359581561</v>
      </c>
      <c r="E701" s="180">
        <f>(E623/E612)*SUM(C701:D701)</f>
        <v>74535.657659436823</v>
      </c>
      <c r="F701" s="180">
        <f>(F624/F612)*AJ64</f>
        <v>2269.7091025139039</v>
      </c>
      <c r="G701" s="180">
        <f>(G625/G612)*AJ77</f>
        <v>0</v>
      </c>
      <c r="H701" s="180">
        <f>(H628/H612)*AJ60</f>
        <v>6957.7333233882273</v>
      </c>
      <c r="I701" s="180">
        <f>(I629/I612)*AJ78</f>
        <v>0</v>
      </c>
      <c r="J701" s="180">
        <f>(J630/J612)*AJ79</f>
        <v>228.29814396004053</v>
      </c>
      <c r="K701" s="180">
        <f>(K644/K612)*AJ75</f>
        <v>154953.93043366054</v>
      </c>
      <c r="L701" s="180">
        <f>(L647/L612)*AJ80</f>
        <v>0</v>
      </c>
      <c r="M701" s="180">
        <f t="shared" si="20"/>
        <v>268976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7645044</v>
      </c>
      <c r="D715" s="180">
        <f>SUM(D616:D647)+SUM(D668:D713)</f>
        <v>639243</v>
      </c>
      <c r="E715" s="180">
        <f>SUM(E624:E647)+SUM(E668:E713)</f>
        <v>775239.38740085042</v>
      </c>
      <c r="F715" s="180">
        <f>SUM(F625:F648)+SUM(F668:F713)</f>
        <v>30101.408528671673</v>
      </c>
      <c r="G715" s="180">
        <f>SUM(G626:G647)+SUM(G668:G713)</f>
        <v>591500.22780708969</v>
      </c>
      <c r="H715" s="180">
        <f>SUM(H629:H647)+SUM(H668:H713)</f>
        <v>52992.68799274019</v>
      </c>
      <c r="I715" s="180">
        <f>SUM(I630:I647)+SUM(I668:I713)</f>
        <v>148008.60673651562</v>
      </c>
      <c r="J715" s="180">
        <f>SUM(J631:J647)+SUM(J668:J713)</f>
        <v>168345.66773101894</v>
      </c>
      <c r="K715" s="180">
        <f>SUM(K668:K713)</f>
        <v>920694.22094485082</v>
      </c>
      <c r="L715" s="180">
        <f>SUM(L668:L713)</f>
        <v>299077.7051454687</v>
      </c>
      <c r="M715" s="180">
        <f>SUM(M668:M713)</f>
        <v>3114714</v>
      </c>
      <c r="N715" s="198" t="s">
        <v>742</v>
      </c>
    </row>
    <row r="716" spans="1:15" ht="12.6" customHeight="1" x14ac:dyDescent="0.25">
      <c r="C716" s="180">
        <f>CE71</f>
        <v>7645044</v>
      </c>
      <c r="D716" s="180">
        <f>D615</f>
        <v>639243</v>
      </c>
      <c r="E716" s="180">
        <f>E623</f>
        <v>775239.38740085065</v>
      </c>
      <c r="F716" s="180">
        <f>F624</f>
        <v>30101.408528671669</v>
      </c>
      <c r="G716" s="180">
        <f>G625</f>
        <v>591500.22780708957</v>
      </c>
      <c r="H716" s="180">
        <f>H628</f>
        <v>52992.687992740182</v>
      </c>
      <c r="I716" s="180">
        <f>I629</f>
        <v>148008.60673651562</v>
      </c>
      <c r="J716" s="180">
        <f>J630</f>
        <v>168345.66773101897</v>
      </c>
      <c r="K716" s="180">
        <f>K644</f>
        <v>920694.22094485105</v>
      </c>
      <c r="L716" s="180">
        <f>L647</f>
        <v>299077.7051454687</v>
      </c>
      <c r="M716" s="180">
        <f>C648</f>
        <v>3114713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8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E17" sqref="E17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744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745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746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74" t="s">
        <v>999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747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748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996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997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998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5"/>
    </row>
    <row r="16" spans="2:13" ht="15.6" thickBot="1" x14ac:dyDescent="0.3">
      <c r="B16" s="144"/>
      <c r="C16" s="8"/>
      <c r="D16" s="8"/>
      <c r="E16" s="8"/>
      <c r="F16" s="8" t="s">
        <v>749</v>
      </c>
      <c r="G16" s="8"/>
      <c r="H16" s="8"/>
      <c r="I16" s="8"/>
      <c r="J16" s="145"/>
    </row>
    <row r="17" spans="2:10" ht="15.6" thickTop="1" x14ac:dyDescent="0.25">
      <c r="B17" s="141"/>
      <c r="C17" s="150" t="s">
        <v>750</v>
      </c>
      <c r="D17" s="150"/>
      <c r="E17" s="142" t="str">
        <f>+data!C84</f>
        <v>Odessa Memorial Healthcare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751</v>
      </c>
      <c r="D18" s="151"/>
      <c r="E18" s="8" t="str">
        <f>+"H-"&amp;data!C83</f>
        <v>H-080</v>
      </c>
      <c r="F18" s="76"/>
      <c r="G18" s="76"/>
      <c r="H18" s="8"/>
      <c r="I18" s="8"/>
      <c r="J18" s="145"/>
    </row>
    <row r="19" spans="2:10" x14ac:dyDescent="0.25">
      <c r="B19" s="144"/>
      <c r="C19" s="151" t="s">
        <v>752</v>
      </c>
      <c r="D19" s="151"/>
      <c r="E19" s="8" t="str">
        <f>+data!C85</f>
        <v>502 E Amende Drive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753</v>
      </c>
      <c r="D20" s="151"/>
      <c r="E20" s="8" t="str">
        <f>+data!C86</f>
        <v>PO Box 368</v>
      </c>
      <c r="F20" s="76"/>
      <c r="G20" s="76"/>
      <c r="H20" s="8"/>
      <c r="I20" s="8"/>
      <c r="J20" s="145"/>
    </row>
    <row r="21" spans="2:10" x14ac:dyDescent="0.25">
      <c r="B21" s="144"/>
      <c r="C21" s="151" t="s">
        <v>754</v>
      </c>
      <c r="D21" s="151"/>
      <c r="E21" s="8" t="str">
        <f>+data!C87</f>
        <v>Odessa, WA 99159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755</v>
      </c>
      <c r="G26" s="70"/>
      <c r="H26" s="70"/>
      <c r="I26" s="70"/>
      <c r="J26" s="154"/>
    </row>
    <row r="27" spans="2:10" x14ac:dyDescent="0.25">
      <c r="B27" s="155" t="s">
        <v>756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757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758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759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760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761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762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760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761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topLeftCell="A7" zoomScale="75" workbookViewId="0">
      <selection activeCell="F23" sqref="F23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763</v>
      </c>
      <c r="H1" s="7"/>
    </row>
    <row r="2" spans="1:13" ht="20.100000000000001" customHeight="1" x14ac:dyDescent="0.25">
      <c r="A2" s="6" t="s">
        <v>764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H-80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Odessa Memorial Healthcare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Lincoln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765</v>
      </c>
      <c r="C7" s="24"/>
      <c r="D7" s="127" t="str">
        <f>"  "&amp;data!C89</f>
        <v xml:space="preserve">  Emmett Schuster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766</v>
      </c>
      <c r="C8" s="24"/>
      <c r="D8" s="127" t="str">
        <f>"  "&amp;data!C90</f>
        <v xml:space="preserve">  Annette Edwards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767</v>
      </c>
      <c r="C9" s="24"/>
      <c r="D9" s="127" t="str">
        <f>"  "&amp;data!C91</f>
        <v xml:space="preserve">  Brian Fink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768</v>
      </c>
      <c r="C10" s="24"/>
      <c r="D10" s="127" t="str">
        <f>"  "&amp;data!C92</f>
        <v xml:space="preserve">  509-982-2611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769</v>
      </c>
      <c r="C11" s="24"/>
      <c r="D11" s="127" t="str">
        <f>"  "&amp;data!C93</f>
        <v xml:space="preserve">  509-982-2159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770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771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772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773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774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775</v>
      </c>
      <c r="C23" s="38"/>
      <c r="D23" s="38"/>
      <c r="E23" s="38"/>
      <c r="F23" s="13">
        <f>data!C111</f>
        <v>18</v>
      </c>
      <c r="G23" s="21">
        <f>data!D111</f>
        <v>48</v>
      </c>
      <c r="H23" s="7"/>
    </row>
    <row r="24" spans="1:9" ht="20.100000000000001" customHeight="1" x14ac:dyDescent="0.25">
      <c r="A24" s="130"/>
      <c r="B24" s="49" t="s">
        <v>776</v>
      </c>
      <c r="C24" s="38"/>
      <c r="D24" s="38"/>
      <c r="E24" s="38"/>
      <c r="F24" s="13">
        <f>data!C112</f>
        <v>43</v>
      </c>
      <c r="G24" s="21">
        <f>data!D112</f>
        <v>10772</v>
      </c>
      <c r="H24" s="7"/>
    </row>
    <row r="25" spans="1:9" ht="20.100000000000001" customHeight="1" x14ac:dyDescent="0.25">
      <c r="A25" s="130"/>
      <c r="B25" s="49" t="s">
        <v>777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778</v>
      </c>
      <c r="C29" s="24"/>
      <c r="D29" s="15" t="s">
        <v>167</v>
      </c>
      <c r="E29" s="97" t="s">
        <v>778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779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780</v>
      </c>
      <c r="C32" s="24"/>
      <c r="D32" s="21">
        <f>data!C118</f>
        <v>25</v>
      </c>
      <c r="E32" s="49" t="s">
        <v>781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782</v>
      </c>
      <c r="C33" s="24"/>
      <c r="D33" s="21">
        <f>data!C119</f>
        <v>0</v>
      </c>
      <c r="E33" s="49" t="s">
        <v>783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784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785</v>
      </c>
      <c r="C35" s="24"/>
      <c r="D35" s="21">
        <f>data!C121</f>
        <v>0</v>
      </c>
      <c r="E35" s="49" t="s">
        <v>786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25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787</v>
      </c>
      <c r="C40" s="136" t="s">
        <v>256</v>
      </c>
      <c r="D40" s="137">
        <f>data!C131</f>
        <v>165276.96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G10" sqref="G10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788</v>
      </c>
      <c r="B1" s="8"/>
      <c r="C1" s="8"/>
      <c r="D1" s="8"/>
      <c r="E1" s="8"/>
      <c r="F1" s="8"/>
      <c r="G1" s="165" t="s">
        <v>789</v>
      </c>
    </row>
    <row r="2" spans="1:13" ht="20.100000000000001" customHeight="1" x14ac:dyDescent="0.25">
      <c r="A2" s="105" t="str">
        <f>"Hospital Name: "&amp;data!C84</f>
        <v>Hospital Name: Odessa Memorial Healthcare Center</v>
      </c>
      <c r="B2" s="8"/>
      <c r="C2" s="8"/>
      <c r="D2" s="8"/>
      <c r="E2" s="8"/>
      <c r="F2" s="11"/>
      <c r="G2" s="76" t="s">
        <v>790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791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792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793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13</v>
      </c>
      <c r="C7" s="48">
        <f>data!B139</f>
        <v>37</v>
      </c>
      <c r="D7" s="48">
        <f>data!B140</f>
        <v>2128</v>
      </c>
      <c r="E7" s="48">
        <f>data!B141</f>
        <v>108668.57</v>
      </c>
      <c r="F7" s="48">
        <f>data!B142</f>
        <v>1525144.37</v>
      </c>
      <c r="G7" s="48">
        <f>data!B141+data!B142</f>
        <v>1633812.9400000002</v>
      </c>
    </row>
    <row r="8" spans="1:13" ht="20.100000000000001" customHeight="1" x14ac:dyDescent="0.25">
      <c r="A8" s="23" t="s">
        <v>297</v>
      </c>
      <c r="B8" s="48">
        <f>data!C138</f>
        <v>2</v>
      </c>
      <c r="C8" s="48">
        <f>data!C139</f>
        <v>4</v>
      </c>
      <c r="D8" s="48">
        <f>data!C140</f>
        <v>43</v>
      </c>
      <c r="E8" s="48">
        <f>data!C141</f>
        <v>0</v>
      </c>
      <c r="F8" s="48">
        <f>data!C142</f>
        <v>315447</v>
      </c>
      <c r="G8" s="48">
        <f>data!C141+data!C142</f>
        <v>315447</v>
      </c>
    </row>
    <row r="9" spans="1:13" ht="20.100000000000001" customHeight="1" x14ac:dyDescent="0.25">
      <c r="A9" s="23" t="s">
        <v>794</v>
      </c>
      <c r="B9" s="48">
        <f>data!D138</f>
        <v>3</v>
      </c>
      <c r="C9" s="48">
        <f>data!D139</f>
        <v>7</v>
      </c>
      <c r="D9" s="48">
        <f>data!D140</f>
        <v>5315</v>
      </c>
      <c r="E9" s="48">
        <f>data!D141</f>
        <v>31962</v>
      </c>
      <c r="F9" s="48">
        <f>data!D142</f>
        <v>1287004</v>
      </c>
      <c r="G9" s="48">
        <f>data!D141+data!D142</f>
        <v>1318966</v>
      </c>
    </row>
    <row r="10" spans="1:13" ht="20.100000000000001" customHeight="1" x14ac:dyDescent="0.25">
      <c r="A10" s="111" t="s">
        <v>203</v>
      </c>
      <c r="B10" s="48">
        <f>data!E138</f>
        <v>18</v>
      </c>
      <c r="C10" s="48">
        <f>data!E139</f>
        <v>48</v>
      </c>
      <c r="D10" s="48">
        <f>data!E140</f>
        <v>7486</v>
      </c>
      <c r="E10" s="48">
        <f>data!E141</f>
        <v>140630.57</v>
      </c>
      <c r="F10" s="48">
        <f>data!E142</f>
        <v>3127595.37</v>
      </c>
      <c r="G10" s="48">
        <f>data!E141+data!E142</f>
        <v>3268225.94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795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792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793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19</v>
      </c>
      <c r="C16" s="48">
        <f>data!B145</f>
        <v>216</v>
      </c>
      <c r="D16" s="48">
        <f>data!B146</f>
        <v>0</v>
      </c>
      <c r="E16" s="48">
        <f>data!B147</f>
        <v>145612</v>
      </c>
      <c r="F16" s="48">
        <f>data!B148</f>
        <v>0</v>
      </c>
      <c r="G16" s="48">
        <f>data!B147+data!B148</f>
        <v>145612</v>
      </c>
    </row>
    <row r="17" spans="1:7" ht="20.100000000000001" customHeight="1" x14ac:dyDescent="0.25">
      <c r="A17" s="23" t="s">
        <v>297</v>
      </c>
      <c r="B17" s="48">
        <f>data!C144</f>
        <v>7</v>
      </c>
      <c r="C17" s="48">
        <f>data!C145</f>
        <v>6404</v>
      </c>
      <c r="D17" s="48">
        <f>data!C146</f>
        <v>0</v>
      </c>
      <c r="E17" s="48">
        <f>data!C147</f>
        <v>1479139</v>
      </c>
      <c r="F17" s="48">
        <f>data!C148</f>
        <v>0</v>
      </c>
      <c r="G17" s="48">
        <f>data!C147+data!C148</f>
        <v>1479139</v>
      </c>
    </row>
    <row r="18" spans="1:7" ht="20.100000000000001" customHeight="1" x14ac:dyDescent="0.25">
      <c r="A18" s="23" t="s">
        <v>794</v>
      </c>
      <c r="B18" s="48">
        <f>data!D144</f>
        <v>17</v>
      </c>
      <c r="C18" s="48">
        <f>data!D145</f>
        <v>4152</v>
      </c>
      <c r="D18" s="48">
        <f>data!D146</f>
        <v>0</v>
      </c>
      <c r="E18" s="48">
        <f>data!D147</f>
        <v>883139</v>
      </c>
      <c r="F18" s="48">
        <f>data!D148</f>
        <v>0</v>
      </c>
      <c r="G18" s="48">
        <f>data!D147+data!D148</f>
        <v>883139</v>
      </c>
    </row>
    <row r="19" spans="1:7" ht="20.100000000000001" customHeight="1" x14ac:dyDescent="0.25">
      <c r="A19" s="111" t="s">
        <v>203</v>
      </c>
      <c r="B19" s="48">
        <f>data!E144</f>
        <v>43</v>
      </c>
      <c r="C19" s="48">
        <f>data!E145</f>
        <v>10772</v>
      </c>
      <c r="D19" s="48">
        <f>data!E146</f>
        <v>0</v>
      </c>
      <c r="E19" s="48">
        <f>data!E147</f>
        <v>2507890</v>
      </c>
      <c r="F19" s="48">
        <f>data!E148</f>
        <v>0</v>
      </c>
      <c r="G19" s="48">
        <f>data!E147+data!E148</f>
        <v>2507890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796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792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793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794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797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798</v>
      </c>
      <c r="C32" s="123">
        <f>data!B157</f>
        <v>992416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799</v>
      </c>
      <c r="C33" s="125">
        <f>data!C157</f>
        <v>375028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800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Odessa Memorial Healthcare Center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801</v>
      </c>
      <c r="C6" s="13">
        <f>data!C165</f>
        <v>232392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12569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18666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606815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6058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129772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15213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1938</v>
      </c>
    </row>
    <row r="14" spans="1:13" ht="20.100000000000001" customHeight="1" x14ac:dyDescent="0.25">
      <c r="A14" s="40">
        <v>10</v>
      </c>
      <c r="B14" s="49" t="s">
        <v>802</v>
      </c>
      <c r="C14" s="13">
        <f>data!D173</f>
        <v>1023423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803</v>
      </c>
      <c r="C18" s="13">
        <f>data!C175</f>
        <v>2750</v>
      </c>
    </row>
    <row r="19" spans="1:3" ht="20.100000000000001" customHeight="1" x14ac:dyDescent="0.25">
      <c r="A19" s="13">
        <v>13</v>
      </c>
      <c r="B19" s="49" t="s">
        <v>804</v>
      </c>
      <c r="C19" s="13">
        <f>data!C176</f>
        <v>14697</v>
      </c>
    </row>
    <row r="20" spans="1:3" ht="20.100000000000001" customHeight="1" x14ac:dyDescent="0.25">
      <c r="A20" s="13">
        <v>14</v>
      </c>
      <c r="B20" s="49" t="s">
        <v>805</v>
      </c>
      <c r="C20" s="13">
        <f>data!D177</f>
        <v>17447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806</v>
      </c>
      <c r="C24" s="104"/>
    </row>
    <row r="25" spans="1:3" ht="20.100000000000001" customHeight="1" x14ac:dyDescent="0.25">
      <c r="A25" s="13">
        <v>17</v>
      </c>
      <c r="B25" s="49" t="s">
        <v>807</v>
      </c>
      <c r="C25" s="13">
        <f>data!C179</f>
        <v>32174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26301</v>
      </c>
    </row>
    <row r="27" spans="1:3" ht="20.100000000000001" customHeight="1" x14ac:dyDescent="0.25">
      <c r="A27" s="13">
        <v>19</v>
      </c>
      <c r="B27" s="49" t="s">
        <v>808</v>
      </c>
      <c r="C27" s="13">
        <f>data!D181</f>
        <v>58475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809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19397</v>
      </c>
    </row>
    <row r="32" spans="1:3" ht="20.100000000000001" customHeight="1" x14ac:dyDescent="0.25">
      <c r="A32" s="13">
        <v>22</v>
      </c>
      <c r="B32" s="49" t="s">
        <v>810</v>
      </c>
      <c r="C32" s="13">
        <f>data!C184</f>
        <v>24514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811</v>
      </c>
      <c r="C34" s="13">
        <f>data!D186</f>
        <v>43911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812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60935</v>
      </c>
    </row>
    <row r="40" spans="1:3" ht="20.100000000000001" customHeight="1" x14ac:dyDescent="0.25">
      <c r="A40" s="13">
        <v>28</v>
      </c>
      <c r="B40" s="49" t="s">
        <v>813</v>
      </c>
      <c r="C40" s="13">
        <f>data!D190</f>
        <v>60935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K23" sqref="K23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814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Odessa Memorial Healthcare Center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815</v>
      </c>
      <c r="D5" s="47"/>
      <c r="E5" s="47"/>
      <c r="F5" s="72" t="s">
        <v>816</v>
      </c>
    </row>
    <row r="6" spans="1:13" ht="20.100000000000001" customHeight="1" x14ac:dyDescent="0.25">
      <c r="A6" s="19"/>
      <c r="B6" s="20"/>
      <c r="C6" s="18" t="s">
        <v>817</v>
      </c>
      <c r="D6" s="18" t="s">
        <v>329</v>
      </c>
      <c r="E6" s="18" t="s">
        <v>818</v>
      </c>
      <c r="F6" s="18" t="s">
        <v>817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16481</v>
      </c>
      <c r="D7" s="21">
        <f>data!C195</f>
        <v>0</v>
      </c>
      <c r="E7" s="21">
        <f>data!D195</f>
        <v>0</v>
      </c>
      <c r="F7" s="21">
        <f>data!E195</f>
        <v>16481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460261</v>
      </c>
      <c r="D8" s="21">
        <f>data!C196</f>
        <v>0</v>
      </c>
      <c r="E8" s="21">
        <f>data!D196</f>
        <v>16396.5</v>
      </c>
      <c r="F8" s="21">
        <f>data!E196</f>
        <v>443864.5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2960374</v>
      </c>
      <c r="D9" s="21">
        <f>data!C197</f>
        <v>21831.26</v>
      </c>
      <c r="E9" s="21">
        <f>data!D197</f>
        <v>0</v>
      </c>
      <c r="F9" s="21">
        <f>data!E197</f>
        <v>2982205.26</v>
      </c>
    </row>
    <row r="10" spans="1:13" ht="20.100000000000001" customHeight="1" x14ac:dyDescent="0.25">
      <c r="A10" s="13">
        <v>4</v>
      </c>
      <c r="B10" s="14" t="s">
        <v>819</v>
      </c>
      <c r="C10" s="21">
        <f>data!B198</f>
        <v>3656907</v>
      </c>
      <c r="D10" s="21">
        <f>data!C198</f>
        <v>224581.54</v>
      </c>
      <c r="E10" s="21">
        <f>data!D198</f>
        <v>0</v>
      </c>
      <c r="F10" s="21">
        <f>data!E198</f>
        <v>3881488.54</v>
      </c>
    </row>
    <row r="11" spans="1:13" ht="20.100000000000001" customHeight="1" x14ac:dyDescent="0.25">
      <c r="A11" s="13">
        <v>5</v>
      </c>
      <c r="B11" s="14" t="s">
        <v>820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821</v>
      </c>
      <c r="C12" s="21">
        <f>data!B200</f>
        <v>3137774</v>
      </c>
      <c r="D12" s="21">
        <f>data!C200</f>
        <v>258119</v>
      </c>
      <c r="E12" s="21">
        <f>data!D200</f>
        <v>0</v>
      </c>
      <c r="F12" s="21">
        <f>data!E200</f>
        <v>3395893</v>
      </c>
    </row>
    <row r="13" spans="1:13" ht="20.100000000000001" customHeight="1" x14ac:dyDescent="0.25">
      <c r="A13" s="13">
        <v>7</v>
      </c>
      <c r="B13" s="14" t="s">
        <v>822</v>
      </c>
      <c r="C13" s="21">
        <f>data!B201</f>
        <v>20476</v>
      </c>
      <c r="D13" s="21">
        <f>data!C201</f>
        <v>0</v>
      </c>
      <c r="E13" s="21">
        <f>data!D201</f>
        <v>0</v>
      </c>
      <c r="F13" s="21">
        <f>data!E201</f>
        <v>20476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823</v>
      </c>
      <c r="C15" s="21">
        <f>data!B203</f>
        <v>19982</v>
      </c>
      <c r="D15" s="21">
        <f>data!C203</f>
        <v>0</v>
      </c>
      <c r="E15" s="21">
        <f>data!D203</f>
        <v>19982</v>
      </c>
      <c r="F15" s="21">
        <f>data!E203</f>
        <v>0</v>
      </c>
      <c r="M15" s="265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10272255</v>
      </c>
      <c r="D16" s="21">
        <f>data!C204</f>
        <v>504531.80000000005</v>
      </c>
      <c r="E16" s="21">
        <f>data!D204</f>
        <v>36378.5</v>
      </c>
      <c r="F16" s="21">
        <f>data!E204</f>
        <v>10740408.300000001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815</v>
      </c>
      <c r="D21" s="76" t="s">
        <v>203</v>
      </c>
      <c r="E21" s="25"/>
      <c r="F21" s="18" t="s">
        <v>816</v>
      </c>
    </row>
    <row r="22" spans="1:6" ht="20.100000000000001" customHeight="1" x14ac:dyDescent="0.25">
      <c r="A22" s="75"/>
      <c r="B22" s="44"/>
      <c r="C22" s="18" t="s">
        <v>817</v>
      </c>
      <c r="D22" s="18" t="s">
        <v>824</v>
      </c>
      <c r="E22" s="18" t="s">
        <v>818</v>
      </c>
      <c r="F22" s="18" t="s">
        <v>817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230105</v>
      </c>
      <c r="D24" s="21">
        <f>data!C209</f>
        <v>33590.04</v>
      </c>
      <c r="E24" s="21">
        <f>data!D209</f>
        <v>16396.099999999999</v>
      </c>
      <c r="F24" s="21">
        <f>data!E209</f>
        <v>247298.93999999997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1993652</v>
      </c>
      <c r="D25" s="21">
        <f>data!C210</f>
        <v>95117</v>
      </c>
      <c r="E25" s="21">
        <f>data!D210</f>
        <v>0</v>
      </c>
      <c r="F25" s="21">
        <f>data!E210</f>
        <v>2088769</v>
      </c>
    </row>
    <row r="26" spans="1:6" ht="20.100000000000001" customHeight="1" x14ac:dyDescent="0.25">
      <c r="A26" s="13">
        <v>14</v>
      </c>
      <c r="B26" s="14" t="s">
        <v>819</v>
      </c>
      <c r="C26" s="21">
        <f>data!B211</f>
        <v>2713060</v>
      </c>
      <c r="D26" s="21">
        <f>data!C211</f>
        <v>199187.88</v>
      </c>
      <c r="E26" s="21">
        <f>data!D211</f>
        <v>0</v>
      </c>
      <c r="F26" s="21">
        <f>data!E211</f>
        <v>2912247.88</v>
      </c>
    </row>
    <row r="27" spans="1:6" ht="20.100000000000001" customHeight="1" x14ac:dyDescent="0.25">
      <c r="A27" s="13">
        <v>15</v>
      </c>
      <c r="B27" s="14" t="s">
        <v>820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821</v>
      </c>
      <c r="C28" s="21">
        <f>data!B213</f>
        <v>2913355</v>
      </c>
      <c r="D28" s="21">
        <f>data!C213</f>
        <v>84190.2</v>
      </c>
      <c r="E28" s="21">
        <f>data!D213</f>
        <v>3112</v>
      </c>
      <c r="F28" s="21">
        <f>data!E213</f>
        <v>2994433.2</v>
      </c>
    </row>
    <row r="29" spans="1:6" ht="20.100000000000001" customHeight="1" x14ac:dyDescent="0.25">
      <c r="A29" s="13">
        <v>17</v>
      </c>
      <c r="B29" s="14" t="s">
        <v>822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823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7850172</v>
      </c>
      <c r="D32" s="21">
        <f>data!C217</f>
        <v>412085.12000000005</v>
      </c>
      <c r="E32" s="21">
        <f>data!D217</f>
        <v>19508.099999999999</v>
      </c>
      <c r="F32" s="21">
        <f>data!E217</f>
        <v>8242749.0200000005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825</v>
      </c>
      <c r="B1" s="6"/>
      <c r="C1" s="6"/>
      <c r="D1" s="169" t="s">
        <v>826</v>
      </c>
    </row>
    <row r="2" spans="1:13" ht="20.100000000000001" customHeight="1" x14ac:dyDescent="0.25">
      <c r="A2" s="29" t="str">
        <f>"Hospital: "&amp;data!C84</f>
        <v>Hospital: Odessa Memorial Healthcare Center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827</v>
      </c>
      <c r="C4" s="41" t="s">
        <v>828</v>
      </c>
      <c r="D4" s="54"/>
    </row>
    <row r="5" spans="1:13" ht="20.100000000000001" customHeight="1" x14ac:dyDescent="0.25">
      <c r="A5" s="102">
        <v>1</v>
      </c>
      <c r="B5" s="55"/>
      <c r="C5" s="22" t="s">
        <v>991</v>
      </c>
      <c r="D5" s="14">
        <f>data!D221</f>
        <v>47146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-2679514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554706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27941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829</v>
      </c>
      <c r="D11" s="14">
        <f>data!C227</f>
        <v>107614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14793</v>
      </c>
    </row>
    <row r="13" spans="1:13" ht="20.100000000000001" customHeight="1" x14ac:dyDescent="0.25">
      <c r="A13" s="23">
        <v>9</v>
      </c>
      <c r="B13" s="24"/>
      <c r="C13" s="14" t="s">
        <v>830</v>
      </c>
      <c r="D13" s="14">
        <f>data!D229</f>
        <v>-1974460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831</v>
      </c>
      <c r="D16" s="140">
        <f>+data!C231</f>
        <v>0</v>
      </c>
      <c r="M16" s="265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00000000000001" customHeight="1" x14ac:dyDescent="0.25">
      <c r="A19" s="61">
        <v>15</v>
      </c>
      <c r="B19" s="55">
        <v>5910</v>
      </c>
      <c r="C19" s="22" t="s">
        <v>832</v>
      </c>
      <c r="D19" s="14">
        <f>data!C234</f>
        <v>28975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833</v>
      </c>
      <c r="D22" s="14">
        <f>data!D236</f>
        <v>28975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0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834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835</v>
      </c>
      <c r="C27" s="56"/>
      <c r="D27" s="14">
        <f>data!D242</f>
        <v>-1898339</v>
      </c>
    </row>
    <row r="28" spans="1:4" ht="20.100000000000001" customHeight="1" x14ac:dyDescent="0.25">
      <c r="A28" s="126">
        <v>24</v>
      </c>
      <c r="B28" s="65" t="s">
        <v>836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12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837</v>
      </c>
      <c r="B1" s="5"/>
      <c r="C1" s="6"/>
    </row>
    <row r="2" spans="1:13" ht="20.100000000000001" customHeight="1" x14ac:dyDescent="0.25">
      <c r="A2" s="4"/>
      <c r="B2" s="5"/>
      <c r="C2" s="167" t="s">
        <v>838</v>
      </c>
    </row>
    <row r="3" spans="1:13" ht="20.100000000000001" customHeight="1" x14ac:dyDescent="0.25">
      <c r="A3" s="29" t="str">
        <f>"HOSPITAL: "&amp;data!C84</f>
        <v>HOSPITAL: Odessa Memorial Healthcare Center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839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5377498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631702</v>
      </c>
    </row>
    <row r="9" spans="1:13" ht="20.100000000000001" customHeight="1" x14ac:dyDescent="0.25">
      <c r="A9" s="13">
        <v>5</v>
      </c>
      <c r="B9" s="14" t="s">
        <v>840</v>
      </c>
      <c r="C9" s="21">
        <f>data!C253</f>
        <v>-260400</v>
      </c>
    </row>
    <row r="10" spans="1:13" ht="20.100000000000001" customHeight="1" x14ac:dyDescent="0.25">
      <c r="A10" s="13">
        <v>6</v>
      </c>
      <c r="B10" s="14" t="s">
        <v>841</v>
      </c>
      <c r="C10" s="21">
        <f>data!C254</f>
        <v>620000</v>
      </c>
    </row>
    <row r="11" spans="1:13" ht="20.100000000000001" customHeight="1" x14ac:dyDescent="0.25">
      <c r="A11" s="13">
        <v>7</v>
      </c>
      <c r="B11" s="14" t="s">
        <v>842</v>
      </c>
      <c r="C11" s="21">
        <f>data!C255</f>
        <v>10362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117637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120132</v>
      </c>
    </row>
    <row r="15" spans="1:13" ht="20.100000000000001" customHeight="1" x14ac:dyDescent="0.25">
      <c r="A15" s="13">
        <v>11</v>
      </c>
      <c r="B15" s="14" t="s">
        <v>843</v>
      </c>
      <c r="C15" s="21">
        <f>data!C259</f>
        <v>0</v>
      </c>
      <c r="M15" s="265"/>
    </row>
    <row r="16" spans="1:13" ht="20.100000000000001" customHeight="1" x14ac:dyDescent="0.25">
      <c r="A16" s="13">
        <v>12</v>
      </c>
      <c r="B16" s="14" t="s">
        <v>844</v>
      </c>
      <c r="C16" s="21">
        <f>data!D260</f>
        <v>7137731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845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130543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23666</v>
      </c>
    </row>
    <row r="22" spans="1:3" ht="20.100000000000001" customHeight="1" x14ac:dyDescent="0.25">
      <c r="A22" s="13">
        <v>18</v>
      </c>
      <c r="B22" s="14" t="s">
        <v>846</v>
      </c>
      <c r="C22" s="21">
        <f>data!D265</f>
        <v>154209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847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16480.599999999999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443864.5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2982205.26</v>
      </c>
    </row>
    <row r="28" spans="1:3" ht="20.100000000000001" customHeight="1" x14ac:dyDescent="0.25">
      <c r="A28" s="13">
        <v>24</v>
      </c>
      <c r="B28" s="14" t="s">
        <v>848</v>
      </c>
      <c r="C28" s="21">
        <f>data!C270</f>
        <v>3881488.54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3416369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10740407.9</v>
      </c>
    </row>
    <row r="34" spans="1:3" ht="20.100000000000001" customHeight="1" x14ac:dyDescent="0.25">
      <c r="A34" s="13">
        <v>30</v>
      </c>
      <c r="B34" s="14" t="s">
        <v>849</v>
      </c>
      <c r="C34" s="21">
        <f>data!C276</f>
        <v>8242749</v>
      </c>
    </row>
    <row r="35" spans="1:3" ht="20.100000000000001" customHeight="1" x14ac:dyDescent="0.25">
      <c r="A35" s="13">
        <v>31</v>
      </c>
      <c r="B35" s="14" t="s">
        <v>850</v>
      </c>
      <c r="C35" s="21">
        <f>data!D277</f>
        <v>2497658.9000000004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851</v>
      </c>
      <c r="C37" s="36"/>
    </row>
    <row r="38" spans="1:3" ht="20.100000000000001" customHeight="1" x14ac:dyDescent="0.25">
      <c r="A38" s="13">
        <v>34</v>
      </c>
      <c r="B38" s="14" t="s">
        <v>852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853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854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855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856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570</v>
      </c>
    </row>
    <row r="49" spans="1:3" ht="20.100000000000001" customHeight="1" x14ac:dyDescent="0.25">
      <c r="A49" s="13">
        <v>45</v>
      </c>
      <c r="B49" s="14" t="s">
        <v>857</v>
      </c>
      <c r="C49" s="21">
        <f>data!D290</f>
        <v>570</v>
      </c>
    </row>
    <row r="50" spans="1:3" ht="20.100000000000001" customHeight="1" x14ac:dyDescent="0.25">
      <c r="A50" s="40">
        <v>46</v>
      </c>
      <c r="B50" s="41" t="s">
        <v>858</v>
      </c>
      <c r="C50" s="21">
        <f>data!D292</f>
        <v>9790168.9000000004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859</v>
      </c>
      <c r="B53" s="5"/>
      <c r="C53" s="6"/>
    </row>
    <row r="54" spans="1:3" ht="20.100000000000001" customHeight="1" x14ac:dyDescent="0.25">
      <c r="A54" s="4"/>
      <c r="B54" s="5"/>
      <c r="C54" s="167" t="s">
        <v>860</v>
      </c>
    </row>
    <row r="55" spans="1:3" ht="20.100000000000001" customHeight="1" x14ac:dyDescent="0.25">
      <c r="A55" s="29" t="str">
        <f>"HOSPITAL: "&amp;data!C84</f>
        <v>HOSPITAL: Odessa Memorial Healthcare Center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861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862</v>
      </c>
      <c r="C59" s="21">
        <f>data!C305</f>
        <v>393923</v>
      </c>
    </row>
    <row r="60" spans="1:3" ht="20.100000000000001" customHeight="1" x14ac:dyDescent="0.25">
      <c r="A60" s="13">
        <v>4</v>
      </c>
      <c r="B60" s="14" t="s">
        <v>863</v>
      </c>
      <c r="C60" s="21">
        <f>data!C306</f>
        <v>380903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864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865</v>
      </c>
      <c r="C63" s="21">
        <f>data!C309</f>
        <v>100000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12461</v>
      </c>
    </row>
    <row r="67" spans="1:3" ht="20.100000000000001" customHeight="1" x14ac:dyDescent="0.25">
      <c r="A67" s="13">
        <v>11</v>
      </c>
      <c r="B67" s="14" t="s">
        <v>866</v>
      </c>
      <c r="C67" s="21">
        <f>data!C313</f>
        <v>4900</v>
      </c>
    </row>
    <row r="68" spans="1:3" ht="20.100000000000001" customHeight="1" x14ac:dyDescent="0.25">
      <c r="A68" s="13">
        <v>12</v>
      </c>
      <c r="B68" s="14" t="s">
        <v>867</v>
      </c>
      <c r="C68" s="21">
        <f>data!D314</f>
        <v>892187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868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869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870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956638</v>
      </c>
    </row>
    <row r="78" spans="1:3" ht="20.100000000000001" customHeight="1" x14ac:dyDescent="0.25">
      <c r="A78" s="13">
        <v>22</v>
      </c>
      <c r="B78" s="14" t="s">
        <v>871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872</v>
      </c>
      <c r="C80" s="21">
        <f>data!C324</f>
        <v>1302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873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957940</v>
      </c>
    </row>
    <row r="85" spans="1:3" ht="20.100000000000001" customHeight="1" x14ac:dyDescent="0.25">
      <c r="A85" s="13">
        <v>29</v>
      </c>
      <c r="B85" s="14" t="s">
        <v>874</v>
      </c>
      <c r="C85" s="21">
        <f>data!D329</f>
        <v>4900</v>
      </c>
    </row>
    <row r="86" spans="1:3" ht="20.100000000000001" customHeight="1" x14ac:dyDescent="0.25">
      <c r="A86" s="13">
        <v>30</v>
      </c>
      <c r="B86" s="14" t="s">
        <v>875</v>
      </c>
      <c r="C86" s="21">
        <f>data!D330</f>
        <v>953040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876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877</v>
      </c>
      <c r="C90" s="36"/>
    </row>
    <row r="91" spans="1:3" ht="20.100000000000001" customHeight="1" x14ac:dyDescent="0.25">
      <c r="A91" s="13">
        <v>35</v>
      </c>
      <c r="B91" s="14" t="s">
        <v>878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879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880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881</v>
      </c>
      <c r="C97" s="21">
        <f>data!C337</f>
        <v>7944942</v>
      </c>
    </row>
    <row r="98" spans="1:3" ht="20.100000000000001" customHeight="1" x14ac:dyDescent="0.25">
      <c r="A98" s="13">
        <v>42</v>
      </c>
      <c r="B98" s="14" t="s">
        <v>882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883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884</v>
      </c>
      <c r="C101" s="21">
        <f>data!C332+data!C334+data!C335+data!C336+data!C337-data!C338</f>
        <v>7944942</v>
      </c>
    </row>
    <row r="102" spans="1:3" ht="20.100000000000001" customHeight="1" x14ac:dyDescent="0.25">
      <c r="A102" s="13">
        <v>46</v>
      </c>
      <c r="B102" s="14" t="s">
        <v>885</v>
      </c>
      <c r="C102" s="21">
        <f>data!D339</f>
        <v>9790169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886</v>
      </c>
      <c r="B105" s="5"/>
      <c r="C105" s="6"/>
    </row>
    <row r="106" spans="1:3" ht="20.100000000000001" customHeight="1" x14ac:dyDescent="0.25">
      <c r="A106" s="45"/>
      <c r="B106" s="8"/>
      <c r="C106" s="167" t="s">
        <v>887</v>
      </c>
    </row>
    <row r="107" spans="1:3" ht="20.100000000000001" customHeight="1" x14ac:dyDescent="0.25">
      <c r="A107" s="29" t="str">
        <f>"HOSPITAL: "&amp;data!C84</f>
        <v>HOSPITAL: Odessa Memorial Healthcare Center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888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2648521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3127595</v>
      </c>
    </row>
    <row r="112" spans="1:3" ht="20.100000000000001" customHeight="1" x14ac:dyDescent="0.25">
      <c r="A112" s="13">
        <v>4</v>
      </c>
      <c r="B112" s="14" t="s">
        <v>889</v>
      </c>
      <c r="C112" s="21">
        <f>data!D361</f>
        <v>5776116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890</v>
      </c>
      <c r="C114" s="36"/>
    </row>
    <row r="115" spans="1:3" ht="20.100000000000001" customHeight="1" x14ac:dyDescent="0.25">
      <c r="A115" s="13">
        <v>7</v>
      </c>
      <c r="B115" s="269" t="s">
        <v>450</v>
      </c>
      <c r="C115" s="48">
        <f>data!C363</f>
        <v>47146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-1974460</v>
      </c>
    </row>
    <row r="117" spans="1:3" ht="20.100000000000001" customHeight="1" x14ac:dyDescent="0.25">
      <c r="A117" s="13">
        <v>9</v>
      </c>
      <c r="B117" s="14" t="s">
        <v>891</v>
      </c>
      <c r="C117" s="48">
        <f>data!C365</f>
        <v>28975</v>
      </c>
    </row>
    <row r="118" spans="1:3" ht="20.100000000000001" customHeight="1" x14ac:dyDescent="0.25">
      <c r="A118" s="13">
        <v>10</v>
      </c>
      <c r="B118" s="14" t="s">
        <v>892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835</v>
      </c>
      <c r="C119" s="48">
        <f>data!D367</f>
        <v>-1898339</v>
      </c>
    </row>
    <row r="120" spans="1:3" ht="20.100000000000001" customHeight="1" x14ac:dyDescent="0.25">
      <c r="A120" s="13">
        <v>12</v>
      </c>
      <c r="B120" s="14" t="s">
        <v>893</v>
      </c>
      <c r="C120" s="48">
        <f>data!D368</f>
        <v>7674455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261921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1048453</v>
      </c>
    </row>
    <row r="125" spans="1:3" ht="20.100000000000001" customHeight="1" x14ac:dyDescent="0.25">
      <c r="A125" s="13">
        <v>17</v>
      </c>
      <c r="B125" s="14" t="s">
        <v>894</v>
      </c>
      <c r="C125" s="48">
        <f>data!D372</f>
        <v>1310374</v>
      </c>
    </row>
    <row r="126" spans="1:3" ht="20.100000000000001" customHeight="1" x14ac:dyDescent="0.25">
      <c r="A126" s="13">
        <v>18</v>
      </c>
      <c r="B126" s="14" t="s">
        <v>895</v>
      </c>
      <c r="C126" s="48">
        <f>data!D373</f>
        <v>8984829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896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3224163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1023423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2222184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461242</v>
      </c>
    </row>
    <row r="133" spans="1:3" ht="20.100000000000001" customHeight="1" x14ac:dyDescent="0.25">
      <c r="A133" s="13">
        <v>25</v>
      </c>
      <c r="B133" s="14" t="s">
        <v>897</v>
      </c>
      <c r="C133" s="48">
        <f>data!C382</f>
        <v>210995</v>
      </c>
    </row>
    <row r="134" spans="1:3" ht="20.100000000000001" customHeight="1" x14ac:dyDescent="0.25">
      <c r="A134" s="13">
        <v>26</v>
      </c>
      <c r="B134" s="14" t="s">
        <v>898</v>
      </c>
      <c r="C134" s="48">
        <f>data!C383</f>
        <v>760826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412085</v>
      </c>
    </row>
    <row r="136" spans="1:3" ht="20.100000000000001" customHeight="1" x14ac:dyDescent="0.25">
      <c r="A136" s="13">
        <v>28</v>
      </c>
      <c r="B136" s="14" t="s">
        <v>899</v>
      </c>
      <c r="C136" s="48">
        <f>data!C385</f>
        <v>17447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58475</v>
      </c>
    </row>
    <row r="138" spans="1:3" ht="20.100000000000001" customHeight="1" x14ac:dyDescent="0.25">
      <c r="A138" s="13">
        <v>30</v>
      </c>
      <c r="B138" s="14" t="s">
        <v>900</v>
      </c>
      <c r="C138" s="48">
        <f>data!C387</f>
        <v>43911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60935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180008</v>
      </c>
    </row>
    <row r="141" spans="1:3" ht="20.100000000000001" customHeight="1" x14ac:dyDescent="0.25">
      <c r="A141" s="13">
        <v>34</v>
      </c>
      <c r="B141" s="14" t="s">
        <v>901</v>
      </c>
      <c r="C141" s="48">
        <f>data!D390</f>
        <v>8675694</v>
      </c>
    </row>
    <row r="142" spans="1:3" ht="20.100000000000001" customHeight="1" x14ac:dyDescent="0.25">
      <c r="A142" s="13">
        <v>35</v>
      </c>
      <c r="B142" s="14" t="s">
        <v>902</v>
      </c>
      <c r="C142" s="48">
        <f>data!D391</f>
        <v>309135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903</v>
      </c>
      <c r="C144" s="48">
        <f>data!C392</f>
        <v>457580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904</v>
      </c>
      <c r="C146" s="21">
        <f>data!D393</f>
        <v>766715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905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906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907</v>
      </c>
      <c r="C151" s="48">
        <f>data!D396</f>
        <v>766715</v>
      </c>
    </row>
    <row r="152" spans="1:3" ht="20.100000000000001" customHeight="1" x14ac:dyDescent="0.25">
      <c r="A152" s="40">
        <v>45</v>
      </c>
      <c r="B152" s="49" t="s">
        <v>908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28" zoomScale="65" workbookViewId="0">
      <selection activeCell="E60" sqref="E60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909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910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Odessa Memorial Healthcare Center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911</v>
      </c>
      <c r="C6" s="88" t="s">
        <v>92</v>
      </c>
      <c r="D6" s="18" t="s">
        <v>912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913</v>
      </c>
      <c r="E7" s="18" t="s">
        <v>163</v>
      </c>
      <c r="F7" s="18" t="s">
        <v>914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915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48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0.72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36661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11637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44806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5894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1134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4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1257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5252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493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916</v>
      </c>
      <c r="C21" s="14">
        <f>data!C71</f>
        <v>0</v>
      </c>
      <c r="D21" s="14">
        <f>data!D71</f>
        <v>0</v>
      </c>
      <c r="E21" s="14">
        <f>data!E71</f>
        <v>107134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06"/>
      <c r="D22" s="207"/>
      <c r="E22" s="207"/>
      <c r="F22" s="207"/>
      <c r="G22" s="207"/>
      <c r="H22" s="207"/>
      <c r="I22" s="207"/>
    </row>
    <row r="23" spans="1:9" ht="20.100000000000001" customHeight="1" x14ac:dyDescent="0.25">
      <c r="A23" s="23">
        <v>18</v>
      </c>
      <c r="B23" s="14" t="s">
        <v>917</v>
      </c>
      <c r="C23" s="48">
        <f>+data!M668</f>
        <v>0</v>
      </c>
      <c r="D23" s="48">
        <f>+data!M669</f>
        <v>0</v>
      </c>
      <c r="E23" s="48">
        <f>+data!M670</f>
        <v>80113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918</v>
      </c>
      <c r="C24" s="14">
        <f>data!C73</f>
        <v>0</v>
      </c>
      <c r="D24" s="14">
        <f>data!D73</f>
        <v>0</v>
      </c>
      <c r="E24" s="14">
        <f>data!E73</f>
        <v>103606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919</v>
      </c>
      <c r="C25" s="14">
        <f>data!C74</f>
        <v>0</v>
      </c>
      <c r="D25" s="14">
        <f>data!D74</f>
        <v>0</v>
      </c>
      <c r="E25" s="14">
        <f>data!E74</f>
        <v>87405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920</v>
      </c>
      <c r="C26" s="14">
        <f>data!C75</f>
        <v>0</v>
      </c>
      <c r="D26" s="14">
        <f>data!D75</f>
        <v>0</v>
      </c>
      <c r="E26" s="14">
        <f>data!E75</f>
        <v>191011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921</v>
      </c>
      <c r="B27" s="60"/>
      <c r="C27" s="207"/>
      <c r="D27" s="207"/>
      <c r="E27" s="207"/>
      <c r="F27" s="207"/>
      <c r="G27" s="207"/>
      <c r="H27" s="207"/>
      <c r="I27" s="207"/>
    </row>
    <row r="28" spans="1:9" ht="20.100000000000001" customHeight="1" x14ac:dyDescent="0.25">
      <c r="A28" s="23">
        <v>22</v>
      </c>
      <c r="B28" s="14" t="s">
        <v>922</v>
      </c>
      <c r="C28" s="14">
        <f>data!C76</f>
        <v>0</v>
      </c>
      <c r="D28" s="14">
        <f>data!D76</f>
        <v>0</v>
      </c>
      <c r="E28" s="14">
        <f>data!E76</f>
        <v>340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923</v>
      </c>
      <c r="C29" s="14">
        <f>data!C77</f>
        <v>0</v>
      </c>
      <c r="D29" s="14">
        <f>data!D77</f>
        <v>0</v>
      </c>
      <c r="E29" s="14">
        <f>data!E77</f>
        <v>175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924</v>
      </c>
      <c r="C30" s="14">
        <f>data!C78</f>
        <v>0</v>
      </c>
      <c r="D30" s="14">
        <f>data!D78</f>
        <v>0</v>
      </c>
      <c r="E30" s="14">
        <f>data!E78</f>
        <v>340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925</v>
      </c>
      <c r="C31" s="14">
        <f>data!C79</f>
        <v>0</v>
      </c>
      <c r="D31" s="14">
        <f>data!D79</f>
        <v>0</v>
      </c>
      <c r="E31" s="14">
        <f>data!E79</f>
        <v>176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0.72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909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926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Odessa Memorial Healthcare Center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911</v>
      </c>
      <c r="C38" s="25"/>
      <c r="D38" s="18" t="s">
        <v>100</v>
      </c>
      <c r="E38" s="18" t="s">
        <v>101</v>
      </c>
      <c r="F38" s="18" t="s">
        <v>927</v>
      </c>
      <c r="G38" s="18" t="s">
        <v>103</v>
      </c>
      <c r="H38" s="18" t="s">
        <v>928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915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7265</v>
      </c>
      <c r="F41" s="14">
        <f>data!M59</f>
        <v>0</v>
      </c>
      <c r="G41" s="14">
        <f>data!N59</f>
        <v>3507</v>
      </c>
      <c r="H41" s="14">
        <f>data!O59</f>
        <v>0</v>
      </c>
      <c r="I41" s="14">
        <f>data!P59</f>
        <v>945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14.05</v>
      </c>
      <c r="F42" s="26">
        <f>data!M60</f>
        <v>0</v>
      </c>
      <c r="G42" s="26">
        <f>data!N60</f>
        <v>6.23</v>
      </c>
      <c r="H42" s="26">
        <f>data!O60</f>
        <v>0</v>
      </c>
      <c r="I42" s="26">
        <f>data!P60</f>
        <v>0.11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717679</v>
      </c>
      <c r="F43" s="14">
        <f>data!M61</f>
        <v>0</v>
      </c>
      <c r="G43" s="14">
        <f>data!N61</f>
        <v>269100</v>
      </c>
      <c r="H43" s="14">
        <f>data!O61</f>
        <v>0</v>
      </c>
      <c r="I43" s="14">
        <f>data!P61</f>
        <v>6262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227808</v>
      </c>
      <c r="F44" s="14">
        <f>data!M62</f>
        <v>0</v>
      </c>
      <c r="G44" s="14">
        <f>data!N62</f>
        <v>85418</v>
      </c>
      <c r="H44" s="14">
        <f>data!O62</f>
        <v>0</v>
      </c>
      <c r="I44" s="14">
        <f>data!P62</f>
        <v>1988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877124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9600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115373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2136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22189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24602</v>
      </c>
      <c r="F48" s="14">
        <f>data!M66</f>
        <v>0</v>
      </c>
      <c r="G48" s="14">
        <f>data!N66</f>
        <v>7052</v>
      </c>
      <c r="H48" s="14">
        <f>data!O66</f>
        <v>0</v>
      </c>
      <c r="I48" s="14">
        <f>data!P66</f>
        <v>799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102823</v>
      </c>
      <c r="F49" s="14">
        <f>data!M67</f>
        <v>0</v>
      </c>
      <c r="G49" s="14">
        <f>data!N67</f>
        <v>27039</v>
      </c>
      <c r="H49" s="14">
        <f>data!O67</f>
        <v>0</v>
      </c>
      <c r="I49" s="14">
        <f>data!P67</f>
        <v>4785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9654</v>
      </c>
      <c r="F51" s="14">
        <f>data!M69</f>
        <v>0</v>
      </c>
      <c r="G51" s="14">
        <f>data!N69</f>
        <v>2174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-479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916</v>
      </c>
      <c r="C53" s="14">
        <f>data!J71</f>
        <v>0</v>
      </c>
      <c r="D53" s="14">
        <f>data!K71</f>
        <v>0</v>
      </c>
      <c r="E53" s="14">
        <f>data!L71</f>
        <v>2097252</v>
      </c>
      <c r="F53" s="14">
        <f>data!M71</f>
        <v>0</v>
      </c>
      <c r="G53" s="14">
        <f>data!N71</f>
        <v>390304</v>
      </c>
      <c r="H53" s="14">
        <f>data!O71</f>
        <v>0</v>
      </c>
      <c r="I53" s="14">
        <f>data!P71</f>
        <v>25570</v>
      </c>
    </row>
    <row r="54" spans="1:9" ht="20.100000000000001" customHeight="1" x14ac:dyDescent="0.25">
      <c r="A54" s="23">
        <v>17</v>
      </c>
      <c r="B54" s="14" t="s">
        <v>244</v>
      </c>
      <c r="C54" s="207"/>
      <c r="D54" s="207"/>
      <c r="E54" s="207"/>
      <c r="F54" s="207"/>
      <c r="G54" s="207"/>
      <c r="H54" s="207"/>
      <c r="I54" s="207"/>
    </row>
    <row r="55" spans="1:9" ht="20.100000000000001" customHeight="1" x14ac:dyDescent="0.25">
      <c r="A55" s="23">
        <v>18</v>
      </c>
      <c r="B55" s="14" t="s">
        <v>917</v>
      </c>
      <c r="C55" s="48">
        <f>+data!M675</f>
        <v>0</v>
      </c>
      <c r="D55" s="48">
        <f>+data!M676</f>
        <v>0</v>
      </c>
      <c r="E55" s="48">
        <f>+data!M677</f>
        <v>1903514</v>
      </c>
      <c r="F55" s="48">
        <f>+data!M678</f>
        <v>0</v>
      </c>
      <c r="G55" s="48">
        <f>+data!M679</f>
        <v>283952</v>
      </c>
      <c r="H55" s="48">
        <f>+data!M680</f>
        <v>0</v>
      </c>
      <c r="I55" s="48">
        <f>+data!M681</f>
        <v>26135</v>
      </c>
    </row>
    <row r="56" spans="1:9" ht="20.100000000000001" customHeight="1" x14ac:dyDescent="0.25">
      <c r="A56" s="23">
        <v>19</v>
      </c>
      <c r="B56" s="48" t="s">
        <v>918</v>
      </c>
      <c r="C56" s="14">
        <f>data!J73</f>
        <v>0</v>
      </c>
      <c r="D56" s="14">
        <f>data!K73</f>
        <v>0</v>
      </c>
      <c r="E56" s="14">
        <f>data!L73</f>
        <v>2028198</v>
      </c>
      <c r="F56" s="14">
        <f>data!M73</f>
        <v>0</v>
      </c>
      <c r="G56" s="14">
        <f>data!N73</f>
        <v>383397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919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56004</v>
      </c>
    </row>
    <row r="58" spans="1:9" ht="20.100000000000001" customHeight="1" x14ac:dyDescent="0.25">
      <c r="A58" s="23">
        <v>21</v>
      </c>
      <c r="B58" s="48" t="s">
        <v>920</v>
      </c>
      <c r="C58" s="14">
        <f>data!J75</f>
        <v>0</v>
      </c>
      <c r="D58" s="14">
        <f>data!K75</f>
        <v>0</v>
      </c>
      <c r="E58" s="14">
        <f>data!L75</f>
        <v>2028198</v>
      </c>
      <c r="F58" s="14">
        <f>data!M75</f>
        <v>0</v>
      </c>
      <c r="G58" s="14">
        <f>data!N75</f>
        <v>383397</v>
      </c>
      <c r="H58" s="14">
        <f>data!O75</f>
        <v>0</v>
      </c>
      <c r="I58" s="14">
        <f>data!P75</f>
        <v>56004</v>
      </c>
    </row>
    <row r="59" spans="1:9" ht="20.100000000000001" customHeight="1" x14ac:dyDescent="0.25">
      <c r="A59" s="23" t="s">
        <v>921</v>
      </c>
      <c r="B59" s="60"/>
      <c r="C59" s="207"/>
      <c r="D59" s="207"/>
      <c r="E59" s="207"/>
      <c r="F59" s="207"/>
      <c r="G59" s="207"/>
      <c r="H59" s="207"/>
      <c r="I59" s="207"/>
    </row>
    <row r="60" spans="1:9" ht="20.100000000000001" customHeight="1" x14ac:dyDescent="0.25">
      <c r="A60" s="23">
        <v>22</v>
      </c>
      <c r="B60" s="14" t="s">
        <v>922</v>
      </c>
      <c r="C60" s="14">
        <f>data!J76</f>
        <v>0</v>
      </c>
      <c r="D60" s="14">
        <f>data!K76</f>
        <v>0</v>
      </c>
      <c r="E60" s="14">
        <f>data!L76</f>
        <v>6656</v>
      </c>
      <c r="F60" s="14">
        <f>data!M76</f>
        <v>0</v>
      </c>
      <c r="G60" s="14">
        <f>data!N76</f>
        <v>5834</v>
      </c>
      <c r="H60" s="14">
        <f>data!O76</f>
        <v>0</v>
      </c>
      <c r="I60" s="14">
        <f>data!P76</f>
        <v>302</v>
      </c>
    </row>
    <row r="61" spans="1:9" ht="20.100000000000001" customHeight="1" x14ac:dyDescent="0.25">
      <c r="A61" s="23">
        <v>23</v>
      </c>
      <c r="B61" s="14" t="s">
        <v>923</v>
      </c>
      <c r="C61" s="14">
        <f>data!J77</f>
        <v>0</v>
      </c>
      <c r="D61" s="14">
        <f>data!K77</f>
        <v>0</v>
      </c>
      <c r="E61" s="14">
        <f>data!L77</f>
        <v>21269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1</v>
      </c>
    </row>
    <row r="62" spans="1:9" ht="20.100000000000001" customHeight="1" x14ac:dyDescent="0.25">
      <c r="A62" s="23">
        <v>24</v>
      </c>
      <c r="B62" s="14" t="s">
        <v>924</v>
      </c>
      <c r="C62" s="14">
        <f>data!J78</f>
        <v>0</v>
      </c>
      <c r="D62" s="14">
        <f>data!K78</f>
        <v>0</v>
      </c>
      <c r="E62" s="14">
        <f>data!L78</f>
        <v>6656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302</v>
      </c>
    </row>
    <row r="63" spans="1:9" ht="20.100000000000001" customHeight="1" x14ac:dyDescent="0.25">
      <c r="A63" s="23">
        <v>25</v>
      </c>
      <c r="B63" s="14" t="s">
        <v>925</v>
      </c>
      <c r="C63" s="14">
        <f>data!J79</f>
        <v>0</v>
      </c>
      <c r="D63" s="14">
        <f>data!K79</f>
        <v>0</v>
      </c>
      <c r="E63" s="14">
        <f>data!L79</f>
        <v>59358</v>
      </c>
      <c r="F63" s="14">
        <f>data!M79</f>
        <v>0</v>
      </c>
      <c r="G63" s="14">
        <f>data!N79</f>
        <v>2564</v>
      </c>
      <c r="H63" s="14">
        <f>data!O79</f>
        <v>0</v>
      </c>
      <c r="I63" s="14">
        <f>data!P79</f>
        <v>336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14.05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909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929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Odessa Memorial Healthcare Center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911</v>
      </c>
      <c r="C70" s="18" t="s">
        <v>106</v>
      </c>
      <c r="D70" s="25"/>
      <c r="E70" s="18" t="s">
        <v>108</v>
      </c>
      <c r="F70" s="18" t="s">
        <v>930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931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915</v>
      </c>
      <c r="C72" s="15" t="s">
        <v>932</v>
      </c>
      <c r="D72" s="89" t="s">
        <v>933</v>
      </c>
      <c r="E72" s="208"/>
      <c r="F72" s="208"/>
      <c r="G72" s="89" t="s">
        <v>934</v>
      </c>
      <c r="H72" s="89" t="s">
        <v>934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08"/>
      <c r="F73" s="208"/>
      <c r="G73" s="14">
        <f>data!U59</f>
        <v>5406</v>
      </c>
      <c r="H73" s="14">
        <f>data!V59</f>
        <v>262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0.04</v>
      </c>
      <c r="F74" s="26">
        <f>data!T60</f>
        <v>0</v>
      </c>
      <c r="G74" s="26">
        <f>data!U60</f>
        <v>1.1499999999999999</v>
      </c>
      <c r="H74" s="26">
        <f>data!V60</f>
        <v>0.04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1742</v>
      </c>
      <c r="F75" s="14">
        <f>data!T61</f>
        <v>0</v>
      </c>
      <c r="G75" s="14">
        <f>data!U61</f>
        <v>62870</v>
      </c>
      <c r="H75" s="14">
        <f>data!V61</f>
        <v>3272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553</v>
      </c>
      <c r="F76" s="14">
        <f>data!T62</f>
        <v>0</v>
      </c>
      <c r="G76" s="14">
        <f>data!U62</f>
        <v>19956</v>
      </c>
      <c r="H76" s="14">
        <f>data!V62</f>
        <v>1039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18831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15191</v>
      </c>
      <c r="F78" s="14">
        <f>data!T64</f>
        <v>0</v>
      </c>
      <c r="G78" s="14">
        <f>data!U64</f>
        <v>47969</v>
      </c>
      <c r="H78" s="14">
        <f>data!V64</f>
        <v>552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41305</v>
      </c>
      <c r="H80" s="14">
        <f>data!V66</f>
        <v>330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5646</v>
      </c>
      <c r="F81" s="14">
        <f>data!T67</f>
        <v>0</v>
      </c>
      <c r="G81" s="14">
        <f>data!U67</f>
        <v>7331</v>
      </c>
      <c r="H81" s="14">
        <f>data!V67</f>
        <v>402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87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-1246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916</v>
      </c>
      <c r="C85" s="14">
        <f>data!Q71</f>
        <v>0</v>
      </c>
      <c r="D85" s="14">
        <f>data!R71</f>
        <v>0</v>
      </c>
      <c r="E85" s="14">
        <f>data!S71</f>
        <v>21886</v>
      </c>
      <c r="F85" s="14">
        <f>data!T71</f>
        <v>0</v>
      </c>
      <c r="G85" s="14">
        <f>data!U71</f>
        <v>198349</v>
      </c>
      <c r="H85" s="14">
        <f>data!V71</f>
        <v>5595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07"/>
      <c r="D86" s="207"/>
      <c r="E86" s="207"/>
      <c r="F86" s="207"/>
      <c r="G86" s="207"/>
      <c r="H86" s="207"/>
      <c r="I86" s="207"/>
    </row>
    <row r="87" spans="1:9" ht="20.100000000000001" customHeight="1" x14ac:dyDescent="0.25">
      <c r="A87" s="23">
        <v>18</v>
      </c>
      <c r="B87" s="14" t="s">
        <v>917</v>
      </c>
      <c r="C87" s="48">
        <f>+data!M682</f>
        <v>0</v>
      </c>
      <c r="D87" s="48">
        <f>+data!M683</f>
        <v>0</v>
      </c>
      <c r="E87" s="48">
        <f>+data!M684</f>
        <v>26272</v>
      </c>
      <c r="F87" s="48">
        <f>+data!M685</f>
        <v>0</v>
      </c>
      <c r="G87" s="48">
        <f>+data!M686</f>
        <v>126660</v>
      </c>
      <c r="H87" s="48">
        <f>+data!M687</f>
        <v>9118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918</v>
      </c>
      <c r="C88" s="14">
        <f>data!Q73</f>
        <v>0</v>
      </c>
      <c r="D88" s="14">
        <f>data!R73</f>
        <v>0</v>
      </c>
      <c r="E88" s="14">
        <f>data!S73</f>
        <v>6433</v>
      </c>
      <c r="F88" s="14">
        <f>data!T73</f>
        <v>0</v>
      </c>
      <c r="G88" s="14">
        <f>data!U73</f>
        <v>14145</v>
      </c>
      <c r="H88" s="14">
        <f>data!V73</f>
        <v>1892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919</v>
      </c>
      <c r="C89" s="14">
        <f>data!Q74</f>
        <v>0</v>
      </c>
      <c r="D89" s="14">
        <f>data!R74</f>
        <v>0</v>
      </c>
      <c r="E89" s="14">
        <f>data!S74</f>
        <v>38331</v>
      </c>
      <c r="F89" s="14">
        <f>data!T74</f>
        <v>0</v>
      </c>
      <c r="G89" s="14">
        <f>data!U74</f>
        <v>468655</v>
      </c>
      <c r="H89" s="14">
        <f>data!V74</f>
        <v>42985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920</v>
      </c>
      <c r="C90" s="14">
        <f>data!Q75</f>
        <v>0</v>
      </c>
      <c r="D90" s="14">
        <f>data!R75</f>
        <v>0</v>
      </c>
      <c r="E90" s="14">
        <f>data!S75</f>
        <v>44764</v>
      </c>
      <c r="F90" s="14">
        <f>data!T75</f>
        <v>0</v>
      </c>
      <c r="G90" s="14">
        <f>data!U75</f>
        <v>482800</v>
      </c>
      <c r="H90" s="14">
        <f>data!V75</f>
        <v>44877</v>
      </c>
      <c r="I90" s="14">
        <f>data!W75</f>
        <v>0</v>
      </c>
    </row>
    <row r="91" spans="1:9" ht="20.100000000000001" customHeight="1" x14ac:dyDescent="0.25">
      <c r="A91" s="23" t="s">
        <v>921</v>
      </c>
      <c r="B91" s="60"/>
      <c r="C91" s="207"/>
      <c r="D91" s="207"/>
      <c r="E91" s="207"/>
      <c r="F91" s="207"/>
      <c r="G91" s="207"/>
      <c r="H91" s="207"/>
      <c r="I91" s="207"/>
    </row>
    <row r="92" spans="1:9" ht="20.100000000000001" customHeight="1" x14ac:dyDescent="0.25">
      <c r="A92" s="23">
        <v>22</v>
      </c>
      <c r="B92" s="14" t="s">
        <v>922</v>
      </c>
      <c r="C92" s="14">
        <f>data!Q76</f>
        <v>0</v>
      </c>
      <c r="D92" s="14">
        <f>data!R76</f>
        <v>0</v>
      </c>
      <c r="E92" s="14">
        <f>data!S76</f>
        <v>361</v>
      </c>
      <c r="F92" s="14">
        <f>data!T76</f>
        <v>0</v>
      </c>
      <c r="G92" s="14">
        <f>data!U76</f>
        <v>213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923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924</v>
      </c>
      <c r="C94" s="14">
        <f>data!Q78</f>
        <v>0</v>
      </c>
      <c r="D94" s="14">
        <f>data!R78</f>
        <v>0</v>
      </c>
      <c r="E94" s="14">
        <f>data!S78</f>
        <v>361</v>
      </c>
      <c r="F94" s="14">
        <f>data!T78</f>
        <v>0</v>
      </c>
      <c r="G94" s="14">
        <f>data!U78</f>
        <v>213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925</v>
      </c>
      <c r="C95" s="14">
        <f>data!Q79</f>
        <v>0</v>
      </c>
      <c r="D95" s="14">
        <f>data!R79</f>
        <v>0</v>
      </c>
      <c r="E95" s="14">
        <f>data!S79</f>
        <v>42</v>
      </c>
      <c r="F95" s="14">
        <f>data!T79</f>
        <v>0</v>
      </c>
      <c r="G95" s="14">
        <f>data!U79</f>
        <v>12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909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935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Odessa Memorial Healthcare Center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911</v>
      </c>
      <c r="C102" s="18" t="s">
        <v>936</v>
      </c>
      <c r="D102" s="18" t="s">
        <v>937</v>
      </c>
      <c r="E102" s="18" t="s">
        <v>937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915</v>
      </c>
      <c r="C104" s="89" t="s">
        <v>224</v>
      </c>
      <c r="D104" s="15" t="s">
        <v>938</v>
      </c>
      <c r="E104" s="15" t="s">
        <v>938</v>
      </c>
      <c r="F104" s="15" t="s">
        <v>938</v>
      </c>
      <c r="G104" s="208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461</v>
      </c>
      <c r="E105" s="14">
        <f>data!Z59</f>
        <v>0</v>
      </c>
      <c r="F105" s="14">
        <f>data!AA59</f>
        <v>0</v>
      </c>
      <c r="G105" s="208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1.47</v>
      </c>
      <c r="E106" s="26">
        <f>data!Z60</f>
        <v>0</v>
      </c>
      <c r="F106" s="26">
        <f>data!AA60</f>
        <v>0</v>
      </c>
      <c r="G106" s="26">
        <f>data!AB60</f>
        <v>0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105475</v>
      </c>
      <c r="E107" s="14">
        <f>data!Z61</f>
        <v>0</v>
      </c>
      <c r="F107" s="14">
        <f>data!AA61</f>
        <v>0</v>
      </c>
      <c r="G107" s="14">
        <f>data!AB61</f>
        <v>0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33480</v>
      </c>
      <c r="E108" s="14">
        <f>data!Z62</f>
        <v>0</v>
      </c>
      <c r="F108" s="14">
        <f>data!AA62</f>
        <v>0</v>
      </c>
      <c r="G108" s="14">
        <f>data!AB62</f>
        <v>0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7854</v>
      </c>
      <c r="E109" s="14">
        <f>data!Z63</f>
        <v>0</v>
      </c>
      <c r="F109" s="14">
        <f>data!AA63</f>
        <v>0</v>
      </c>
      <c r="G109" s="14">
        <f>data!AB63</f>
        <v>87715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4801</v>
      </c>
      <c r="E110" s="14">
        <f>data!Z64</f>
        <v>0</v>
      </c>
      <c r="F110" s="14">
        <f>data!AA64</f>
        <v>0</v>
      </c>
      <c r="G110" s="14">
        <f>data!AB64</f>
        <v>50496</v>
      </c>
      <c r="H110" s="14">
        <f>data!AC64</f>
        <v>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16149</v>
      </c>
      <c r="E112" s="14">
        <f>data!Z66</f>
        <v>0</v>
      </c>
      <c r="F112" s="14">
        <f>data!AA66</f>
        <v>0</v>
      </c>
      <c r="G112" s="14">
        <f>data!AB66</f>
        <v>77638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14347</v>
      </c>
      <c r="E113" s="14">
        <f>data!Z67</f>
        <v>0</v>
      </c>
      <c r="F113" s="14">
        <f>data!AA67</f>
        <v>0</v>
      </c>
      <c r="G113" s="14">
        <f>data!AB67</f>
        <v>2187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14697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3117</v>
      </c>
      <c r="E115" s="14">
        <f>data!Z69</f>
        <v>0</v>
      </c>
      <c r="F115" s="14">
        <f>data!AA69</f>
        <v>0</v>
      </c>
      <c r="G115" s="14">
        <f>data!AB69</f>
        <v>0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-207259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916</v>
      </c>
      <c r="C117" s="14">
        <f>data!X71</f>
        <v>0</v>
      </c>
      <c r="D117" s="14">
        <f>data!Y71</f>
        <v>185223</v>
      </c>
      <c r="E117" s="14">
        <f>data!Z71</f>
        <v>0</v>
      </c>
      <c r="F117" s="14">
        <f>data!AA71</f>
        <v>0</v>
      </c>
      <c r="G117" s="14">
        <f>data!AB71</f>
        <v>25474</v>
      </c>
      <c r="H117" s="14">
        <f>data!AC71</f>
        <v>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07"/>
      <c r="D118" s="207"/>
      <c r="E118" s="207"/>
      <c r="F118" s="207"/>
      <c r="G118" s="207"/>
      <c r="H118" s="207"/>
      <c r="I118" s="207"/>
    </row>
    <row r="119" spans="1:9" ht="20.100000000000001" customHeight="1" x14ac:dyDescent="0.25">
      <c r="A119" s="23">
        <v>18</v>
      </c>
      <c r="B119" s="14" t="s">
        <v>917</v>
      </c>
      <c r="C119" s="48">
        <f>+data!M689</f>
        <v>0</v>
      </c>
      <c r="D119" s="48">
        <f>+data!M690</f>
        <v>82103</v>
      </c>
      <c r="E119" s="48">
        <f>+data!M691</f>
        <v>0</v>
      </c>
      <c r="F119" s="48">
        <f>+data!M692</f>
        <v>0</v>
      </c>
      <c r="G119" s="48">
        <f>+data!M693</f>
        <v>39865</v>
      </c>
      <c r="H119" s="48">
        <f>+data!M694</f>
        <v>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918</v>
      </c>
      <c r="C120" s="14">
        <f>data!X73</f>
        <v>0</v>
      </c>
      <c r="D120" s="14">
        <f>data!Y73</f>
        <v>6085</v>
      </c>
      <c r="E120" s="14">
        <f>data!Z73</f>
        <v>0</v>
      </c>
      <c r="F120" s="14">
        <f>data!AA73</f>
        <v>0</v>
      </c>
      <c r="G120" s="14">
        <f>data!AB73</f>
        <v>46248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919</v>
      </c>
      <c r="C121" s="14">
        <f>data!X74</f>
        <v>0</v>
      </c>
      <c r="D121" s="14">
        <f>data!Y74</f>
        <v>209137</v>
      </c>
      <c r="E121" s="14">
        <f>data!Z74</f>
        <v>0</v>
      </c>
      <c r="F121" s="14">
        <f>data!AA74</f>
        <v>0</v>
      </c>
      <c r="G121" s="14">
        <f>data!AB74</f>
        <v>88025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920</v>
      </c>
      <c r="C122" s="14">
        <f>data!X75</f>
        <v>0</v>
      </c>
      <c r="D122" s="14">
        <f>data!Y75</f>
        <v>215222</v>
      </c>
      <c r="E122" s="14">
        <f>data!Z75</f>
        <v>0</v>
      </c>
      <c r="F122" s="14">
        <f>data!AA75</f>
        <v>0</v>
      </c>
      <c r="G122" s="14">
        <f>data!AB75</f>
        <v>134273</v>
      </c>
      <c r="H122" s="14">
        <f>data!AC75</f>
        <v>0</v>
      </c>
      <c r="I122" s="14">
        <f>data!AD75</f>
        <v>0</v>
      </c>
    </row>
    <row r="123" spans="1:9" ht="20.100000000000001" customHeight="1" x14ac:dyDescent="0.25">
      <c r="A123" s="23" t="s">
        <v>921</v>
      </c>
      <c r="B123" s="60"/>
      <c r="C123" s="207"/>
      <c r="D123" s="207"/>
      <c r="E123" s="207"/>
      <c r="F123" s="207"/>
      <c r="G123" s="207"/>
      <c r="H123" s="207"/>
      <c r="I123" s="207"/>
    </row>
    <row r="124" spans="1:9" ht="20.100000000000001" customHeight="1" x14ac:dyDescent="0.25">
      <c r="A124" s="23">
        <v>22</v>
      </c>
      <c r="B124" s="14" t="s">
        <v>922</v>
      </c>
      <c r="C124" s="14">
        <f>data!X76</f>
        <v>0</v>
      </c>
      <c r="D124" s="14">
        <f>data!Y76</f>
        <v>488</v>
      </c>
      <c r="E124" s="14">
        <f>data!Z76</f>
        <v>0</v>
      </c>
      <c r="F124" s="14">
        <f>data!AA76</f>
        <v>0</v>
      </c>
      <c r="G124" s="14">
        <f>data!AB76</f>
        <v>180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923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924</v>
      </c>
      <c r="C126" s="14">
        <f>data!X78</f>
        <v>0</v>
      </c>
      <c r="D126" s="14">
        <f>data!Y78</f>
        <v>488</v>
      </c>
      <c r="E126" s="14">
        <f>data!Z78</f>
        <v>0</v>
      </c>
      <c r="F126" s="14">
        <f>data!AA78</f>
        <v>0</v>
      </c>
      <c r="G126" s="14">
        <f>data!AB78</f>
        <v>180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925</v>
      </c>
      <c r="C127" s="14">
        <f>data!X79</f>
        <v>0</v>
      </c>
      <c r="D127" s="14">
        <f>data!Y79</f>
        <v>119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909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939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Odessa Memorial Healthcare Center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911</v>
      </c>
      <c r="C134" s="18" t="s">
        <v>96</v>
      </c>
      <c r="D134" s="18" t="s">
        <v>97</v>
      </c>
      <c r="E134" s="18" t="s">
        <v>118</v>
      </c>
      <c r="F134" s="25"/>
      <c r="G134" s="18" t="s">
        <v>940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915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941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7799</v>
      </c>
      <c r="D137" s="14">
        <f>data!AF59</f>
        <v>0</v>
      </c>
      <c r="E137" s="14">
        <f>data!AG59</f>
        <v>458</v>
      </c>
      <c r="F137" s="14">
        <f>data!AH59</f>
        <v>149</v>
      </c>
      <c r="G137" s="14">
        <f>data!AI59</f>
        <v>0</v>
      </c>
      <c r="H137" s="14">
        <f>data!AJ59</f>
        <v>3341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2.66</v>
      </c>
      <c r="D138" s="26">
        <f>data!AF60</f>
        <v>0</v>
      </c>
      <c r="E138" s="26">
        <f>data!AG60</f>
        <v>0.43</v>
      </c>
      <c r="F138" s="26">
        <f>data!AH60</f>
        <v>0.74</v>
      </c>
      <c r="G138" s="26">
        <f>data!AI60</f>
        <v>0</v>
      </c>
      <c r="H138" s="26">
        <f>data!AJ60</f>
        <v>5.58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232585</v>
      </c>
      <c r="D139" s="14">
        <f>data!AF61</f>
        <v>0</v>
      </c>
      <c r="E139" s="14">
        <f>data!AG61</f>
        <v>36387</v>
      </c>
      <c r="F139" s="14">
        <f>data!AH61</f>
        <v>59774</v>
      </c>
      <c r="G139" s="14">
        <f>data!AI61</f>
        <v>0</v>
      </c>
      <c r="H139" s="14">
        <f>data!AJ61</f>
        <v>311909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73828</v>
      </c>
      <c r="D140" s="14">
        <f>data!AF62</f>
        <v>0</v>
      </c>
      <c r="E140" s="14">
        <f>data!AG62</f>
        <v>11550</v>
      </c>
      <c r="F140" s="14">
        <f>data!AH62</f>
        <v>18974</v>
      </c>
      <c r="G140" s="14">
        <f>data!AI62</f>
        <v>0</v>
      </c>
      <c r="H140" s="14">
        <f>data!AJ62</f>
        <v>99007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115472</v>
      </c>
      <c r="D141" s="14">
        <f>data!AF63</f>
        <v>0</v>
      </c>
      <c r="E141" s="14">
        <f>data!AG63</f>
        <v>326326</v>
      </c>
      <c r="F141" s="14">
        <f>data!AH63</f>
        <v>0</v>
      </c>
      <c r="G141" s="14">
        <f>data!AI63</f>
        <v>0</v>
      </c>
      <c r="H141" s="14">
        <f>data!AJ63</f>
        <v>561658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2587</v>
      </c>
      <c r="D142" s="14">
        <f>data!AF64</f>
        <v>0</v>
      </c>
      <c r="E142" s="14">
        <f>data!AG64</f>
        <v>1465</v>
      </c>
      <c r="F142" s="14">
        <f>data!AH64</f>
        <v>7816</v>
      </c>
      <c r="G142" s="14">
        <f>data!AI64</f>
        <v>0</v>
      </c>
      <c r="H142" s="14">
        <f>data!AJ64</f>
        <v>34024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3157</v>
      </c>
      <c r="G143" s="14">
        <f>data!AI65</f>
        <v>0</v>
      </c>
      <c r="H143" s="14">
        <f>data!AJ65</f>
        <v>15799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4153</v>
      </c>
      <c r="D144" s="14">
        <f>data!AF66</f>
        <v>0</v>
      </c>
      <c r="E144" s="14">
        <f>data!AG66</f>
        <v>2336</v>
      </c>
      <c r="F144" s="14">
        <f>data!AH66</f>
        <v>8586</v>
      </c>
      <c r="G144" s="14">
        <f>data!AI66</f>
        <v>0</v>
      </c>
      <c r="H144" s="14">
        <f>data!AJ66</f>
        <v>25165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12206</v>
      </c>
      <c r="D145" s="14">
        <f>data!AF67</f>
        <v>0</v>
      </c>
      <c r="E145" s="14">
        <f>data!AG67</f>
        <v>13286</v>
      </c>
      <c r="F145" s="14">
        <f>data!AH67</f>
        <v>9732</v>
      </c>
      <c r="G145" s="14">
        <f>data!AI67</f>
        <v>0</v>
      </c>
      <c r="H145" s="14">
        <f>data!AJ67</f>
        <v>2438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2750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2371</v>
      </c>
      <c r="D147" s="14">
        <f>data!AF69</f>
        <v>0</v>
      </c>
      <c r="E147" s="14">
        <f>data!AG69</f>
        <v>672</v>
      </c>
      <c r="F147" s="14">
        <f>data!AH69</f>
        <v>275</v>
      </c>
      <c r="G147" s="14">
        <f>data!AI69</f>
        <v>0</v>
      </c>
      <c r="H147" s="14">
        <f>data!AJ69</f>
        <v>9359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-22057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-5965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916</v>
      </c>
      <c r="C149" s="14">
        <f>data!AE71</f>
        <v>421145</v>
      </c>
      <c r="D149" s="14">
        <f>data!AF71</f>
        <v>0</v>
      </c>
      <c r="E149" s="14">
        <f>data!AG71</f>
        <v>392022</v>
      </c>
      <c r="F149" s="14">
        <f>data!AH71</f>
        <v>111064</v>
      </c>
      <c r="G149" s="14">
        <f>data!AI71</f>
        <v>0</v>
      </c>
      <c r="H149" s="14">
        <f>data!AJ71</f>
        <v>1053394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07"/>
      <c r="D150" s="207"/>
      <c r="E150" s="207"/>
      <c r="F150" s="207"/>
      <c r="G150" s="207"/>
      <c r="H150" s="207"/>
      <c r="I150" s="207"/>
    </row>
    <row r="151" spans="1:9" ht="20.100000000000001" customHeight="1" x14ac:dyDescent="0.25">
      <c r="A151" s="23">
        <v>18</v>
      </c>
      <c r="B151" s="14" t="s">
        <v>917</v>
      </c>
      <c r="C151" s="48">
        <f>+data!M696</f>
        <v>184963</v>
      </c>
      <c r="D151" s="48">
        <f>+data!M697</f>
        <v>0</v>
      </c>
      <c r="E151" s="48">
        <f>+data!M698</f>
        <v>154469</v>
      </c>
      <c r="F151" s="48">
        <f>+data!M699</f>
        <v>62960</v>
      </c>
      <c r="G151" s="48">
        <f>+data!M700</f>
        <v>0</v>
      </c>
      <c r="H151" s="48">
        <f>+data!M701</f>
        <v>399234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918</v>
      </c>
      <c r="C152" s="14">
        <f>data!AE73</f>
        <v>54614</v>
      </c>
      <c r="D152" s="14">
        <f>data!AF73</f>
        <v>0</v>
      </c>
      <c r="E152" s="14">
        <f>data!AG73</f>
        <v>0</v>
      </c>
      <c r="F152" s="14">
        <f>data!AH73</f>
        <v>3903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919</v>
      </c>
      <c r="C153" s="14">
        <f>data!AE74</f>
        <v>427834</v>
      </c>
      <c r="D153" s="14">
        <f>data!AF74</f>
        <v>0</v>
      </c>
      <c r="E153" s="14">
        <f>data!AG74</f>
        <v>464951</v>
      </c>
      <c r="F153" s="14">
        <f>data!AH74</f>
        <v>251852</v>
      </c>
      <c r="G153" s="14">
        <f>data!AI74</f>
        <v>0</v>
      </c>
      <c r="H153" s="14">
        <f>data!AJ74</f>
        <v>992416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920</v>
      </c>
      <c r="C154" s="14">
        <f>data!AE75</f>
        <v>482448</v>
      </c>
      <c r="D154" s="14">
        <f>data!AF75</f>
        <v>0</v>
      </c>
      <c r="E154" s="14">
        <f>data!AG75</f>
        <v>464951</v>
      </c>
      <c r="F154" s="14">
        <f>data!AH75</f>
        <v>255755</v>
      </c>
      <c r="G154" s="14">
        <f>data!AI75</f>
        <v>0</v>
      </c>
      <c r="H154" s="14">
        <f>data!AJ75</f>
        <v>992416</v>
      </c>
      <c r="I154" s="14">
        <f>data!AK75</f>
        <v>0</v>
      </c>
    </row>
    <row r="155" spans="1:9" ht="20.100000000000001" customHeight="1" x14ac:dyDescent="0.25">
      <c r="A155" s="23" t="s">
        <v>921</v>
      </c>
      <c r="B155" s="60"/>
      <c r="C155" s="207"/>
      <c r="D155" s="207"/>
      <c r="E155" s="207"/>
      <c r="F155" s="207"/>
      <c r="G155" s="207"/>
      <c r="H155" s="207"/>
      <c r="I155" s="207"/>
    </row>
    <row r="156" spans="1:9" ht="20.100000000000001" customHeight="1" x14ac:dyDescent="0.25">
      <c r="A156" s="23">
        <v>22</v>
      </c>
      <c r="B156" s="14" t="s">
        <v>922</v>
      </c>
      <c r="C156" s="14">
        <f>data!AE76</f>
        <v>928</v>
      </c>
      <c r="D156" s="14">
        <f>data!AF76</f>
        <v>0</v>
      </c>
      <c r="E156" s="14">
        <f>data!AG76</f>
        <v>567</v>
      </c>
      <c r="F156" s="14">
        <f>data!AH76</f>
        <v>0</v>
      </c>
      <c r="G156" s="14">
        <f>data!AI76</f>
        <v>0</v>
      </c>
      <c r="H156" s="14">
        <f>data!AJ76</f>
        <v>3289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923</v>
      </c>
      <c r="C157" s="14">
        <f>data!AE77</f>
        <v>0</v>
      </c>
      <c r="D157" s="14">
        <f>data!AF77</f>
        <v>0</v>
      </c>
      <c r="E157" s="14">
        <f>data!AG77</f>
        <v>2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924</v>
      </c>
      <c r="C158" s="14">
        <f>data!AE78</f>
        <v>928</v>
      </c>
      <c r="D158" s="14">
        <f>data!AF78</f>
        <v>0</v>
      </c>
      <c r="E158" s="14">
        <f>data!AG78</f>
        <v>567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925</v>
      </c>
      <c r="C159" s="14">
        <f>data!AE79</f>
        <v>3338</v>
      </c>
      <c r="D159" s="14">
        <f>data!AF79</f>
        <v>0</v>
      </c>
      <c r="E159" s="14">
        <f>data!AG79</f>
        <v>776</v>
      </c>
      <c r="F159" s="14">
        <f>data!AH79</f>
        <v>413</v>
      </c>
      <c r="G159" s="14">
        <f>data!AI79</f>
        <v>0</v>
      </c>
      <c r="H159" s="14">
        <f>data!AJ79</f>
        <v>113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909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942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Odessa Memorial Healthcare Center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911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943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944</v>
      </c>
      <c r="F167" s="18" t="s">
        <v>182</v>
      </c>
      <c r="G167" s="18" t="s">
        <v>121</v>
      </c>
      <c r="H167" s="88" t="s">
        <v>945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915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916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07"/>
      <c r="D182" s="207"/>
      <c r="E182" s="207"/>
      <c r="F182" s="207"/>
      <c r="G182" s="207"/>
      <c r="H182" s="207"/>
      <c r="I182" s="207"/>
    </row>
    <row r="183" spans="1:9" ht="20.100000000000001" customHeight="1" x14ac:dyDescent="0.25">
      <c r="A183" s="23">
        <v>18</v>
      </c>
      <c r="B183" s="14" t="s">
        <v>917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918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919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920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921</v>
      </c>
      <c r="B187" s="60"/>
      <c r="C187" s="207"/>
      <c r="D187" s="207"/>
      <c r="E187" s="207"/>
      <c r="F187" s="207"/>
      <c r="G187" s="207"/>
      <c r="H187" s="207"/>
      <c r="I187" s="207"/>
    </row>
    <row r="188" spans="1:9" ht="20.100000000000001" customHeight="1" x14ac:dyDescent="0.25">
      <c r="A188" s="23">
        <v>22</v>
      </c>
      <c r="B188" s="14" t="s">
        <v>922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923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924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925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909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946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Odessa Memorial Healthcare Center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911</v>
      </c>
      <c r="C198" s="25"/>
      <c r="D198" s="18" t="s">
        <v>130</v>
      </c>
      <c r="E198" s="18" t="s">
        <v>131</v>
      </c>
      <c r="F198" s="18" t="s">
        <v>132</v>
      </c>
      <c r="G198" s="18" t="s">
        <v>947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948</v>
      </c>
      <c r="E199" s="18" t="s">
        <v>949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915</v>
      </c>
      <c r="C200" s="15" t="s">
        <v>226</v>
      </c>
      <c r="D200" s="15" t="s">
        <v>948</v>
      </c>
      <c r="E200" s="15" t="s">
        <v>228</v>
      </c>
      <c r="F200" s="208"/>
      <c r="G200" s="208"/>
      <c r="H200" s="208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08"/>
      <c r="G201" s="208"/>
      <c r="H201" s="208"/>
      <c r="I201" s="14">
        <f>data!AY59</f>
        <v>23319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6.19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229740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72925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1440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92606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77242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42307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32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-6902</v>
      </c>
    </row>
    <row r="213" spans="1:9" ht="20.100000000000001" customHeight="1" x14ac:dyDescent="0.25">
      <c r="A213" s="23">
        <v>16</v>
      </c>
      <c r="B213" s="48" t="s">
        <v>916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509390</v>
      </c>
    </row>
    <row r="214" spans="1:9" ht="20.100000000000001" customHeight="1" x14ac:dyDescent="0.25">
      <c r="A214" s="23">
        <v>17</v>
      </c>
      <c r="B214" s="14" t="s">
        <v>244</v>
      </c>
      <c r="C214" s="207"/>
      <c r="D214" s="207"/>
      <c r="E214" s="207"/>
      <c r="F214" s="207"/>
      <c r="G214" s="207"/>
      <c r="H214" s="207"/>
      <c r="I214" s="207"/>
    </row>
    <row r="215" spans="1:9" ht="20.100000000000001" customHeight="1" x14ac:dyDescent="0.25">
      <c r="A215" s="23">
        <v>18</v>
      </c>
      <c r="B215" s="14" t="s">
        <v>917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918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09" t="str">
        <f>IF(data!AW73&gt;0,data!AW73,"")</f>
        <v>x</v>
      </c>
      <c r="H216" s="209" t="str">
        <f>IF(data!AX73&gt;0,data!AX73,"")</f>
        <v>x</v>
      </c>
      <c r="I216" s="209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919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09" t="str">
        <f>IF(data!AW74&gt;0,data!AW74,"")</f>
        <v>x</v>
      </c>
      <c r="H217" s="209" t="str">
        <f>IF(data!AX74&gt;0,data!AX74,"")</f>
        <v>x</v>
      </c>
      <c r="I217" s="209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920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09" t="str">
        <f>IF(data!AW75&gt;0,data!AW75,"")</f>
        <v>x</v>
      </c>
      <c r="H218" s="209" t="str">
        <f>IF(data!AX75&gt;0,data!AX75,"")</f>
        <v>x</v>
      </c>
      <c r="I218" s="209" t="str">
        <f>IF(data!AY75&gt;0,data!AY75,"")</f>
        <v>x</v>
      </c>
    </row>
    <row r="219" spans="1:9" ht="20.100000000000001" customHeight="1" x14ac:dyDescent="0.25">
      <c r="A219" s="23" t="s">
        <v>921</v>
      </c>
      <c r="B219" s="60"/>
      <c r="C219" s="207"/>
      <c r="D219" s="207"/>
      <c r="E219" s="207"/>
      <c r="F219" s="207"/>
      <c r="G219" s="207"/>
      <c r="H219" s="207"/>
      <c r="I219" s="207"/>
    </row>
    <row r="220" spans="1:9" ht="20.100000000000001" customHeight="1" x14ac:dyDescent="0.25">
      <c r="A220" s="23">
        <v>22</v>
      </c>
      <c r="B220" s="14" t="s">
        <v>922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3202</v>
      </c>
    </row>
    <row r="221" spans="1:9" ht="20.100000000000001" customHeight="1" x14ac:dyDescent="0.25">
      <c r="A221" s="23">
        <v>23</v>
      </c>
      <c r="B221" s="14" t="s">
        <v>923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09" t="str">
        <f>IF(data!AX77&gt;0,data!AX77,"")</f>
        <v>x</v>
      </c>
      <c r="I221" s="209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924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09" t="str">
        <f>IF(data!AX78&gt;0,data!AX78,"")</f>
        <v>x</v>
      </c>
      <c r="I222" s="209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925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09" t="str">
        <f>IF(data!AX79&gt;0,data!AX79,"")</f>
        <v>x</v>
      </c>
      <c r="I223" s="209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09" t="str">
        <f>IF(data!AW80&gt;0,data!AW80,"")</f>
        <v>x</v>
      </c>
      <c r="H224" s="209" t="str">
        <f>IF(data!AX80&gt;0,data!AX80,"")</f>
        <v>x</v>
      </c>
      <c r="I224" s="209" t="str">
        <f>IF(data!AY80&gt;0,data!AY80,"")</f>
        <v>x</v>
      </c>
    </row>
    <row r="225" spans="1:9" ht="20.100000000000001" customHeight="1" x14ac:dyDescent="0.25">
      <c r="A225" s="4" t="s">
        <v>909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950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Odessa Memorial Healthcare Center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911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951</v>
      </c>
      <c r="F231" s="18" t="s">
        <v>952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915</v>
      </c>
      <c r="C232" s="15" t="s">
        <v>953</v>
      </c>
      <c r="D232" s="15" t="s">
        <v>954</v>
      </c>
      <c r="E232" s="208"/>
      <c r="F232" s="208"/>
      <c r="G232" s="208"/>
      <c r="H232" s="15" t="s">
        <v>232</v>
      </c>
      <c r="I232" s="208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08"/>
      <c r="F233" s="208"/>
      <c r="G233" s="208"/>
      <c r="H233" s="14">
        <f>data!BE59</f>
        <v>35142</v>
      </c>
      <c r="I233" s="208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2.11</v>
      </c>
      <c r="E234" s="26">
        <f>data!BB60</f>
        <v>1.34</v>
      </c>
      <c r="F234" s="26">
        <f>data!BC60</f>
        <v>0</v>
      </c>
      <c r="G234" s="26">
        <f>data!BD60</f>
        <v>0.78</v>
      </c>
      <c r="H234" s="26">
        <f>data!BE60</f>
        <v>2.87</v>
      </c>
      <c r="I234" s="26">
        <f>data!BF60</f>
        <v>3.02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65600</v>
      </c>
      <c r="E235" s="14">
        <f>data!BB61</f>
        <v>98718</v>
      </c>
      <c r="F235" s="14">
        <f>data!BC61</f>
        <v>0</v>
      </c>
      <c r="G235" s="14">
        <f>data!BD61</f>
        <v>29176</v>
      </c>
      <c r="H235" s="14">
        <f>data!BE61</f>
        <v>133974</v>
      </c>
      <c r="I235" s="14">
        <f>data!BF61</f>
        <v>76092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20823</v>
      </c>
      <c r="E236" s="14">
        <f>data!BB62</f>
        <v>31335</v>
      </c>
      <c r="F236" s="14">
        <f>data!BC62</f>
        <v>0</v>
      </c>
      <c r="G236" s="14">
        <f>data!BD62</f>
        <v>9261</v>
      </c>
      <c r="H236" s="14">
        <f>data!BE62</f>
        <v>42526</v>
      </c>
      <c r="I236" s="14">
        <f>data!BF62</f>
        <v>24153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12586</v>
      </c>
      <c r="E238" s="14">
        <f>data!BB64</f>
        <v>164</v>
      </c>
      <c r="F238" s="14">
        <f>data!BC64</f>
        <v>0</v>
      </c>
      <c r="G238" s="14">
        <f>data!BD64</f>
        <v>3237</v>
      </c>
      <c r="H238" s="14">
        <f>data!BE64</f>
        <v>17851</v>
      </c>
      <c r="I238" s="14">
        <f>data!BF64</f>
        <v>16255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157401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1488</v>
      </c>
      <c r="E240" s="14">
        <f>data!BB66</f>
        <v>971</v>
      </c>
      <c r="F240" s="14">
        <f>data!BC66</f>
        <v>0</v>
      </c>
      <c r="G240" s="14">
        <f>data!BD66</f>
        <v>0</v>
      </c>
      <c r="H240" s="14">
        <f>data!BE66</f>
        <v>74181</v>
      </c>
      <c r="I240" s="14">
        <f>data!BF66</f>
        <v>493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16261</v>
      </c>
      <c r="E241" s="14">
        <f>data!BB67</f>
        <v>2685</v>
      </c>
      <c r="F241" s="14">
        <f>data!BC67</f>
        <v>0</v>
      </c>
      <c r="G241" s="14">
        <f>data!BD67</f>
        <v>0</v>
      </c>
      <c r="H241" s="14">
        <f>data!BE67</f>
        <v>83258</v>
      </c>
      <c r="I241" s="14">
        <f>data!BF67</f>
        <v>1966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103</v>
      </c>
      <c r="F243" s="14">
        <f>data!BC69</f>
        <v>0</v>
      </c>
      <c r="G243" s="14">
        <f>data!BD69</f>
        <v>-3822</v>
      </c>
      <c r="H243" s="14">
        <f>data!BE69</f>
        <v>1870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-186</v>
      </c>
      <c r="E244" s="14">
        <f>-data!BB70</f>
        <v>-1757</v>
      </c>
      <c r="F244" s="14">
        <f>-data!BC70</f>
        <v>0</v>
      </c>
      <c r="G244" s="14">
        <f>-data!BD70</f>
        <v>0</v>
      </c>
      <c r="H244" s="14">
        <f>-data!BE70</f>
        <v>-2066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916</v>
      </c>
      <c r="C245" s="14">
        <f>data!AZ71</f>
        <v>0</v>
      </c>
      <c r="D245" s="14">
        <f>data!BA71</f>
        <v>116572</v>
      </c>
      <c r="E245" s="14">
        <f>data!BB71</f>
        <v>132219</v>
      </c>
      <c r="F245" s="14">
        <f>data!BC71</f>
        <v>0</v>
      </c>
      <c r="G245" s="14">
        <f>data!BD71</f>
        <v>37852</v>
      </c>
      <c r="H245" s="14">
        <f>data!BE71</f>
        <v>508995</v>
      </c>
      <c r="I245" s="14">
        <f>data!BF71</f>
        <v>118959</v>
      </c>
    </row>
    <row r="246" spans="1:9" ht="20.100000000000001" customHeight="1" x14ac:dyDescent="0.25">
      <c r="A246" s="23">
        <v>17</v>
      </c>
      <c r="B246" s="14" t="s">
        <v>244</v>
      </c>
      <c r="C246" s="207"/>
      <c r="D246" s="207"/>
      <c r="E246" s="207"/>
      <c r="F246" s="207"/>
      <c r="G246" s="207"/>
      <c r="H246" s="207"/>
      <c r="I246" s="207"/>
    </row>
    <row r="247" spans="1:9" ht="20.100000000000001" customHeight="1" x14ac:dyDescent="0.25">
      <c r="A247" s="23">
        <v>18</v>
      </c>
      <c r="B247" s="14" t="s">
        <v>917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918</v>
      </c>
      <c r="C248" s="209" t="str">
        <f>IF(data!AZ73&gt;0,data!AZ73,"")</f>
        <v>x</v>
      </c>
      <c r="D248" s="209" t="str">
        <f>IF(data!BA73&gt;0,data!BA73,"")</f>
        <v>x</v>
      </c>
      <c r="E248" s="209" t="str">
        <f>IF(data!BB73&gt;0,data!BB73,"")</f>
        <v>x</v>
      </c>
      <c r="F248" s="209" t="str">
        <f>IF(data!BC73&gt;0,data!BC73,"")</f>
        <v>x</v>
      </c>
      <c r="G248" s="209" t="str">
        <f>IF(data!BD73&gt;0,data!BD73,"")</f>
        <v>x</v>
      </c>
      <c r="H248" s="209" t="str">
        <f>IF(data!BE73&gt;0,data!BE73,"")</f>
        <v>x</v>
      </c>
      <c r="I248" s="209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919</v>
      </c>
      <c r="C249" s="209" t="str">
        <f>IF(data!AZ74&gt;0,data!AZ74,"")</f>
        <v>x</v>
      </c>
      <c r="D249" s="209" t="str">
        <f>IF(data!BA74&gt;0,data!BA74,"")</f>
        <v>x</v>
      </c>
      <c r="E249" s="209" t="str">
        <f>IF(data!BB74&gt;0,data!BB74,"")</f>
        <v>x</v>
      </c>
      <c r="F249" s="209" t="str">
        <f>IF(data!BC74&gt;0,data!BC74,"")</f>
        <v>x</v>
      </c>
      <c r="G249" s="209" t="str">
        <f>IF(data!BD74&gt;0,data!BD74,"")</f>
        <v>x</v>
      </c>
      <c r="H249" s="209" t="str">
        <f>IF(data!BE74&gt;0,data!BE74,"")</f>
        <v>x</v>
      </c>
      <c r="I249" s="209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920</v>
      </c>
      <c r="C250" s="209" t="str">
        <f>IF(data!AZ75&gt;0,data!AZ75,"")</f>
        <v>x</v>
      </c>
      <c r="D250" s="209" t="str">
        <f>IF(data!BA75&gt;0,data!BA75,"")</f>
        <v>x</v>
      </c>
      <c r="E250" s="209" t="str">
        <f>IF(data!BB75&gt;0,data!BB75,"")</f>
        <v>x</v>
      </c>
      <c r="F250" s="209" t="str">
        <f>IF(data!BC75&gt;0,data!BC75,"")</f>
        <v>x</v>
      </c>
      <c r="G250" s="209" t="str">
        <f>IF(data!BD75&gt;0,data!BD75,"")</f>
        <v>x</v>
      </c>
      <c r="H250" s="209" t="str">
        <f>IF(data!BE75&gt;0,data!BE75,"")</f>
        <v>x</v>
      </c>
      <c r="I250" s="209" t="str">
        <f>IF(data!BF75&gt;0,data!BF75,"")</f>
        <v>x</v>
      </c>
    </row>
    <row r="251" spans="1:9" ht="20.100000000000001" customHeight="1" x14ac:dyDescent="0.25">
      <c r="A251" s="23" t="s">
        <v>921</v>
      </c>
      <c r="B251" s="60"/>
      <c r="C251" s="207"/>
      <c r="D251" s="207"/>
      <c r="E251" s="207"/>
      <c r="F251" s="207"/>
      <c r="G251" s="207"/>
      <c r="H251" s="207"/>
      <c r="I251" s="207"/>
    </row>
    <row r="252" spans="1:9" ht="20.100000000000001" customHeight="1" x14ac:dyDescent="0.25">
      <c r="A252" s="23">
        <v>22</v>
      </c>
      <c r="B252" s="14" t="s">
        <v>922</v>
      </c>
      <c r="C252" s="85">
        <f>data!AZ76</f>
        <v>0</v>
      </c>
      <c r="D252" s="85">
        <f>data!BA76</f>
        <v>1286</v>
      </c>
      <c r="E252" s="85">
        <f>data!BB76</f>
        <v>221</v>
      </c>
      <c r="F252" s="85">
        <f>data!BC76</f>
        <v>0</v>
      </c>
      <c r="G252" s="85">
        <f>data!BD76</f>
        <v>0</v>
      </c>
      <c r="H252" s="85">
        <f>data!BE76</f>
        <v>6812</v>
      </c>
      <c r="I252" s="85">
        <f>data!BF76</f>
        <v>196</v>
      </c>
    </row>
    <row r="253" spans="1:9" ht="20.100000000000001" customHeight="1" x14ac:dyDescent="0.25">
      <c r="A253" s="23">
        <v>23</v>
      </c>
      <c r="B253" s="14" t="s">
        <v>923</v>
      </c>
      <c r="C253" s="85">
        <f>data!AZ77</f>
        <v>1872</v>
      </c>
      <c r="D253" s="85">
        <f>data!BA77</f>
        <v>0</v>
      </c>
      <c r="E253" s="85">
        <f>data!BB77</f>
        <v>0</v>
      </c>
      <c r="F253" s="85">
        <f>data!BC77</f>
        <v>0</v>
      </c>
      <c r="G253" s="209" t="str">
        <f>IF(data!BD77&gt;0,data!BD77,"")</f>
        <v>x</v>
      </c>
      <c r="H253" s="209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924</v>
      </c>
      <c r="C254" s="209" t="str">
        <f>IF(data!AZ78&gt;0,data!AZ78,"")</f>
        <v>x</v>
      </c>
      <c r="D254" s="85">
        <f>data!BA78</f>
        <v>1286</v>
      </c>
      <c r="E254" s="85">
        <f>data!BB78</f>
        <v>221</v>
      </c>
      <c r="F254" s="85">
        <f>data!BC78</f>
        <v>0</v>
      </c>
      <c r="G254" s="209" t="str">
        <f>IF(data!BD78&gt;0,data!BD78,"")</f>
        <v>x</v>
      </c>
      <c r="H254" s="209" t="str">
        <f>IF(data!BE78&gt;0,data!BE78,"")</f>
        <v>x</v>
      </c>
      <c r="I254" s="209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925</v>
      </c>
      <c r="C255" s="209" t="str">
        <f>IF(data!AZ79&gt;0,data!AZ79,"")</f>
        <v>x</v>
      </c>
      <c r="D255" s="209" t="str">
        <f>IF(data!BA79&gt;0,data!BA79,"")</f>
        <v>x</v>
      </c>
      <c r="E255" s="85">
        <f>data!BB79</f>
        <v>0</v>
      </c>
      <c r="F255" s="85">
        <f>data!BC79</f>
        <v>0</v>
      </c>
      <c r="G255" s="209" t="str">
        <f>IF(data!BD79&gt;0,data!BD79,"")</f>
        <v>x</v>
      </c>
      <c r="H255" s="209" t="str">
        <f>IF(data!BE79&gt;0,data!BE79,"")</f>
        <v>x</v>
      </c>
      <c r="I255" s="209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09" t="str">
        <f>IF(data!AZ80&gt;0,data!AZ80,"")</f>
        <v>x</v>
      </c>
      <c r="D256" s="209" t="str">
        <f>IF(data!BA80&gt;0,data!BA80,"")</f>
        <v>x</v>
      </c>
      <c r="E256" s="209" t="str">
        <f>IF(data!BB80&gt;0,data!BB80,"")</f>
        <v>x</v>
      </c>
      <c r="F256" s="209" t="str">
        <f>IF(data!BC80&gt;0,data!BC80,"")</f>
        <v>x</v>
      </c>
      <c r="G256" s="209" t="str">
        <f>IF(data!BD80&gt;0,data!BD80,"")</f>
        <v>x</v>
      </c>
      <c r="H256" s="209" t="str">
        <f>IF(data!BE80&gt;0,data!BE80,"")</f>
        <v>x</v>
      </c>
      <c r="I256" s="209" t="str">
        <f>IF(data!BF80&gt;0,data!BF80,"")</f>
        <v>x</v>
      </c>
    </row>
    <row r="257" spans="1:9" ht="20.100000000000001" customHeight="1" x14ac:dyDescent="0.25">
      <c r="A257" s="4" t="s">
        <v>909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955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Odessa Memorial Healthcare Center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911</v>
      </c>
      <c r="C262" s="18" t="s">
        <v>956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957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958</v>
      </c>
    </row>
    <row r="264" spans="1:9" ht="20.100000000000001" customHeight="1" x14ac:dyDescent="0.25">
      <c r="A264" s="23">
        <v>3</v>
      </c>
      <c r="B264" s="14" t="s">
        <v>915</v>
      </c>
      <c r="C264" s="208"/>
      <c r="D264" s="208"/>
      <c r="E264" s="208"/>
      <c r="F264" s="208"/>
      <c r="G264" s="208"/>
      <c r="H264" s="208"/>
      <c r="I264" s="208"/>
    </row>
    <row r="265" spans="1:9" ht="20.100000000000001" customHeight="1" x14ac:dyDescent="0.25">
      <c r="A265" s="23">
        <v>4</v>
      </c>
      <c r="B265" s="14" t="s">
        <v>233</v>
      </c>
      <c r="C265" s="208"/>
      <c r="D265" s="208"/>
      <c r="E265" s="208"/>
      <c r="F265" s="208"/>
      <c r="G265" s="208"/>
      <c r="H265" s="208"/>
      <c r="I265" s="208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1.32</v>
      </c>
      <c r="I266" s="26">
        <f>data!BM60</f>
        <v>2.11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48126</v>
      </c>
      <c r="I267" s="14">
        <f>data!BM61</f>
        <v>173224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15276</v>
      </c>
      <c r="I268" s="14">
        <f>data!BM62</f>
        <v>54985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79253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511</v>
      </c>
      <c r="I270" s="14">
        <f>data!BM64</f>
        <v>2164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329347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729</v>
      </c>
      <c r="I273" s="14">
        <f>data!BM67</f>
        <v>27136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3591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-51</v>
      </c>
    </row>
    <row r="277" spans="1:9" ht="20.100000000000001" customHeight="1" x14ac:dyDescent="0.25">
      <c r="A277" s="23">
        <v>16</v>
      </c>
      <c r="B277" s="48" t="s">
        <v>916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64642</v>
      </c>
      <c r="I277" s="14">
        <f>data!BM71</f>
        <v>669649</v>
      </c>
    </row>
    <row r="278" spans="1:9" ht="20.100000000000001" customHeight="1" x14ac:dyDescent="0.25">
      <c r="A278" s="23">
        <v>17</v>
      </c>
      <c r="B278" s="14" t="s">
        <v>244</v>
      </c>
      <c r="C278" s="207"/>
      <c r="D278" s="207"/>
      <c r="E278" s="207"/>
      <c r="F278" s="207"/>
      <c r="G278" s="207"/>
      <c r="H278" s="207"/>
      <c r="I278" s="207"/>
    </row>
    <row r="279" spans="1:9" ht="20.100000000000001" customHeight="1" x14ac:dyDescent="0.25">
      <c r="A279" s="23">
        <v>18</v>
      </c>
      <c r="B279" s="14" t="s">
        <v>917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918</v>
      </c>
      <c r="C280" s="209" t="str">
        <f>IF(data!BG73&gt;0,data!BG73,"")</f>
        <v>x</v>
      </c>
      <c r="D280" s="209" t="str">
        <f>IF(data!BH73&gt;0,data!BH73,"")</f>
        <v>x</v>
      </c>
      <c r="E280" s="209" t="str">
        <f>IF(data!BI73&gt;0,data!BI73,"")</f>
        <v>x</v>
      </c>
      <c r="F280" s="209" t="str">
        <f>IF(data!BJ73&gt;0,data!BJ73,"")</f>
        <v>x</v>
      </c>
      <c r="G280" s="209" t="str">
        <f>IF(data!BK73&gt;0,data!BK73,"")</f>
        <v>x</v>
      </c>
      <c r="H280" s="209" t="str">
        <f>IF(data!BL73&gt;0,data!BL73,"")</f>
        <v>x</v>
      </c>
      <c r="I280" s="209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919</v>
      </c>
      <c r="C281" s="209" t="str">
        <f>IF(data!BG74&gt;0,data!BG74,"")</f>
        <v>x</v>
      </c>
      <c r="D281" s="209" t="str">
        <f>IF(data!BH74&gt;0,data!BH74,"")</f>
        <v>x</v>
      </c>
      <c r="E281" s="209" t="str">
        <f>IF(data!BI74&gt;0,data!BI74,"")</f>
        <v>x</v>
      </c>
      <c r="F281" s="209" t="str">
        <f>IF(data!BJ74&gt;0,data!BJ74,"")</f>
        <v>x</v>
      </c>
      <c r="G281" s="209" t="str">
        <f>IF(data!BK74&gt;0,data!BK74,"")</f>
        <v>x</v>
      </c>
      <c r="H281" s="209" t="str">
        <f>IF(data!BL74&gt;0,data!BL74,"")</f>
        <v>x</v>
      </c>
      <c r="I281" s="209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920</v>
      </c>
      <c r="C282" s="209" t="str">
        <f>IF(data!BG75&gt;0,data!BG75,"")</f>
        <v>x</v>
      </c>
      <c r="D282" s="209" t="str">
        <f>IF(data!BH75&gt;0,data!BH75,"")</f>
        <v>x</v>
      </c>
      <c r="E282" s="209" t="str">
        <f>IF(data!BI75&gt;0,data!BI75,"")</f>
        <v>x</v>
      </c>
      <c r="F282" s="209" t="str">
        <f>IF(data!BJ75&gt;0,data!BJ75,"")</f>
        <v>x</v>
      </c>
      <c r="G282" s="209" t="str">
        <f>IF(data!BK75&gt;0,data!BK75,"")</f>
        <v>x</v>
      </c>
      <c r="H282" s="209" t="str">
        <f>IF(data!BL75&gt;0,data!BL75,"")</f>
        <v>x</v>
      </c>
      <c r="I282" s="209" t="str">
        <f>IF(data!BM75&gt;0,data!BM75,"")</f>
        <v>x</v>
      </c>
    </row>
    <row r="283" spans="1:9" ht="20.100000000000001" customHeight="1" x14ac:dyDescent="0.25">
      <c r="A283" s="23" t="s">
        <v>921</v>
      </c>
      <c r="B283" s="60"/>
      <c r="C283" s="211"/>
      <c r="D283" s="211"/>
      <c r="E283" s="211"/>
      <c r="F283" s="211"/>
      <c r="G283" s="211"/>
      <c r="H283" s="211"/>
      <c r="I283" s="211"/>
    </row>
    <row r="284" spans="1:9" ht="20.100000000000001" customHeight="1" x14ac:dyDescent="0.25">
      <c r="A284" s="23">
        <v>22</v>
      </c>
      <c r="B284" s="14" t="s">
        <v>922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60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923</v>
      </c>
      <c r="C285" s="209" t="str">
        <f>IF(data!BG77&gt;0,data!BG77,"")</f>
        <v>x</v>
      </c>
      <c r="D285" s="85">
        <f>data!BH77</f>
        <v>0</v>
      </c>
      <c r="E285" s="85">
        <f>data!BI77</f>
        <v>0</v>
      </c>
      <c r="F285" s="209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924</v>
      </c>
      <c r="C286" s="209" t="str">
        <f>IF(data!BG78&gt;0,data!BG78,"")</f>
        <v>x</v>
      </c>
      <c r="D286" s="85">
        <f>data!BH78</f>
        <v>0</v>
      </c>
      <c r="E286" s="85">
        <f>data!BI78</f>
        <v>0</v>
      </c>
      <c r="F286" s="209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925</v>
      </c>
      <c r="C287" s="209" t="str">
        <f>IF(data!BG79&gt;0,data!BG79,"")</f>
        <v>x</v>
      </c>
      <c r="D287" s="85">
        <f>data!BH79</f>
        <v>0</v>
      </c>
      <c r="E287" s="85">
        <f>data!BI79</f>
        <v>0</v>
      </c>
      <c r="F287" s="209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09" t="str">
        <f>IF(data!BG80&gt;0,data!BG80,"")</f>
        <v>x</v>
      </c>
      <c r="D288" s="209" t="str">
        <f>IF(data!BH80&gt;0,data!BH80,"")</f>
        <v>x</v>
      </c>
      <c r="E288" s="209" t="str">
        <f>IF(data!BI80&gt;0,data!BI80,"")</f>
        <v>x</v>
      </c>
      <c r="F288" s="209" t="str">
        <f>IF(data!BJ80&gt;0,data!BJ80,"")</f>
        <v>x</v>
      </c>
      <c r="G288" s="209" t="str">
        <f>IF(data!BK80&gt;0,data!BK80,"")</f>
        <v>x</v>
      </c>
      <c r="H288" s="209" t="str">
        <f>IF(data!BL80&gt;0,data!BL80,"")</f>
        <v>x</v>
      </c>
      <c r="I288" s="209" t="str">
        <f>IF(data!BM80&gt;0,data!BM80,"")</f>
        <v>x</v>
      </c>
    </row>
    <row r="289" spans="1:9" ht="20.100000000000001" customHeight="1" x14ac:dyDescent="0.25">
      <c r="A289" s="4" t="s">
        <v>909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959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Odessa Memorial Healthcare Center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911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960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915</v>
      </c>
      <c r="C296" s="208"/>
      <c r="D296" s="208"/>
      <c r="E296" s="208"/>
      <c r="F296" s="208"/>
      <c r="G296" s="208"/>
      <c r="H296" s="208"/>
      <c r="I296" s="208"/>
    </row>
    <row r="297" spans="1:9" ht="20.100000000000001" customHeight="1" x14ac:dyDescent="0.25">
      <c r="A297" s="23">
        <v>4</v>
      </c>
      <c r="B297" s="14" t="s">
        <v>233</v>
      </c>
      <c r="C297" s="208"/>
      <c r="D297" s="208"/>
      <c r="E297" s="208"/>
      <c r="F297" s="208"/>
      <c r="G297" s="208"/>
      <c r="H297" s="208"/>
      <c r="I297" s="208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3.67</v>
      </c>
      <c r="D298" s="26">
        <f>data!BO60</f>
        <v>0.06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316524</v>
      </c>
      <c r="D299" s="14">
        <f>data!BO61</f>
        <v>6728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100472</v>
      </c>
      <c r="D300" s="14">
        <f>data!BO62</f>
        <v>2136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81705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23036</v>
      </c>
      <c r="D302" s="14">
        <f>data!BO64</f>
        <v>1884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11315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24354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24213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144745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-13888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916</v>
      </c>
      <c r="C309" s="14">
        <f>data!BN71</f>
        <v>712476</v>
      </c>
      <c r="D309" s="14">
        <f>data!BO71</f>
        <v>10748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07"/>
      <c r="D310" s="207"/>
      <c r="E310" s="207"/>
      <c r="F310" s="207"/>
      <c r="G310" s="207"/>
      <c r="H310" s="207"/>
      <c r="I310" s="207"/>
    </row>
    <row r="311" spans="1:9" ht="20.100000000000001" customHeight="1" x14ac:dyDescent="0.25">
      <c r="A311" s="23">
        <v>18</v>
      </c>
      <c r="B311" s="14" t="s">
        <v>917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918</v>
      </c>
      <c r="C312" s="209" t="str">
        <f>IF(data!BN73&gt;0,data!BN73,"")</f>
        <v>x</v>
      </c>
      <c r="D312" s="209" t="str">
        <f>IF(data!BO73&gt;0,data!BO73,"")</f>
        <v>x</v>
      </c>
      <c r="E312" s="209" t="str">
        <f>IF(data!BP73&gt;0,data!BP73,"")</f>
        <v>x</v>
      </c>
      <c r="F312" s="209" t="str">
        <f>IF(data!BQ73&gt;0,data!BQ73,"")</f>
        <v>x</v>
      </c>
      <c r="G312" s="209" t="str">
        <f>IF(data!BR73&gt;0,data!BR73,"")</f>
        <v>x</v>
      </c>
      <c r="H312" s="209" t="str">
        <f>IF(data!BS73&gt;0,data!BS73,"")</f>
        <v>x</v>
      </c>
      <c r="I312" s="209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919</v>
      </c>
      <c r="C313" s="209" t="str">
        <f>IF(data!BN74&gt;0,data!BN74,"")</f>
        <v>x</v>
      </c>
      <c r="D313" s="209" t="str">
        <f>IF(data!BO74&gt;0,data!BO74,"")</f>
        <v>x</v>
      </c>
      <c r="E313" s="209" t="str">
        <f>IF(data!BP74&gt;0,data!BP74,"")</f>
        <v>x</v>
      </c>
      <c r="F313" s="209" t="str">
        <f>IF(data!BQ74&gt;0,data!BQ74,"")</f>
        <v>x</v>
      </c>
      <c r="G313" s="209" t="str">
        <f>IF(data!BR74&gt;0,data!BR74,"")</f>
        <v>x</v>
      </c>
      <c r="H313" s="209" t="str">
        <f>IF(data!BS74&gt;0,data!BS74,"")</f>
        <v>x</v>
      </c>
      <c r="I313" s="209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920</v>
      </c>
      <c r="C314" s="209" t="str">
        <f>IF(data!BN75&gt;0,data!BN75,"")</f>
        <v>x</v>
      </c>
      <c r="D314" s="209" t="str">
        <f>IF(data!BO75&gt;0,data!BO75,"")</f>
        <v>x</v>
      </c>
      <c r="E314" s="209" t="str">
        <f>IF(data!BP75&gt;0,data!BP75,"")</f>
        <v>x</v>
      </c>
      <c r="F314" s="209" t="str">
        <f>IF(data!BQ75&gt;0,data!BQ75,"")</f>
        <v>x</v>
      </c>
      <c r="G314" s="209" t="str">
        <f>IF(data!BR75&gt;0,data!BR75,"")</f>
        <v>x</v>
      </c>
      <c r="H314" s="209" t="str">
        <f>IF(data!BS75&gt;0,data!BS75,"")</f>
        <v>x</v>
      </c>
      <c r="I314" s="209" t="str">
        <f>IF(data!BT75&gt;0,data!BT75,"")</f>
        <v>x</v>
      </c>
    </row>
    <row r="315" spans="1:9" ht="20.100000000000001" customHeight="1" x14ac:dyDescent="0.25">
      <c r="A315" s="23" t="s">
        <v>921</v>
      </c>
      <c r="B315" s="60"/>
      <c r="C315" s="207"/>
      <c r="D315" s="207"/>
      <c r="E315" s="207"/>
      <c r="F315" s="207"/>
      <c r="G315" s="207"/>
      <c r="H315" s="207"/>
      <c r="I315" s="207"/>
    </row>
    <row r="316" spans="1:9" ht="20.100000000000001" customHeight="1" x14ac:dyDescent="0.25">
      <c r="A316" s="23">
        <v>22</v>
      </c>
      <c r="B316" s="14" t="s">
        <v>922</v>
      </c>
      <c r="C316" s="85">
        <f>data!BN76</f>
        <v>3733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923</v>
      </c>
      <c r="C317" s="209" t="str">
        <f>IF(data!BN77&gt;0,data!BN77,"")</f>
        <v>x</v>
      </c>
      <c r="D317" s="209" t="str">
        <f>IF(data!BO77&gt;0,data!BO77,"")</f>
        <v>x</v>
      </c>
      <c r="E317" s="209" t="str">
        <f>IF(data!BP77&gt;0,data!BP77,"")</f>
        <v>x</v>
      </c>
      <c r="F317" s="209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924</v>
      </c>
      <c r="C318" s="209" t="str">
        <f>IF(data!BN78&gt;0,data!BN78,"")</f>
        <v>x</v>
      </c>
      <c r="D318" s="209" t="str">
        <f>IF(data!BO78&gt;0,data!BO78,"")</f>
        <v>x</v>
      </c>
      <c r="E318" s="209" t="str">
        <f>IF(data!BP78&gt;0,data!BP78,"")</f>
        <v>x</v>
      </c>
      <c r="F318" s="209" t="str">
        <f>IF(data!BQ78&gt;0,data!BQ78,"")</f>
        <v>x</v>
      </c>
      <c r="G318" s="209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925</v>
      </c>
      <c r="C319" s="209" t="str">
        <f>IF(data!BN79&gt;0,data!BN79,"")</f>
        <v>x</v>
      </c>
      <c r="D319" s="209" t="str">
        <f>IF(data!BO79&gt;0,data!BO79,"")</f>
        <v>x</v>
      </c>
      <c r="E319" s="209" t="str">
        <f>IF(data!BP79&gt;0,data!BP79,"")</f>
        <v>x</v>
      </c>
      <c r="F319" s="209" t="str">
        <f>IF(data!BQ79&gt;0,data!BQ79,"")</f>
        <v>x</v>
      </c>
      <c r="G319" s="209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2" t="str">
        <f>IF(data!BN80&gt;0,data!BN80,"")</f>
        <v>x</v>
      </c>
      <c r="D320" s="212" t="str">
        <f>IF(data!BO80&gt;0,data!BO80,"")</f>
        <v>x</v>
      </c>
      <c r="E320" s="212" t="str">
        <f>IF(data!BP80&gt;0,data!BP80,"")</f>
        <v>x</v>
      </c>
      <c r="F320" s="212" t="str">
        <f>IF(data!BQ80&gt;0,data!BQ80,"")</f>
        <v>x</v>
      </c>
      <c r="G320" s="212" t="str">
        <f>IF(data!BR80&gt;0,data!BR80,"")</f>
        <v>x</v>
      </c>
      <c r="H320" s="212" t="str">
        <f>IF(data!BS80&gt;0,data!BS80,"")</f>
        <v>x</v>
      </c>
      <c r="I320" s="212" t="str">
        <f>IF(data!BT80&gt;0,data!BT80,"")</f>
        <v>x</v>
      </c>
    </row>
    <row r="321" spans="1:9" ht="20.100000000000001" customHeight="1" x14ac:dyDescent="0.25">
      <c r="A321" s="4" t="s">
        <v>909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961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Odessa Memorial Healthcare Center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911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960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915</v>
      </c>
      <c r="C328" s="208"/>
      <c r="D328" s="208"/>
      <c r="E328" s="208"/>
      <c r="F328" s="208"/>
      <c r="G328" s="208"/>
      <c r="H328" s="208"/>
      <c r="I328" s="208"/>
    </row>
    <row r="329" spans="1:9" ht="20.100000000000001" customHeight="1" x14ac:dyDescent="0.25">
      <c r="A329" s="23">
        <v>4</v>
      </c>
      <c r="B329" s="14" t="s">
        <v>233</v>
      </c>
      <c r="C329" s="208"/>
      <c r="D329" s="208"/>
      <c r="E329" s="208"/>
      <c r="F329" s="208"/>
      <c r="G329" s="208"/>
      <c r="H329" s="208"/>
      <c r="I329" s="208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0.41</v>
      </c>
      <c r="E330" s="26">
        <f>data!BW60</f>
        <v>0</v>
      </c>
      <c r="F330" s="26">
        <f>data!BX60</f>
        <v>0</v>
      </c>
      <c r="G330" s="26">
        <f>data!BY60</f>
        <v>1.63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19467</v>
      </c>
      <c r="E331" s="86">
        <f>data!BW61</f>
        <v>0</v>
      </c>
      <c r="F331" s="86">
        <f>data!BX61</f>
        <v>0</v>
      </c>
      <c r="G331" s="86">
        <f>data!BY61</f>
        <v>161549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6179</v>
      </c>
      <c r="E332" s="86">
        <f>data!BW62</f>
        <v>0</v>
      </c>
      <c r="F332" s="86">
        <f>data!BX62</f>
        <v>0</v>
      </c>
      <c r="G332" s="86">
        <f>data!BY62</f>
        <v>51279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10400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1563</v>
      </c>
      <c r="E334" s="86">
        <f>data!BW64</f>
        <v>0</v>
      </c>
      <c r="F334" s="86">
        <f>data!BX64</f>
        <v>0</v>
      </c>
      <c r="G334" s="86">
        <f>data!BY64</f>
        <v>1223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43378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2612</v>
      </c>
      <c r="E337" s="86">
        <f>data!BW67</f>
        <v>0</v>
      </c>
      <c r="F337" s="86">
        <f>data!BX67</f>
        <v>0</v>
      </c>
      <c r="G337" s="86">
        <f>data!BY67</f>
        <v>3444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100</v>
      </c>
      <c r="E339" s="86">
        <f>data!BW69</f>
        <v>0</v>
      </c>
      <c r="F339" s="86">
        <f>data!BX69</f>
        <v>0</v>
      </c>
      <c r="G339" s="86">
        <f>data!BY69</f>
        <v>4579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-65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916</v>
      </c>
      <c r="C341" s="14">
        <f>data!BU71</f>
        <v>0</v>
      </c>
      <c r="D341" s="14">
        <f>data!BV71</f>
        <v>83634</v>
      </c>
      <c r="E341" s="14">
        <f>data!BW71</f>
        <v>0</v>
      </c>
      <c r="F341" s="14">
        <f>data!BX71</f>
        <v>0</v>
      </c>
      <c r="G341" s="14">
        <f>data!BY71</f>
        <v>222074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07"/>
      <c r="D342" s="207"/>
      <c r="E342" s="207"/>
      <c r="F342" s="207"/>
      <c r="G342" s="207"/>
      <c r="H342" s="207"/>
      <c r="I342" s="207"/>
    </row>
    <row r="343" spans="1:9" ht="20.100000000000001" customHeight="1" x14ac:dyDescent="0.25">
      <c r="A343" s="23">
        <v>18</v>
      </c>
      <c r="B343" s="14" t="s">
        <v>917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918</v>
      </c>
      <c r="C344" s="209" t="str">
        <f>IF(data!BU73&gt;0,data!BU73,"")</f>
        <v>x</v>
      </c>
      <c r="D344" s="209" t="str">
        <f>IF(data!BV73&gt;0,data!BV73,"")</f>
        <v>x</v>
      </c>
      <c r="E344" s="209" t="str">
        <f>IF(data!BW73&gt;0,data!BW73,"")</f>
        <v>x</v>
      </c>
      <c r="F344" s="209" t="str">
        <f>IF(data!BX73&gt;0,data!BX73,"")</f>
        <v>x</v>
      </c>
      <c r="G344" s="209" t="str">
        <f>IF(data!BY73&gt;0,data!BY73,"")</f>
        <v>x</v>
      </c>
      <c r="H344" s="209" t="str">
        <f>IF(data!BZ73&gt;0,data!BZ73,"")</f>
        <v>x</v>
      </c>
      <c r="I344" s="209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919</v>
      </c>
      <c r="C345" s="209" t="str">
        <f>IF(data!BU74&gt;0,data!BU74,"")</f>
        <v>x</v>
      </c>
      <c r="D345" s="209" t="str">
        <f>IF(data!BV74&gt;0,data!BV74,"")</f>
        <v>x</v>
      </c>
      <c r="E345" s="209" t="str">
        <f>IF(data!BW74&gt;0,data!BW74,"")</f>
        <v>x</v>
      </c>
      <c r="F345" s="209" t="str">
        <f>IF(data!BX74&gt;0,data!BX74,"")</f>
        <v>x</v>
      </c>
      <c r="G345" s="209" t="str">
        <f>IF(data!BY74&gt;0,data!BY74,"")</f>
        <v>x</v>
      </c>
      <c r="H345" s="209" t="str">
        <f>IF(data!BZ74&gt;0,data!BZ74,"")</f>
        <v>x</v>
      </c>
      <c r="I345" s="209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920</v>
      </c>
      <c r="C346" s="209" t="str">
        <f>IF(data!BU75&gt;0,data!BU75,"")</f>
        <v>x</v>
      </c>
      <c r="D346" s="209" t="str">
        <f>IF(data!BV75&gt;0,data!BV75,"")</f>
        <v>x</v>
      </c>
      <c r="E346" s="209" t="str">
        <f>IF(data!BW75&gt;0,data!BW75,"")</f>
        <v>x</v>
      </c>
      <c r="F346" s="209" t="str">
        <f>IF(data!BX75&gt;0,data!BX75,"")</f>
        <v>x</v>
      </c>
      <c r="G346" s="209" t="str">
        <f>IF(data!BY75&gt;0,data!BY75,"")</f>
        <v>x</v>
      </c>
      <c r="H346" s="209" t="str">
        <f>IF(data!BZ75&gt;0,data!BZ75,"")</f>
        <v>x</v>
      </c>
      <c r="I346" s="209" t="str">
        <f>IF(data!CA75&gt;0,data!CA75,"")</f>
        <v>x</v>
      </c>
    </row>
    <row r="347" spans="1:9" ht="20.100000000000001" customHeight="1" x14ac:dyDescent="0.25">
      <c r="A347" s="23" t="s">
        <v>921</v>
      </c>
      <c r="B347" s="60"/>
      <c r="C347" s="207"/>
      <c r="D347" s="207"/>
      <c r="E347" s="207"/>
      <c r="F347" s="207"/>
      <c r="G347" s="207"/>
      <c r="H347" s="207"/>
      <c r="I347" s="207"/>
    </row>
    <row r="348" spans="1:9" ht="20.100000000000001" customHeight="1" x14ac:dyDescent="0.25">
      <c r="A348" s="23">
        <v>22</v>
      </c>
      <c r="B348" s="14" t="s">
        <v>922</v>
      </c>
      <c r="C348" s="85">
        <f>data!BU76</f>
        <v>0</v>
      </c>
      <c r="D348" s="85">
        <f>data!BV76</f>
        <v>215</v>
      </c>
      <c r="E348" s="85">
        <f>data!BW76</f>
        <v>0</v>
      </c>
      <c r="F348" s="85">
        <f>data!BX76</f>
        <v>0</v>
      </c>
      <c r="G348" s="85">
        <f>data!BY76</f>
        <v>259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923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924</v>
      </c>
      <c r="C350" s="85">
        <f>data!BU78</f>
        <v>0</v>
      </c>
      <c r="D350" s="85">
        <f>data!BV78</f>
        <v>215</v>
      </c>
      <c r="E350" s="85">
        <f>data!BW78</f>
        <v>0</v>
      </c>
      <c r="F350" s="85">
        <f>data!BX78</f>
        <v>0</v>
      </c>
      <c r="G350" s="85">
        <f>data!BY78</f>
        <v>259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925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2" t="str">
        <f>IF(data!BU80&gt;0,data!BU80,"")</f>
        <v/>
      </c>
      <c r="D352" s="212" t="str">
        <f>IF(data!BV80&gt;0,data!BV80,"")</f>
        <v/>
      </c>
      <c r="E352" s="212" t="str">
        <f>IF(data!BW80&gt;0,data!BW80,"")</f>
        <v/>
      </c>
      <c r="F352" s="212" t="str">
        <f>IF(data!BX80&gt;0,data!BX80,"")</f>
        <v/>
      </c>
      <c r="G352" s="212" t="str">
        <f>IF(data!BY80&gt;0,data!BY80,"")</f>
        <v/>
      </c>
      <c r="H352" s="212" t="str">
        <f>IF(data!BZ80&gt;0,data!BZ80,"")</f>
        <v/>
      </c>
      <c r="I352" s="212" t="str">
        <f>IF(data!CA80&gt;0,data!CA80,"")</f>
        <v/>
      </c>
    </row>
    <row r="353" spans="1:9" ht="20.100000000000001" customHeight="1" x14ac:dyDescent="0.25">
      <c r="A353" s="4" t="s">
        <v>909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962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Odessa Memorial Healthcare Center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911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963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915</v>
      </c>
      <c r="C360" s="208"/>
      <c r="D360" s="208"/>
      <c r="E360" s="208"/>
      <c r="F360" s="208"/>
      <c r="G360" s="208"/>
      <c r="H360" s="208"/>
      <c r="I360" s="208"/>
    </row>
    <row r="361" spans="1:9" ht="20.100000000000001" customHeight="1" x14ac:dyDescent="0.25">
      <c r="A361" s="23">
        <v>4</v>
      </c>
      <c r="B361" s="14" t="s">
        <v>233</v>
      </c>
      <c r="C361" s="208"/>
      <c r="D361" s="208"/>
      <c r="E361" s="208"/>
      <c r="F361" s="208"/>
      <c r="G361" s="208"/>
      <c r="H361" s="208"/>
      <c r="I361" s="208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0.23</v>
      </c>
      <c r="E362" s="213"/>
      <c r="F362" s="207"/>
      <c r="G362" s="207"/>
      <c r="H362" s="207"/>
      <c r="I362" s="87">
        <f>data!CE60</f>
        <v>58.959999999999994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21529</v>
      </c>
      <c r="E363" s="214"/>
      <c r="F363" s="215"/>
      <c r="G363" s="215"/>
      <c r="H363" s="215"/>
      <c r="I363" s="86">
        <f>data!CE61</f>
        <v>3224163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6834</v>
      </c>
      <c r="E364" s="214"/>
      <c r="F364" s="215"/>
      <c r="G364" s="215"/>
      <c r="H364" s="215"/>
      <c r="I364" s="86">
        <f>data!CE62</f>
        <v>1023422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4"/>
      <c r="F365" s="215"/>
      <c r="G365" s="215"/>
      <c r="H365" s="215"/>
      <c r="I365" s="86">
        <f>data!CE63</f>
        <v>2222184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-142</v>
      </c>
      <c r="E366" s="214"/>
      <c r="F366" s="215"/>
      <c r="G366" s="215"/>
      <c r="H366" s="215"/>
      <c r="I366" s="86">
        <f>data!CE64</f>
        <v>461242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4"/>
      <c r="F367" s="215"/>
      <c r="G367" s="215"/>
      <c r="H367" s="215"/>
      <c r="I367" s="86">
        <f>data!CE65</f>
        <v>210995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4"/>
      <c r="F368" s="215"/>
      <c r="G368" s="215"/>
      <c r="H368" s="215"/>
      <c r="I368" s="86">
        <f>data!CE66</f>
        <v>760826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4"/>
      <c r="F369" s="215"/>
      <c r="G369" s="215"/>
      <c r="H369" s="215"/>
      <c r="I369" s="86">
        <f>data!CE67</f>
        <v>412085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4"/>
      <c r="F370" s="215"/>
      <c r="G370" s="215"/>
      <c r="H370" s="215"/>
      <c r="I370" s="86">
        <f>data!CE68</f>
        <v>17447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608</v>
      </c>
      <c r="E371" s="86">
        <f>data!CD69</f>
        <v>163321</v>
      </c>
      <c r="F371" s="215"/>
      <c r="G371" s="215"/>
      <c r="H371" s="215"/>
      <c r="I371" s="86">
        <f>data!CE69</f>
        <v>343329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5">
        <f>data!CD70</f>
        <v>0</v>
      </c>
      <c r="F372" s="216"/>
      <c r="G372" s="216"/>
      <c r="H372" s="216"/>
      <c r="I372" s="14">
        <f>-data!CE70</f>
        <v>-261921</v>
      </c>
    </row>
    <row r="373" spans="1:9" ht="20.100000000000001" customHeight="1" x14ac:dyDescent="0.25">
      <c r="A373" s="23">
        <v>16</v>
      </c>
      <c r="B373" s="48" t="s">
        <v>916</v>
      </c>
      <c r="C373" s="86">
        <f>data!CB71</f>
        <v>0</v>
      </c>
      <c r="D373" s="86">
        <f>data!CC71</f>
        <v>28829</v>
      </c>
      <c r="E373" s="86">
        <f>data!CD71</f>
        <v>163321</v>
      </c>
      <c r="F373" s="215"/>
      <c r="G373" s="215"/>
      <c r="H373" s="215"/>
      <c r="I373" s="14">
        <f>data!CE71</f>
        <v>8413772</v>
      </c>
    </row>
    <row r="374" spans="1:9" ht="20.100000000000001" customHeight="1" x14ac:dyDescent="0.25">
      <c r="A374" s="23">
        <v>17</v>
      </c>
      <c r="B374" s="14" t="s">
        <v>244</v>
      </c>
      <c r="C374" s="215"/>
      <c r="D374" s="215"/>
      <c r="E374" s="215"/>
      <c r="F374" s="215"/>
      <c r="G374" s="215"/>
      <c r="H374" s="215"/>
      <c r="I374" s="14">
        <f>-data!CE72</f>
        <v>-1048453</v>
      </c>
    </row>
    <row r="375" spans="1:9" ht="20.100000000000001" customHeight="1" x14ac:dyDescent="0.25">
      <c r="A375" s="23">
        <v>18</v>
      </c>
      <c r="B375" s="14" t="s">
        <v>917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918</v>
      </c>
      <c r="C376" s="209" t="str">
        <f>IF(data!CB73&gt;0,data!CB73,"")</f>
        <v>x</v>
      </c>
      <c r="D376" s="209" t="str">
        <f>IF(data!CC73&gt;0,data!CC73,"")</f>
        <v>x</v>
      </c>
      <c r="E376" s="210"/>
      <c r="F376" s="207"/>
      <c r="G376" s="207"/>
      <c r="H376" s="207"/>
      <c r="I376" s="85">
        <f>data!CE73</f>
        <v>2648521</v>
      </c>
    </row>
    <row r="377" spans="1:9" ht="20.100000000000001" customHeight="1" x14ac:dyDescent="0.25">
      <c r="A377" s="23">
        <v>20</v>
      </c>
      <c r="B377" s="48" t="s">
        <v>919</v>
      </c>
      <c r="C377" s="209" t="str">
        <f>IF(data!CB74&gt;0,data!CB74,"")</f>
        <v>x</v>
      </c>
      <c r="D377" s="209" t="str">
        <f>IF(data!CC74&gt;0,data!CC74,"")</f>
        <v>x</v>
      </c>
      <c r="E377" s="210"/>
      <c r="F377" s="207"/>
      <c r="G377" s="207"/>
      <c r="H377" s="207"/>
      <c r="I377" s="85">
        <f>data!CE74</f>
        <v>3127595</v>
      </c>
    </row>
    <row r="378" spans="1:9" ht="20.100000000000001" customHeight="1" x14ac:dyDescent="0.25">
      <c r="A378" s="23">
        <v>21</v>
      </c>
      <c r="B378" s="48" t="s">
        <v>920</v>
      </c>
      <c r="C378" s="209" t="str">
        <f>IF(data!CB75&gt;0,data!CB75,"")</f>
        <v>x</v>
      </c>
      <c r="D378" s="209" t="str">
        <f>IF(data!CC75&gt;0,data!CC75,"")</f>
        <v>x</v>
      </c>
      <c r="E378" s="210"/>
      <c r="F378" s="207"/>
      <c r="G378" s="207"/>
      <c r="H378" s="207"/>
      <c r="I378" s="85">
        <f>data!CE75</f>
        <v>5776116</v>
      </c>
    </row>
    <row r="379" spans="1:9" ht="20.100000000000001" customHeight="1" x14ac:dyDescent="0.25">
      <c r="A379" s="23" t="s">
        <v>921</v>
      </c>
      <c r="B379" s="60"/>
      <c r="C379" s="207"/>
      <c r="D379" s="207"/>
      <c r="E379" s="207"/>
      <c r="F379" s="207"/>
      <c r="G379" s="207"/>
      <c r="H379" s="207"/>
      <c r="I379" s="207"/>
    </row>
    <row r="380" spans="1:9" ht="20.100000000000001" customHeight="1" x14ac:dyDescent="0.25">
      <c r="A380" s="23">
        <v>22</v>
      </c>
      <c r="B380" s="14" t="s">
        <v>922</v>
      </c>
      <c r="C380" s="85">
        <f>data!CB76</f>
        <v>0</v>
      </c>
      <c r="D380" s="85">
        <f>data!CC76</f>
        <v>0</v>
      </c>
      <c r="E380" s="210"/>
      <c r="F380" s="207"/>
      <c r="G380" s="207"/>
      <c r="H380" s="207"/>
      <c r="I380" s="14">
        <f>data!CE76</f>
        <v>35142</v>
      </c>
    </row>
    <row r="381" spans="1:9" ht="20.100000000000001" customHeight="1" x14ac:dyDescent="0.25">
      <c r="A381" s="23">
        <v>23</v>
      </c>
      <c r="B381" s="14" t="s">
        <v>923</v>
      </c>
      <c r="C381" s="14" t="str">
        <f>IF(data!CB77&gt;0,data!CB77,"")</f>
        <v/>
      </c>
      <c r="D381" s="209" t="str">
        <f>IF(data!CC77&gt;0,data!CC77,"")</f>
        <v>x</v>
      </c>
      <c r="E381" s="210"/>
      <c r="F381" s="207"/>
      <c r="G381" s="207"/>
      <c r="H381" s="207"/>
      <c r="I381" s="14">
        <f>data!CE77</f>
        <v>23319</v>
      </c>
    </row>
    <row r="382" spans="1:9" ht="20.100000000000001" customHeight="1" x14ac:dyDescent="0.25">
      <c r="A382" s="23">
        <v>24</v>
      </c>
      <c r="B382" s="14" t="s">
        <v>924</v>
      </c>
      <c r="C382" s="14" t="str">
        <f>IF(data!CB78&gt;0,data!CB78,"")</f>
        <v/>
      </c>
      <c r="D382" s="209" t="str">
        <f>IF(data!CC78&gt;0,data!CC78,"")</f>
        <v>x</v>
      </c>
      <c r="E382" s="210"/>
      <c r="F382" s="207"/>
      <c r="G382" s="207"/>
      <c r="H382" s="207"/>
      <c r="I382" s="14">
        <f>data!CE78</f>
        <v>12016</v>
      </c>
    </row>
    <row r="383" spans="1:9" ht="20.100000000000001" customHeight="1" x14ac:dyDescent="0.25">
      <c r="A383" s="23">
        <v>25</v>
      </c>
      <c r="B383" s="14" t="s">
        <v>925</v>
      </c>
      <c r="C383" s="14" t="str">
        <f>IF(data!CB79&gt;0,data!CB79,"")</f>
        <v/>
      </c>
      <c r="D383" s="209" t="str">
        <f>IF(data!CC79&gt;0,data!CC79,"")</f>
        <v>x</v>
      </c>
      <c r="E383" s="210"/>
      <c r="F383" s="207"/>
      <c r="G383" s="207"/>
      <c r="H383" s="207"/>
      <c r="I383" s="14">
        <f>data!CE79</f>
        <v>67247</v>
      </c>
    </row>
    <row r="384" spans="1:9" ht="20.100000000000001" customHeight="1" x14ac:dyDescent="0.25">
      <c r="A384" s="23">
        <v>26</v>
      </c>
      <c r="B384" s="14" t="s">
        <v>252</v>
      </c>
      <c r="C384" s="209" t="str">
        <f>IF(data!CB80&gt;0,data!CB80,"")</f>
        <v/>
      </c>
      <c r="D384" s="209" t="str">
        <f>IF(data!CC80&gt;0,data!CC80,"")</f>
        <v>x</v>
      </c>
      <c r="E384" s="213"/>
      <c r="F384" s="207"/>
      <c r="G384" s="207"/>
      <c r="H384" s="207"/>
      <c r="I384" s="84">
        <f>data!CE80</f>
        <v>14.770000000000001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2020-05-05T18:32:49Z</cp:lastPrinted>
  <dcterms:created xsi:type="dcterms:W3CDTF">1999-06-02T22:01:56Z</dcterms:created>
  <dcterms:modified xsi:type="dcterms:W3CDTF">2020-09-02T23:35:22Z</dcterms:modified>
</cp:coreProperties>
</file>