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432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C66" i="1" l="1"/>
  <c r="O817" i="10" l="1"/>
  <c r="M817" i="10"/>
  <c r="K817" i="10"/>
  <c r="J817" i="10"/>
  <c r="I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I812" i="10"/>
  <c r="H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V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F546" i="10"/>
  <c r="E546" i="10"/>
  <c r="F545" i="10"/>
  <c r="E545" i="10"/>
  <c r="H545" i="10"/>
  <c r="E544" i="10"/>
  <c r="F544" i="10"/>
  <c r="H540" i="10"/>
  <c r="E540" i="10"/>
  <c r="F540" i="10"/>
  <c r="H539" i="10"/>
  <c r="E539" i="10"/>
  <c r="F539" i="10"/>
  <c r="H538" i="10"/>
  <c r="F538" i="10"/>
  <c r="E538" i="10"/>
  <c r="E537" i="10"/>
  <c r="F536" i="10"/>
  <c r="E536" i="10"/>
  <c r="H536" i="10"/>
  <c r="E535" i="10"/>
  <c r="E534" i="10"/>
  <c r="E533" i="10"/>
  <c r="F533" i="10"/>
  <c r="E532" i="10"/>
  <c r="F532" i="10"/>
  <c r="F531" i="10"/>
  <c r="E531" i="10"/>
  <c r="F530" i="10"/>
  <c r="E530" i="10"/>
  <c r="E529" i="10"/>
  <c r="F528" i="10"/>
  <c r="E528" i="10"/>
  <c r="H528" i="10"/>
  <c r="E527" i="10"/>
  <c r="E526" i="10"/>
  <c r="E525" i="10"/>
  <c r="F525" i="10"/>
  <c r="E524" i="10"/>
  <c r="F524" i="10"/>
  <c r="F523" i="10"/>
  <c r="E523" i="10"/>
  <c r="H522" i="10"/>
  <c r="F522" i="10"/>
  <c r="E522" i="10"/>
  <c r="E520" i="10"/>
  <c r="E519" i="10"/>
  <c r="E518" i="10"/>
  <c r="E517" i="10"/>
  <c r="F517" i="10"/>
  <c r="F516" i="10"/>
  <c r="E516" i="10"/>
  <c r="E515" i="10"/>
  <c r="F515" i="10"/>
  <c r="E514" i="10"/>
  <c r="F514" i="10"/>
  <c r="F513" i="10"/>
  <c r="F512" i="10"/>
  <c r="E511" i="10"/>
  <c r="F510" i="10"/>
  <c r="E510" i="10"/>
  <c r="H510" i="10"/>
  <c r="E509" i="10"/>
  <c r="E508" i="10"/>
  <c r="E507" i="10"/>
  <c r="E506" i="10"/>
  <c r="H506" i="10"/>
  <c r="H505" i="10"/>
  <c r="E505" i="10"/>
  <c r="F505" i="10"/>
  <c r="H504" i="10"/>
  <c r="F504" i="10"/>
  <c r="E504" i="10"/>
  <c r="H503" i="10"/>
  <c r="F503" i="10"/>
  <c r="E503" i="10"/>
  <c r="E502" i="10"/>
  <c r="H502" i="10"/>
  <c r="E501" i="10"/>
  <c r="F500" i="10"/>
  <c r="E500" i="10"/>
  <c r="E499" i="10"/>
  <c r="F499" i="10"/>
  <c r="E498" i="10"/>
  <c r="F498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C438" i="10"/>
  <c r="B438" i="10"/>
  <c r="B437" i="10"/>
  <c r="B436" i="10"/>
  <c r="B435" i="10"/>
  <c r="B434" i="10"/>
  <c r="B433" i="10"/>
  <c r="B432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B440" i="10" s="1"/>
  <c r="C382" i="10"/>
  <c r="D372" i="10"/>
  <c r="D367" i="10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E216" i="10"/>
  <c r="E215" i="10"/>
  <c r="E214" i="10"/>
  <c r="D213" i="10"/>
  <c r="C213" i="10"/>
  <c r="E212" i="10"/>
  <c r="E211" i="10"/>
  <c r="D210" i="10"/>
  <c r="C210" i="10"/>
  <c r="AZ722" i="10" s="1"/>
  <c r="B210" i="10"/>
  <c r="E209" i="10"/>
  <c r="C204" i="10"/>
  <c r="B204" i="10"/>
  <c r="E203" i="10"/>
  <c r="C475" i="10" s="1"/>
  <c r="E202" i="10"/>
  <c r="C474" i="10" s="1"/>
  <c r="E201" i="10"/>
  <c r="D200" i="10"/>
  <c r="D204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CE69" i="10"/>
  <c r="L816" i="10" s="1"/>
  <c r="CC68" i="10"/>
  <c r="K812" i="10" s="1"/>
  <c r="CE66" i="10"/>
  <c r="I816" i="10" s="1"/>
  <c r="CE65" i="10"/>
  <c r="CC64" i="10"/>
  <c r="G812" i="10" s="1"/>
  <c r="P64" i="10"/>
  <c r="CE63" i="10"/>
  <c r="F816" i="10" s="1"/>
  <c r="CE61" i="10"/>
  <c r="C427" i="10" s="1"/>
  <c r="CE60" i="10"/>
  <c r="B53" i="10"/>
  <c r="CC51" i="10"/>
  <c r="CE51" i="10" s="1"/>
  <c r="B49" i="10"/>
  <c r="AI48" i="10"/>
  <c r="AI62" i="10" s="1"/>
  <c r="P48" i="10"/>
  <c r="P62" i="10" s="1"/>
  <c r="E747" i="10" s="1"/>
  <c r="CC47" i="10"/>
  <c r="CE47" i="10" s="1"/>
  <c r="U48" i="10" l="1"/>
  <c r="U62" i="10" s="1"/>
  <c r="E752" i="10" s="1"/>
  <c r="H48" i="10"/>
  <c r="H62" i="10" s="1"/>
  <c r="E739" i="10" s="1"/>
  <c r="Y48" i="10"/>
  <c r="Y62" i="10" s="1"/>
  <c r="BI48" i="10"/>
  <c r="BI62" i="10" s="1"/>
  <c r="D48" i="10"/>
  <c r="D62" i="10" s="1"/>
  <c r="AV48" i="10"/>
  <c r="AV62" i="10" s="1"/>
  <c r="L48" i="10"/>
  <c r="L62" i="10" s="1"/>
  <c r="AE48" i="10"/>
  <c r="AE62" i="10" s="1"/>
  <c r="E762" i="10" s="1"/>
  <c r="BV48" i="10"/>
  <c r="BV62" i="10" s="1"/>
  <c r="BC48" i="10"/>
  <c r="BC62" i="10" s="1"/>
  <c r="E786" i="10" s="1"/>
  <c r="AP48" i="10"/>
  <c r="AP62" i="10" s="1"/>
  <c r="E773" i="10" s="1"/>
  <c r="BO48" i="10"/>
  <c r="BO62" i="10" s="1"/>
  <c r="E798" i="10" s="1"/>
  <c r="C440" i="10"/>
  <c r="CB48" i="10"/>
  <c r="CB62" i="10" s="1"/>
  <c r="E811" i="10" s="1"/>
  <c r="D330" i="10"/>
  <c r="M48" i="10"/>
  <c r="M62" i="10" s="1"/>
  <c r="E744" i="10" s="1"/>
  <c r="AQ48" i="10"/>
  <c r="AQ62" i="10" s="1"/>
  <c r="E774" i="10" s="1"/>
  <c r="CF76" i="10"/>
  <c r="L52" i="10" s="1"/>
  <c r="L67" i="10" s="1"/>
  <c r="J743" i="10" s="1"/>
  <c r="D368" i="10"/>
  <c r="D373" i="10" s="1"/>
  <c r="L612" i="10"/>
  <c r="C463" i="10"/>
  <c r="J612" i="10"/>
  <c r="I48" i="10"/>
  <c r="I62" i="10" s="1"/>
  <c r="E740" i="10" s="1"/>
  <c r="Z48" i="10"/>
  <c r="Z62" i="10" s="1"/>
  <c r="E757" i="10" s="1"/>
  <c r="AX48" i="10"/>
  <c r="AX62" i="10" s="1"/>
  <c r="E781" i="10" s="1"/>
  <c r="BK48" i="10"/>
  <c r="BK62" i="10" s="1"/>
  <c r="E794" i="10" s="1"/>
  <c r="BW48" i="10"/>
  <c r="BW62" i="10" s="1"/>
  <c r="E806" i="10" s="1"/>
  <c r="F48" i="10"/>
  <c r="F62" i="10" s="1"/>
  <c r="J48" i="10"/>
  <c r="J62" i="10" s="1"/>
  <c r="E741" i="10" s="1"/>
  <c r="N48" i="10"/>
  <c r="N62" i="10" s="1"/>
  <c r="E745" i="10" s="1"/>
  <c r="R48" i="10"/>
  <c r="R62" i="10" s="1"/>
  <c r="E749" i="10" s="1"/>
  <c r="W48" i="10"/>
  <c r="W62" i="10" s="1"/>
  <c r="AA48" i="10"/>
  <c r="AA62" i="10" s="1"/>
  <c r="E758" i="10" s="1"/>
  <c r="AG48" i="10"/>
  <c r="AG62" i="10" s="1"/>
  <c r="E764" i="10" s="1"/>
  <c r="AM48" i="10"/>
  <c r="AM62" i="10" s="1"/>
  <c r="E770" i="10" s="1"/>
  <c r="AS48" i="10"/>
  <c r="AS62" i="10" s="1"/>
  <c r="E776" i="10" s="1"/>
  <c r="AY48" i="10"/>
  <c r="AY62" i="10" s="1"/>
  <c r="BF48" i="10"/>
  <c r="BF62" i="10" s="1"/>
  <c r="E789" i="10" s="1"/>
  <c r="BL48" i="10"/>
  <c r="BL62" i="10" s="1"/>
  <c r="E795" i="10" s="1"/>
  <c r="BS48" i="10"/>
  <c r="BS62" i="10" s="1"/>
  <c r="BY48" i="10"/>
  <c r="BY62" i="10" s="1"/>
  <c r="E808" i="10" s="1"/>
  <c r="AU52" i="10"/>
  <c r="AU67" i="10" s="1"/>
  <c r="J778" i="10" s="1"/>
  <c r="D217" i="10"/>
  <c r="B465" i="10"/>
  <c r="E48" i="10"/>
  <c r="E62" i="10" s="1"/>
  <c r="E736" i="10" s="1"/>
  <c r="Q48" i="10"/>
  <c r="Q62" i="10" s="1"/>
  <c r="E748" i="10" s="1"/>
  <c r="V48" i="10"/>
  <c r="V62" i="10" s="1"/>
  <c r="E753" i="10" s="1"/>
  <c r="AF48" i="10"/>
  <c r="AF62" i="10" s="1"/>
  <c r="E763" i="10" s="1"/>
  <c r="AK48" i="10"/>
  <c r="AK62" i="10" s="1"/>
  <c r="BD48" i="10"/>
  <c r="BD62" i="10" s="1"/>
  <c r="E787" i="10" s="1"/>
  <c r="BQ48" i="10"/>
  <c r="BQ62" i="10" s="1"/>
  <c r="E800" i="10" s="1"/>
  <c r="BH52" i="10"/>
  <c r="BH67" i="10" s="1"/>
  <c r="J791" i="10" s="1"/>
  <c r="C48" i="10"/>
  <c r="C62" i="10" s="1"/>
  <c r="E734" i="10" s="1"/>
  <c r="G48" i="10"/>
  <c r="G62" i="10" s="1"/>
  <c r="E738" i="10" s="1"/>
  <c r="K48" i="10"/>
  <c r="K62" i="10" s="1"/>
  <c r="E742" i="10" s="1"/>
  <c r="O48" i="10"/>
  <c r="O62" i="10" s="1"/>
  <c r="S48" i="10"/>
  <c r="S62" i="10" s="1"/>
  <c r="X48" i="10"/>
  <c r="X62" i="10" s="1"/>
  <c r="E755" i="10" s="1"/>
  <c r="AC48" i="10"/>
  <c r="AC62" i="10" s="1"/>
  <c r="E760" i="10" s="1"/>
  <c r="AH48" i="10"/>
  <c r="AH62" i="10" s="1"/>
  <c r="E765" i="10" s="1"/>
  <c r="AN48" i="10"/>
  <c r="AN62" i="10" s="1"/>
  <c r="E771" i="10" s="1"/>
  <c r="AU48" i="10"/>
  <c r="AU62" i="10" s="1"/>
  <c r="E778" i="10" s="1"/>
  <c r="BA48" i="10"/>
  <c r="BA62" i="10" s="1"/>
  <c r="E784" i="10" s="1"/>
  <c r="BG48" i="10"/>
  <c r="BG62" i="10" s="1"/>
  <c r="E790" i="10" s="1"/>
  <c r="BN48" i="10"/>
  <c r="BN62" i="10" s="1"/>
  <c r="E797" i="10" s="1"/>
  <c r="BT48" i="10"/>
  <c r="BT62" i="10" s="1"/>
  <c r="E803" i="10" s="1"/>
  <c r="CA48" i="10"/>
  <c r="CA62" i="10" s="1"/>
  <c r="E810" i="10" s="1"/>
  <c r="P52" i="10"/>
  <c r="P67" i="10" s="1"/>
  <c r="J747" i="10" s="1"/>
  <c r="D463" i="10"/>
  <c r="E756" i="10"/>
  <c r="E805" i="10"/>
  <c r="E743" i="10"/>
  <c r="R816" i="10"/>
  <c r="I612" i="10"/>
  <c r="E737" i="10"/>
  <c r="AS52" i="10"/>
  <c r="AS67" i="10" s="1"/>
  <c r="J776" i="10" s="1"/>
  <c r="B476" i="10"/>
  <c r="D277" i="10"/>
  <c r="D292" i="10" s="1"/>
  <c r="D341" i="10" s="1"/>
  <c r="C481" i="10" s="1"/>
  <c r="H519" i="10"/>
  <c r="F519" i="10"/>
  <c r="H537" i="10"/>
  <c r="F537" i="10"/>
  <c r="E766" i="10"/>
  <c r="E792" i="10"/>
  <c r="BI730" i="10"/>
  <c r="C816" i="10"/>
  <c r="H612" i="10"/>
  <c r="E768" i="10"/>
  <c r="AJ52" i="10"/>
  <c r="AJ67" i="10" s="1"/>
  <c r="J767" i="10" s="1"/>
  <c r="D816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G747" i="10"/>
  <c r="CE64" i="10"/>
  <c r="BI722" i="10"/>
  <c r="C217" i="10"/>
  <c r="D433" i="10" s="1"/>
  <c r="H817" i="10"/>
  <c r="BU730" i="10"/>
  <c r="D390" i="10"/>
  <c r="B441" i="10" s="1"/>
  <c r="F511" i="10"/>
  <c r="F520" i="10"/>
  <c r="E779" i="10"/>
  <c r="E52" i="10"/>
  <c r="E67" i="10" s="1"/>
  <c r="E735" i="10"/>
  <c r="BJ722" i="10"/>
  <c r="E213" i="10"/>
  <c r="BW52" i="10"/>
  <c r="BW67" i="10" s="1"/>
  <c r="J806" i="10" s="1"/>
  <c r="AQ52" i="10"/>
  <c r="AQ67" i="10" s="1"/>
  <c r="J774" i="10" s="1"/>
  <c r="K52" i="10"/>
  <c r="K67" i="10" s="1"/>
  <c r="J742" i="10" s="1"/>
  <c r="BF52" i="10"/>
  <c r="BF67" i="10" s="1"/>
  <c r="J789" i="10" s="1"/>
  <c r="Z52" i="10"/>
  <c r="Z67" i="10" s="1"/>
  <c r="J757" i="10" s="1"/>
  <c r="BU52" i="10"/>
  <c r="BU67" i="10" s="1"/>
  <c r="J804" i="10" s="1"/>
  <c r="AO52" i="10"/>
  <c r="AO67" i="10" s="1"/>
  <c r="J772" i="10" s="1"/>
  <c r="I52" i="10"/>
  <c r="I67" i="10" s="1"/>
  <c r="J740" i="10" s="1"/>
  <c r="BR52" i="10"/>
  <c r="BR67" i="10" s="1"/>
  <c r="J801" i="10" s="1"/>
  <c r="AL52" i="10"/>
  <c r="AL67" i="10" s="1"/>
  <c r="J769" i="10" s="1"/>
  <c r="F52" i="10"/>
  <c r="F67" i="10" s="1"/>
  <c r="J737" i="10" s="1"/>
  <c r="D438" i="10"/>
  <c r="AI722" i="10"/>
  <c r="E200" i="10"/>
  <c r="C473" i="10" s="1"/>
  <c r="H533" i="10"/>
  <c r="X52" i="10"/>
  <c r="X67" i="10" s="1"/>
  <c r="J755" i="10" s="1"/>
  <c r="N734" i="10"/>
  <c r="N815" i="10" s="1"/>
  <c r="CE75" i="10"/>
  <c r="Q816" i="10"/>
  <c r="G612" i="10"/>
  <c r="CF77" i="10"/>
  <c r="AY722" i="10"/>
  <c r="B217" i="10"/>
  <c r="B431" i="10"/>
  <c r="E746" i="10"/>
  <c r="K815" i="10"/>
  <c r="CD722" i="10"/>
  <c r="B444" i="10"/>
  <c r="C432" i="10"/>
  <c r="C815" i="10"/>
  <c r="D464" i="10"/>
  <c r="C448" i="10"/>
  <c r="F508" i="10"/>
  <c r="F509" i="10"/>
  <c r="F521" i="10"/>
  <c r="F529" i="10"/>
  <c r="F535" i="10"/>
  <c r="CE68" i="10"/>
  <c r="BA722" i="10"/>
  <c r="E210" i="10"/>
  <c r="D339" i="10"/>
  <c r="C482" i="10" s="1"/>
  <c r="F501" i="10"/>
  <c r="F506" i="10"/>
  <c r="H525" i="10"/>
  <c r="F527" i="10"/>
  <c r="H816" i="10"/>
  <c r="C431" i="10"/>
  <c r="D242" i="10"/>
  <c r="B448" i="10" s="1"/>
  <c r="C429" i="10"/>
  <c r="F502" i="10"/>
  <c r="F518" i="10"/>
  <c r="F526" i="10"/>
  <c r="T815" i="10"/>
  <c r="M816" i="10"/>
  <c r="C458" i="10"/>
  <c r="P816" i="10"/>
  <c r="D612" i="10"/>
  <c r="H507" i="10"/>
  <c r="F507" i="10"/>
  <c r="L817" i="10"/>
  <c r="CC730" i="10"/>
  <c r="L815" i="10"/>
  <c r="R815" i="10"/>
  <c r="M815" i="10"/>
  <c r="H534" i="10"/>
  <c r="F534" i="10"/>
  <c r="D815" i="10"/>
  <c r="F815" i="10"/>
  <c r="S815" i="10"/>
  <c r="O815" i="10"/>
  <c r="P815" i="10"/>
  <c r="G815" i="10"/>
  <c r="Q815" i="10"/>
  <c r="H815" i="10"/>
  <c r="I815" i="10"/>
  <c r="L71" i="10" l="1"/>
  <c r="BX52" i="10"/>
  <c r="BX67" i="10" s="1"/>
  <c r="J807" i="10" s="1"/>
  <c r="H52" i="10"/>
  <c r="H67" i="10" s="1"/>
  <c r="J739" i="10" s="1"/>
  <c r="N52" i="10"/>
  <c r="N67" i="10" s="1"/>
  <c r="AT52" i="10"/>
  <c r="AT67" i="10" s="1"/>
  <c r="J777" i="10" s="1"/>
  <c r="Q52" i="10"/>
  <c r="Q67" i="10" s="1"/>
  <c r="J748" i="10" s="1"/>
  <c r="CC52" i="10"/>
  <c r="CC67" i="10" s="1"/>
  <c r="J812" i="10" s="1"/>
  <c r="AH52" i="10"/>
  <c r="AH67" i="10" s="1"/>
  <c r="J765" i="10" s="1"/>
  <c r="BN52" i="10"/>
  <c r="BN67" i="10" s="1"/>
  <c r="J797" i="10" s="1"/>
  <c r="S52" i="10"/>
  <c r="S67" i="10" s="1"/>
  <c r="J750" i="10" s="1"/>
  <c r="AY52" i="10"/>
  <c r="AY67" i="10" s="1"/>
  <c r="J782" i="10" s="1"/>
  <c r="BA52" i="10"/>
  <c r="BA67" i="10" s="1"/>
  <c r="AB52" i="10"/>
  <c r="AB67" i="10" s="1"/>
  <c r="J759" i="10" s="1"/>
  <c r="AR52" i="10"/>
  <c r="AR67" i="10" s="1"/>
  <c r="J775" i="10" s="1"/>
  <c r="D465" i="10"/>
  <c r="BD52" i="10"/>
  <c r="BD67" i="10" s="1"/>
  <c r="J787" i="10" s="1"/>
  <c r="V52" i="10"/>
  <c r="V67" i="10" s="1"/>
  <c r="J753" i="10" s="1"/>
  <c r="BT52" i="10"/>
  <c r="BT67" i="10" s="1"/>
  <c r="J803" i="10" s="1"/>
  <c r="Y52" i="10"/>
  <c r="Y67" i="10" s="1"/>
  <c r="J756" i="10" s="1"/>
  <c r="J52" i="10"/>
  <c r="J67" i="10" s="1"/>
  <c r="J741" i="10" s="1"/>
  <c r="AP52" i="10"/>
  <c r="AP67" i="10" s="1"/>
  <c r="J773" i="10" s="1"/>
  <c r="BV52" i="10"/>
  <c r="BV67" i="10" s="1"/>
  <c r="J805" i="10" s="1"/>
  <c r="BG52" i="10"/>
  <c r="BG67" i="10" s="1"/>
  <c r="J790" i="10" s="1"/>
  <c r="AK52" i="10"/>
  <c r="AK67" i="10" s="1"/>
  <c r="J768" i="10" s="1"/>
  <c r="BP52" i="10"/>
  <c r="BP67" i="10" s="1"/>
  <c r="J799" i="10" s="1"/>
  <c r="D52" i="10"/>
  <c r="D67" i="10" s="1"/>
  <c r="J735" i="10" s="1"/>
  <c r="CA52" i="10"/>
  <c r="CA67" i="10" s="1"/>
  <c r="J810" i="10" s="1"/>
  <c r="AV52" i="10"/>
  <c r="AV67" i="10" s="1"/>
  <c r="J779" i="10" s="1"/>
  <c r="AN52" i="10"/>
  <c r="AN67" i="10" s="1"/>
  <c r="J771" i="10" s="1"/>
  <c r="AD52" i="10"/>
  <c r="AD67" i="10" s="1"/>
  <c r="J761" i="10" s="1"/>
  <c r="BJ52" i="10"/>
  <c r="BJ67" i="10" s="1"/>
  <c r="J793" i="10" s="1"/>
  <c r="CB52" i="10"/>
  <c r="CB67" i="10" s="1"/>
  <c r="AG52" i="10"/>
  <c r="AG67" i="10" s="1"/>
  <c r="J764" i="10" s="1"/>
  <c r="BM52" i="10"/>
  <c r="BM67" i="10" s="1"/>
  <c r="J796" i="10" s="1"/>
  <c r="R52" i="10"/>
  <c r="R67" i="10" s="1"/>
  <c r="J749" i="10" s="1"/>
  <c r="AX52" i="10"/>
  <c r="AX67" i="10" s="1"/>
  <c r="J781" i="10" s="1"/>
  <c r="C52" i="10"/>
  <c r="AI52" i="10"/>
  <c r="AI67" i="10" s="1"/>
  <c r="J766" i="10" s="1"/>
  <c r="BO52" i="10"/>
  <c r="BO67" i="10" s="1"/>
  <c r="J798" i="10" s="1"/>
  <c r="U52" i="10"/>
  <c r="U67" i="10" s="1"/>
  <c r="J752" i="10" s="1"/>
  <c r="AZ52" i="10"/>
  <c r="AZ67" i="10" s="1"/>
  <c r="J783" i="10" s="1"/>
  <c r="BI52" i="10"/>
  <c r="BI67" i="10" s="1"/>
  <c r="J792" i="10" s="1"/>
  <c r="AF52" i="10"/>
  <c r="AF67" i="10" s="1"/>
  <c r="J763" i="10" s="1"/>
  <c r="BK52" i="10"/>
  <c r="BK67" i="10" s="1"/>
  <c r="J794" i="10" s="1"/>
  <c r="BZ52" i="10"/>
  <c r="BZ67" i="10" s="1"/>
  <c r="J809" i="10" s="1"/>
  <c r="T52" i="10"/>
  <c r="T67" i="10" s="1"/>
  <c r="J751" i="10" s="1"/>
  <c r="AE52" i="10"/>
  <c r="AE67" i="10" s="1"/>
  <c r="AW52" i="10"/>
  <c r="AW67" i="10" s="1"/>
  <c r="J780" i="10" s="1"/>
  <c r="P71" i="10"/>
  <c r="AC52" i="10"/>
  <c r="AC67" i="10" s="1"/>
  <c r="J760" i="10" s="1"/>
  <c r="BY52" i="10"/>
  <c r="BY67" i="10" s="1"/>
  <c r="J808" i="10" s="1"/>
  <c r="BB52" i="10"/>
  <c r="BB67" i="10" s="1"/>
  <c r="J785" i="10" s="1"/>
  <c r="BE52" i="10"/>
  <c r="BE67" i="10" s="1"/>
  <c r="J788" i="10" s="1"/>
  <c r="AA52" i="10"/>
  <c r="AA67" i="10" s="1"/>
  <c r="J758" i="10" s="1"/>
  <c r="M52" i="10"/>
  <c r="M67" i="10" s="1"/>
  <c r="J744" i="10" s="1"/>
  <c r="O52" i="10"/>
  <c r="O67" i="10" s="1"/>
  <c r="J746" i="10" s="1"/>
  <c r="O71" i="10"/>
  <c r="C508" i="10" s="1"/>
  <c r="AU71" i="10"/>
  <c r="C712" i="10" s="1"/>
  <c r="S71" i="10"/>
  <c r="C684" i="10" s="1"/>
  <c r="D391" i="10"/>
  <c r="D393" i="10" s="1"/>
  <c r="D396" i="10" s="1"/>
  <c r="U71" i="10"/>
  <c r="C686" i="10" s="1"/>
  <c r="CA71" i="10"/>
  <c r="C647" i="10" s="1"/>
  <c r="AQ71" i="10"/>
  <c r="C708" i="10" s="1"/>
  <c r="AV71" i="10"/>
  <c r="C541" i="10" s="1"/>
  <c r="V71" i="10"/>
  <c r="C515" i="10" s="1"/>
  <c r="D71" i="10"/>
  <c r="C669" i="10" s="1"/>
  <c r="BK71" i="10"/>
  <c r="AS71" i="10"/>
  <c r="C538" i="10" s="1"/>
  <c r="G538" i="10" s="1"/>
  <c r="E217" i="10"/>
  <c r="C478" i="10" s="1"/>
  <c r="E750" i="10"/>
  <c r="E782" i="10"/>
  <c r="BF71" i="10"/>
  <c r="C551" i="10" s="1"/>
  <c r="BI71" i="10"/>
  <c r="C634" i="10" s="1"/>
  <c r="E802" i="10"/>
  <c r="E754" i="10"/>
  <c r="BQ52" i="10"/>
  <c r="BQ67" i="10" s="1"/>
  <c r="BC52" i="10"/>
  <c r="BC67" i="10" s="1"/>
  <c r="AM52" i="10"/>
  <c r="AM67" i="10" s="1"/>
  <c r="G52" i="10"/>
  <c r="G67" i="10" s="1"/>
  <c r="BS52" i="10"/>
  <c r="BS67" i="10" s="1"/>
  <c r="J802" i="10" s="1"/>
  <c r="W52" i="10"/>
  <c r="W67" i="10" s="1"/>
  <c r="J754" i="10" s="1"/>
  <c r="BL52" i="10"/>
  <c r="BL67" i="10" s="1"/>
  <c r="E812" i="10"/>
  <c r="C512" i="10"/>
  <c r="E807" i="10"/>
  <c r="BX71" i="10"/>
  <c r="C556" i="10"/>
  <c r="C635" i="10"/>
  <c r="C514" i="10"/>
  <c r="J745" i="10"/>
  <c r="N71" i="10"/>
  <c r="C509" i="10"/>
  <c r="C681" i="10"/>
  <c r="C497" i="10"/>
  <c r="G816" i="10"/>
  <c r="F612" i="10"/>
  <c r="C430" i="10"/>
  <c r="E751" i="10"/>
  <c r="E761" i="10"/>
  <c r="AD71" i="10"/>
  <c r="BV71" i="10"/>
  <c r="C677" i="10"/>
  <c r="C505" i="10"/>
  <c r="G505" i="10" s="1"/>
  <c r="K816" i="10"/>
  <c r="C434" i="10"/>
  <c r="I71" i="10"/>
  <c r="K71" i="10"/>
  <c r="E759" i="10"/>
  <c r="AB71" i="10"/>
  <c r="E769" i="10"/>
  <c r="AL71" i="10"/>
  <c r="AK71" i="10"/>
  <c r="CE48" i="10"/>
  <c r="E777" i="10"/>
  <c r="AT71" i="10"/>
  <c r="AX71" i="10"/>
  <c r="C572" i="10"/>
  <c r="X71" i="10"/>
  <c r="E780" i="10"/>
  <c r="AW71" i="10"/>
  <c r="E775" i="10"/>
  <c r="AR71" i="10"/>
  <c r="E785" i="10"/>
  <c r="BB71" i="10"/>
  <c r="C540" i="10"/>
  <c r="G540" i="10" s="1"/>
  <c r="F71" i="10"/>
  <c r="BN71" i="10"/>
  <c r="E767" i="10"/>
  <c r="AJ71" i="10"/>
  <c r="C680" i="10"/>
  <c r="N816" i="10"/>
  <c r="K612" i="10"/>
  <c r="C465" i="10"/>
  <c r="E204" i="10"/>
  <c r="C476" i="10" s="1"/>
  <c r="E788" i="10"/>
  <c r="BE71" i="10"/>
  <c r="E783" i="10"/>
  <c r="AZ71" i="10"/>
  <c r="E793" i="10"/>
  <c r="CE62" i="10"/>
  <c r="AG71" i="10"/>
  <c r="J811" i="10"/>
  <c r="CB71" i="10"/>
  <c r="J784" i="10"/>
  <c r="BA71" i="10"/>
  <c r="BD71" i="10"/>
  <c r="AC71" i="10"/>
  <c r="AN71" i="10"/>
  <c r="J736" i="10"/>
  <c r="E71" i="10"/>
  <c r="E796" i="10"/>
  <c r="BM71" i="10"/>
  <c r="E791" i="10"/>
  <c r="BH71" i="10"/>
  <c r="E801" i="10"/>
  <c r="BR71" i="10"/>
  <c r="BW71" i="10"/>
  <c r="AI71" i="10"/>
  <c r="AH71" i="10"/>
  <c r="J71" i="10"/>
  <c r="E772" i="10"/>
  <c r="AO71" i="10"/>
  <c r="C67" i="10"/>
  <c r="Z71" i="10"/>
  <c r="C713" i="10"/>
  <c r="E804" i="10"/>
  <c r="BU71" i="10"/>
  <c r="BP71" i="10"/>
  <c r="E799" i="10"/>
  <c r="E809" i="10"/>
  <c r="BZ71" i="10"/>
  <c r="AP71" i="10"/>
  <c r="Q71" i="10"/>
  <c r="BO71" i="10" l="1"/>
  <c r="BJ71" i="10"/>
  <c r="C629" i="10"/>
  <c r="BY71" i="10"/>
  <c r="BG71" i="10"/>
  <c r="R71" i="10"/>
  <c r="CC71" i="10"/>
  <c r="BT71" i="10"/>
  <c r="C565" i="10" s="1"/>
  <c r="AA71" i="10"/>
  <c r="C554" i="10"/>
  <c r="C710" i="10"/>
  <c r="Y71" i="10"/>
  <c r="C690" i="10" s="1"/>
  <c r="T71" i="10"/>
  <c r="AF71" i="10"/>
  <c r="AY71" i="10"/>
  <c r="C625" i="10" s="1"/>
  <c r="J762" i="10"/>
  <c r="AE71" i="10"/>
  <c r="H71" i="10"/>
  <c r="M71" i="10"/>
  <c r="C506" i="10" s="1"/>
  <c r="G506" i="10" s="1"/>
  <c r="CE52" i="10"/>
  <c r="C544" i="10"/>
  <c r="C536" i="10"/>
  <c r="G536" i="10" s="1"/>
  <c r="C687" i="10"/>
  <c r="J800" i="10"/>
  <c r="BQ71" i="10"/>
  <c r="J738" i="10"/>
  <c r="G71" i="10"/>
  <c r="W71" i="10"/>
  <c r="E815" i="10"/>
  <c r="J795" i="10"/>
  <c r="BL71" i="10"/>
  <c r="J770" i="10"/>
  <c r="AM71" i="10"/>
  <c r="J786" i="10"/>
  <c r="BC71" i="10"/>
  <c r="BS71" i="10"/>
  <c r="C689" i="10"/>
  <c r="C517" i="10"/>
  <c r="J734" i="10"/>
  <c r="CE67" i="10"/>
  <c r="CE71" i="10" s="1"/>
  <c r="C716" i="10" s="1"/>
  <c r="C71" i="10"/>
  <c r="C694" i="10"/>
  <c r="C522" i="10"/>
  <c r="G522" i="10" s="1"/>
  <c r="C692" i="10"/>
  <c r="C520" i="10"/>
  <c r="C695" i="10"/>
  <c r="C523" i="10"/>
  <c r="C624" i="10"/>
  <c r="C549" i="10"/>
  <c r="C632" i="10"/>
  <c r="C547" i="10"/>
  <c r="C693" i="10"/>
  <c r="C521" i="10"/>
  <c r="G497" i="10"/>
  <c r="H497" i="10" s="1"/>
  <c r="C571" i="10"/>
  <c r="C646" i="10"/>
  <c r="C700" i="10"/>
  <c r="C528" i="10"/>
  <c r="G528" i="10" s="1"/>
  <c r="C638" i="10"/>
  <c r="C558" i="10"/>
  <c r="C546" i="10"/>
  <c r="C630" i="10"/>
  <c r="C555" i="10"/>
  <c r="C617" i="10"/>
  <c r="C685" i="10"/>
  <c r="C513" i="10"/>
  <c r="G515" i="10"/>
  <c r="H515" i="10" s="1"/>
  <c r="E816" i="10"/>
  <c r="C428" i="10"/>
  <c r="C711" i="10"/>
  <c r="C539" i="10"/>
  <c r="G539" i="10" s="1"/>
  <c r="C552" i="10"/>
  <c r="C618" i="10"/>
  <c r="C699" i="10"/>
  <c r="C527" i="10"/>
  <c r="G512" i="10"/>
  <c r="H512" i="10"/>
  <c r="C619" i="10"/>
  <c r="C559" i="10"/>
  <c r="C709" i="10"/>
  <c r="C537" i="10"/>
  <c r="G537" i="10" s="1"/>
  <c r="C683" i="10"/>
  <c r="C511" i="10"/>
  <c r="C640" i="10"/>
  <c r="C703" i="10"/>
  <c r="C531" i="10"/>
  <c r="C503" i="10"/>
  <c r="G503" i="10" s="1"/>
  <c r="C675" i="10"/>
  <c r="C707" i="10"/>
  <c r="C535" i="10"/>
  <c r="C498" i="10"/>
  <c r="C670" i="10"/>
  <c r="C504" i="10"/>
  <c r="G504" i="10" s="1"/>
  <c r="C676" i="10"/>
  <c r="C568" i="10"/>
  <c r="C643" i="10"/>
  <c r="C542" i="10"/>
  <c r="C631" i="10"/>
  <c r="C674" i="10"/>
  <c r="C502" i="10"/>
  <c r="G502" i="10" s="1"/>
  <c r="C679" i="10"/>
  <c r="C507" i="10"/>
  <c r="G507" i="10" s="1"/>
  <c r="C701" i="10"/>
  <c r="C529" i="10"/>
  <c r="C510" i="10"/>
  <c r="G510" i="10" s="1"/>
  <c r="C682" i="10"/>
  <c r="C553" i="10"/>
  <c r="C636" i="10"/>
  <c r="C573" i="10"/>
  <c r="C622" i="10"/>
  <c r="C628" i="10"/>
  <c r="C545" i="10"/>
  <c r="G545" i="10" s="1"/>
  <c r="C671" i="10"/>
  <c r="C499" i="10"/>
  <c r="G509" i="10"/>
  <c r="H509" i="10" s="1"/>
  <c r="C561" i="10"/>
  <c r="C621" i="10"/>
  <c r="C691" i="10"/>
  <c r="C519" i="10"/>
  <c r="G519" i="10" s="1"/>
  <c r="C566" i="10"/>
  <c r="C641" i="10"/>
  <c r="C627" i="10"/>
  <c r="C560" i="10"/>
  <c r="C706" i="10"/>
  <c r="C534" i="10"/>
  <c r="G534" i="10" s="1"/>
  <c r="C563" i="10"/>
  <c r="C626" i="10"/>
  <c r="C533" i="10"/>
  <c r="G533" i="10" s="1"/>
  <c r="C705" i="10"/>
  <c r="C698" i="10"/>
  <c r="C526" i="10"/>
  <c r="C614" i="10"/>
  <c r="C550" i="10"/>
  <c r="G508" i="10"/>
  <c r="H508" i="10" s="1"/>
  <c r="C543" i="10"/>
  <c r="C616" i="10"/>
  <c r="C702" i="10"/>
  <c r="C530" i="10"/>
  <c r="C518" i="10"/>
  <c r="C574" i="10"/>
  <c r="C620" i="10"/>
  <c r="C567" i="10"/>
  <c r="C642" i="10"/>
  <c r="G544" i="10"/>
  <c r="H544" i="10" s="1"/>
  <c r="G514" i="10"/>
  <c r="H514" i="10" s="1"/>
  <c r="C569" i="10"/>
  <c r="C644" i="10"/>
  <c r="C645" i="10" l="1"/>
  <c r="C570" i="10"/>
  <c r="C501" i="10"/>
  <c r="C673" i="10"/>
  <c r="C525" i="10"/>
  <c r="G525" i="10" s="1"/>
  <c r="C697" i="10"/>
  <c r="C678" i="10"/>
  <c r="C696" i="10"/>
  <c r="C524" i="10"/>
  <c r="G524" i="10" s="1"/>
  <c r="H524" i="10" s="1"/>
  <c r="J815" i="10"/>
  <c r="C633" i="10"/>
  <c r="C548" i="10"/>
  <c r="C557" i="10"/>
  <c r="C637" i="10"/>
  <c r="C672" i="10"/>
  <c r="C500" i="10"/>
  <c r="C704" i="10"/>
  <c r="C532" i="10"/>
  <c r="C562" i="10"/>
  <c r="C623" i="10"/>
  <c r="C564" i="10"/>
  <c r="C639" i="10"/>
  <c r="C688" i="10"/>
  <c r="C516" i="10"/>
  <c r="G530" i="10"/>
  <c r="H530" i="10" s="1"/>
  <c r="G535" i="10"/>
  <c r="H535" i="10" s="1"/>
  <c r="G513" i="10"/>
  <c r="H513" i="10"/>
  <c r="D615" i="10"/>
  <c r="G526" i="10"/>
  <c r="H526" i="10" s="1"/>
  <c r="G499" i="10"/>
  <c r="H499" i="10" s="1"/>
  <c r="G511" i="10"/>
  <c r="H511" i="10" s="1"/>
  <c r="G523" i="10"/>
  <c r="H523" i="10" s="1"/>
  <c r="J816" i="10"/>
  <c r="C433" i="10"/>
  <c r="C441" i="10" s="1"/>
  <c r="G546" i="10"/>
  <c r="H546" i="10"/>
  <c r="G517" i="10"/>
  <c r="H517" i="10" s="1"/>
  <c r="G518" i="10"/>
  <c r="H518" i="10" s="1"/>
  <c r="G498" i="10"/>
  <c r="H498" i="10" s="1"/>
  <c r="C496" i="10"/>
  <c r="C668" i="10"/>
  <c r="H531" i="10"/>
  <c r="G531" i="10"/>
  <c r="G527" i="10"/>
  <c r="H527" i="10"/>
  <c r="G550" i="10"/>
  <c r="H550" i="10" s="1"/>
  <c r="G529" i="10"/>
  <c r="H529" i="10" s="1"/>
  <c r="G521" i="10"/>
  <c r="H521" i="10"/>
  <c r="G520" i="10"/>
  <c r="H520" i="10" s="1"/>
  <c r="G501" i="10" l="1"/>
  <c r="H501" i="10"/>
  <c r="C648" i="10"/>
  <c r="M716" i="10" s="1"/>
  <c r="Y816" i="10" s="1"/>
  <c r="C715" i="10"/>
  <c r="H532" i="10"/>
  <c r="G532" i="10"/>
  <c r="G516" i="10"/>
  <c r="H516" i="10" s="1"/>
  <c r="G500" i="10"/>
  <c r="H500" i="10" s="1"/>
  <c r="D712" i="10"/>
  <c r="D704" i="10"/>
  <c r="D696" i="10"/>
  <c r="D688" i="10"/>
  <c r="D709" i="10"/>
  <c r="D701" i="10"/>
  <c r="D693" i="10"/>
  <c r="D706" i="10"/>
  <c r="D698" i="10"/>
  <c r="D690" i="10"/>
  <c r="D682" i="10"/>
  <c r="D708" i="10"/>
  <c r="D700" i="10"/>
  <c r="D692" i="10"/>
  <c r="D716" i="10"/>
  <c r="D707" i="10"/>
  <c r="D699" i="10"/>
  <c r="D691" i="10"/>
  <c r="D683" i="10"/>
  <c r="D685" i="10"/>
  <c r="D674" i="10"/>
  <c r="D623" i="10"/>
  <c r="D619" i="10"/>
  <c r="D710" i="10"/>
  <c r="D679" i="10"/>
  <c r="D671" i="10"/>
  <c r="D625" i="10"/>
  <c r="D702" i="10"/>
  <c r="D687" i="10"/>
  <c r="D686" i="10"/>
  <c r="D676" i="10"/>
  <c r="D668" i="10"/>
  <c r="D628" i="10"/>
  <c r="D622" i="10"/>
  <c r="D618" i="10"/>
  <c r="D713" i="10"/>
  <c r="D711" i="10"/>
  <c r="D678" i="10"/>
  <c r="D670" i="10"/>
  <c r="D647" i="10"/>
  <c r="D646" i="10"/>
  <c r="D645" i="10"/>
  <c r="D629" i="10"/>
  <c r="D626" i="10"/>
  <c r="D621" i="10"/>
  <c r="D617" i="10"/>
  <c r="D703" i="10"/>
  <c r="D681" i="10"/>
  <c r="D675" i="10"/>
  <c r="D644" i="10"/>
  <c r="D642" i="10"/>
  <c r="D640" i="10"/>
  <c r="D638" i="10"/>
  <c r="D636" i="10"/>
  <c r="D634" i="10"/>
  <c r="D632" i="10"/>
  <c r="D630" i="10"/>
  <c r="D624" i="10"/>
  <c r="D695" i="10"/>
  <c r="D672" i="10"/>
  <c r="D616" i="10"/>
  <c r="D669" i="10"/>
  <c r="D627" i="10"/>
  <c r="D705" i="10"/>
  <c r="D643" i="10"/>
  <c r="D641" i="10"/>
  <c r="D639" i="10"/>
  <c r="D637" i="10"/>
  <c r="D635" i="10"/>
  <c r="D633" i="10"/>
  <c r="D631" i="10"/>
  <c r="D689" i="10"/>
  <c r="D697" i="10"/>
  <c r="D694" i="10"/>
  <c r="D677" i="10"/>
  <c r="D684" i="10"/>
  <c r="D620" i="10"/>
  <c r="D673" i="10"/>
  <c r="D680" i="10"/>
  <c r="G496" i="10"/>
  <c r="H496" i="10" s="1"/>
  <c r="E612" i="10" l="1"/>
  <c r="D715" i="10"/>
  <c r="E623" i="10"/>
  <c r="E709" i="10" l="1"/>
  <c r="E701" i="10"/>
  <c r="E693" i="10"/>
  <c r="E685" i="10"/>
  <c r="E706" i="10"/>
  <c r="E698" i="10"/>
  <c r="E690" i="10"/>
  <c r="E711" i="10"/>
  <c r="E703" i="10"/>
  <c r="E695" i="10"/>
  <c r="E687" i="10"/>
  <c r="E713" i="10"/>
  <c r="E705" i="10"/>
  <c r="E697" i="10"/>
  <c r="E689" i="10"/>
  <c r="E712" i="10"/>
  <c r="E704" i="10"/>
  <c r="E696" i="10"/>
  <c r="E688" i="10"/>
  <c r="E710" i="10"/>
  <c r="E708" i="10"/>
  <c r="E679" i="10"/>
  <c r="E671" i="10"/>
  <c r="E625" i="10"/>
  <c r="E702" i="10"/>
  <c r="E700" i="10"/>
  <c r="E686" i="10"/>
  <c r="E676" i="10"/>
  <c r="E668" i="10"/>
  <c r="E628" i="10"/>
  <c r="E694" i="10"/>
  <c r="E692" i="10"/>
  <c r="E673" i="10"/>
  <c r="E716" i="10"/>
  <c r="E682" i="10"/>
  <c r="E681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7" i="10"/>
  <c r="E672" i="10"/>
  <c r="E699" i="10"/>
  <c r="E683" i="10"/>
  <c r="E669" i="10"/>
  <c r="E627" i="10"/>
  <c r="E691" i="10"/>
  <c r="E680" i="10"/>
  <c r="E678" i="10"/>
  <c r="E646" i="10"/>
  <c r="E645" i="10"/>
  <c r="E629" i="10"/>
  <c r="E684" i="10"/>
  <c r="E674" i="10"/>
  <c r="E677" i="10"/>
  <c r="E626" i="10"/>
  <c r="E670" i="10"/>
  <c r="E647" i="10"/>
  <c r="E715" i="10" l="1"/>
  <c r="F624" i="10"/>
  <c r="F706" i="10" l="1"/>
  <c r="F698" i="10"/>
  <c r="F690" i="10"/>
  <c r="F682" i="10"/>
  <c r="F711" i="10"/>
  <c r="F703" i="10"/>
  <c r="F695" i="10"/>
  <c r="F708" i="10"/>
  <c r="F700" i="10"/>
  <c r="F692" i="10"/>
  <c r="F684" i="10"/>
  <c r="F710" i="10"/>
  <c r="F702" i="10"/>
  <c r="F694" i="10"/>
  <c r="F709" i="10"/>
  <c r="F701" i="10"/>
  <c r="F693" i="10"/>
  <c r="F685" i="10"/>
  <c r="F712" i="10"/>
  <c r="F686" i="10"/>
  <c r="F676" i="10"/>
  <c r="F668" i="10"/>
  <c r="F628" i="10"/>
  <c r="F704" i="10"/>
  <c r="F687" i="10"/>
  <c r="F673" i="10"/>
  <c r="F696" i="10"/>
  <c r="F678" i="10"/>
  <c r="F670" i="10"/>
  <c r="F647" i="10"/>
  <c r="F646" i="10"/>
  <c r="F645" i="10"/>
  <c r="F629" i="10"/>
  <c r="F626" i="10"/>
  <c r="F707" i="10"/>
  <c r="F705" i="10"/>
  <c r="F680" i="10"/>
  <c r="F672" i="10"/>
  <c r="F716" i="10"/>
  <c r="F688" i="10"/>
  <c r="F699" i="10"/>
  <c r="F683" i="10"/>
  <c r="F669" i="10"/>
  <c r="F627" i="10"/>
  <c r="F691" i="10"/>
  <c r="F679" i="10"/>
  <c r="F697" i="10"/>
  <c r="F677" i="10"/>
  <c r="F625" i="10"/>
  <c r="F681" i="10"/>
  <c r="F675" i="10"/>
  <c r="F642" i="10"/>
  <c r="F638" i="10"/>
  <c r="F634" i="10"/>
  <c r="F630" i="10"/>
  <c r="F641" i="10"/>
  <c r="F637" i="10"/>
  <c r="F633" i="10"/>
  <c r="F671" i="10"/>
  <c r="F644" i="10"/>
  <c r="F640" i="10"/>
  <c r="F636" i="10"/>
  <c r="F632" i="10"/>
  <c r="F643" i="10"/>
  <c r="F674" i="10"/>
  <c r="F689" i="10"/>
  <c r="F639" i="10"/>
  <c r="F635" i="10"/>
  <c r="F713" i="10"/>
  <c r="F631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689" i="10"/>
  <c r="G681" i="10"/>
  <c r="G716" i="10"/>
  <c r="G707" i="10"/>
  <c r="G699" i="10"/>
  <c r="G691" i="10"/>
  <c r="G706" i="10"/>
  <c r="G698" i="10"/>
  <c r="G690" i="10"/>
  <c r="G682" i="10"/>
  <c r="G704" i="10"/>
  <c r="G702" i="10"/>
  <c r="G673" i="10"/>
  <c r="G696" i="10"/>
  <c r="G694" i="10"/>
  <c r="G678" i="10"/>
  <c r="G670" i="10"/>
  <c r="G647" i="10"/>
  <c r="G646" i="10"/>
  <c r="G645" i="10"/>
  <c r="G629" i="10"/>
  <c r="G626" i="10"/>
  <c r="G688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9" i="10"/>
  <c r="G683" i="10"/>
  <c r="G677" i="10"/>
  <c r="G669" i="10"/>
  <c r="G627" i="10"/>
  <c r="G679" i="10"/>
  <c r="G710" i="10"/>
  <c r="G685" i="10"/>
  <c r="G676" i="10"/>
  <c r="G701" i="10"/>
  <c r="G684" i="10"/>
  <c r="G674" i="10"/>
  <c r="G672" i="10"/>
  <c r="G686" i="10"/>
  <c r="G680" i="10"/>
  <c r="G668" i="10"/>
  <c r="G628" i="10"/>
  <c r="G712" i="10"/>
  <c r="G693" i="10"/>
  <c r="G671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2" i="10"/>
  <c r="H704" i="10"/>
  <c r="H696" i="10"/>
  <c r="H688" i="10"/>
  <c r="H711" i="10"/>
  <c r="H703" i="10"/>
  <c r="H695" i="10"/>
  <c r="H687" i="10"/>
  <c r="H706" i="10"/>
  <c r="H678" i="10"/>
  <c r="H670" i="10"/>
  <c r="H647" i="10"/>
  <c r="H646" i="10"/>
  <c r="H645" i="10"/>
  <c r="H629" i="10"/>
  <c r="H698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6" i="10"/>
  <c r="H690" i="10"/>
  <c r="H681" i="10"/>
  <c r="H680" i="10"/>
  <c r="H672" i="10"/>
  <c r="H701" i="10"/>
  <c r="H699" i="10"/>
  <c r="H674" i="10"/>
  <c r="H707" i="10"/>
  <c r="H683" i="10"/>
  <c r="H691" i="10"/>
  <c r="H679" i="10"/>
  <c r="H685" i="10"/>
  <c r="H676" i="10"/>
  <c r="H673" i="10"/>
  <c r="H693" i="10"/>
  <c r="H671" i="10"/>
  <c r="H669" i="10"/>
  <c r="H677" i="10"/>
  <c r="H682" i="10"/>
  <c r="H668" i="10"/>
  <c r="H709" i="10"/>
  <c r="H715" i="10" l="1"/>
  <c r="I629" i="10"/>
  <c r="I713" i="10" l="1"/>
  <c r="I705" i="10"/>
  <c r="I697" i="10"/>
  <c r="I689" i="10"/>
  <c r="I681" i="10"/>
  <c r="I710" i="10"/>
  <c r="I702" i="10"/>
  <c r="I694" i="10"/>
  <c r="I716" i="10"/>
  <c r="I707" i="10"/>
  <c r="I699" i="10"/>
  <c r="I691" i="10"/>
  <c r="I683" i="10"/>
  <c r="I709" i="10"/>
  <c r="I701" i="10"/>
  <c r="I693" i="10"/>
  <c r="I708" i="10"/>
  <c r="I700" i="10"/>
  <c r="I692" i="10"/>
  <c r="I684" i="10"/>
  <c r="I698" i="10"/>
  <c r="I696" i="10"/>
  <c r="I687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0" i="10"/>
  <c r="I688" i="10"/>
  <c r="I680" i="10"/>
  <c r="I672" i="10"/>
  <c r="I682" i="10"/>
  <c r="I677" i="10"/>
  <c r="I669" i="10"/>
  <c r="I703" i="10"/>
  <c r="I679" i="10"/>
  <c r="I671" i="10"/>
  <c r="I711" i="10"/>
  <c r="I695" i="10"/>
  <c r="I685" i="10"/>
  <c r="I676" i="10"/>
  <c r="I673" i="10"/>
  <c r="I706" i="10"/>
  <c r="I670" i="10"/>
  <c r="I647" i="10"/>
  <c r="I645" i="10"/>
  <c r="I668" i="10"/>
  <c r="I678" i="10"/>
  <c r="I646" i="10"/>
  <c r="I686" i="10"/>
  <c r="I674" i="10"/>
  <c r="I712" i="10"/>
  <c r="I704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688" i="10"/>
  <c r="J680" i="10"/>
  <c r="J706" i="10"/>
  <c r="J698" i="10"/>
  <c r="J690" i="10"/>
  <c r="J713" i="10"/>
  <c r="J705" i="10"/>
  <c r="J697" i="10"/>
  <c r="J689" i="10"/>
  <c r="J700" i="10"/>
  <c r="J672" i="10"/>
  <c r="J692" i="10"/>
  <c r="J682" i="10"/>
  <c r="J681" i="10"/>
  <c r="J677" i="10"/>
  <c r="J669" i="10"/>
  <c r="J711" i="10"/>
  <c r="J709" i="10"/>
  <c r="J683" i="10"/>
  <c r="J674" i="10"/>
  <c r="J695" i="10"/>
  <c r="J693" i="10"/>
  <c r="J685" i="10"/>
  <c r="J684" i="10"/>
  <c r="J676" i="10"/>
  <c r="J668" i="10"/>
  <c r="J703" i="10"/>
  <c r="J673" i="10"/>
  <c r="J670" i="10"/>
  <c r="J647" i="10"/>
  <c r="J645" i="10"/>
  <c r="J687" i="10"/>
  <c r="J643" i="10"/>
  <c r="J641" i="10"/>
  <c r="J639" i="10"/>
  <c r="J637" i="10"/>
  <c r="J635" i="10"/>
  <c r="J633" i="10"/>
  <c r="J631" i="10"/>
  <c r="J678" i="10"/>
  <c r="J646" i="10"/>
  <c r="J708" i="10"/>
  <c r="J675" i="10"/>
  <c r="J642" i="10"/>
  <c r="J638" i="10"/>
  <c r="J634" i="10"/>
  <c r="J671" i="10"/>
  <c r="J701" i="10"/>
  <c r="J644" i="10"/>
  <c r="J640" i="10"/>
  <c r="J636" i="10"/>
  <c r="J632" i="10"/>
  <c r="J679" i="10"/>
  <c r="K644" i="10" l="1"/>
  <c r="J715" i="10"/>
  <c r="L647" i="10"/>
  <c r="L712" i="10" l="1"/>
  <c r="L704" i="10"/>
  <c r="L696" i="10"/>
  <c r="L688" i="10"/>
  <c r="L680" i="10"/>
  <c r="L709" i="10"/>
  <c r="L701" i="10"/>
  <c r="L693" i="10"/>
  <c r="L706" i="10"/>
  <c r="L698" i="10"/>
  <c r="L690" i="10"/>
  <c r="L682" i="10"/>
  <c r="L708" i="10"/>
  <c r="L700" i="10"/>
  <c r="L692" i="10"/>
  <c r="L716" i="10"/>
  <c r="L707" i="10"/>
  <c r="L699" i="10"/>
  <c r="L691" i="10"/>
  <c r="L683" i="10"/>
  <c r="L694" i="10"/>
  <c r="L674" i="10"/>
  <c r="L713" i="10"/>
  <c r="L711" i="10"/>
  <c r="L679" i="10"/>
  <c r="L671" i="10"/>
  <c r="L705" i="10"/>
  <c r="L703" i="10"/>
  <c r="L684" i="10"/>
  <c r="L676" i="10"/>
  <c r="L668" i="10"/>
  <c r="L689" i="10"/>
  <c r="L678" i="10"/>
  <c r="L670" i="10"/>
  <c r="L695" i="10"/>
  <c r="L685" i="10"/>
  <c r="L687" i="10"/>
  <c r="L710" i="10"/>
  <c r="L702" i="10"/>
  <c r="L677" i="10"/>
  <c r="L686" i="10"/>
  <c r="L675" i="10"/>
  <c r="L697" i="10"/>
  <c r="L672" i="10"/>
  <c r="L681" i="10"/>
  <c r="L669" i="10"/>
  <c r="L673" i="10"/>
  <c r="K716" i="10"/>
  <c r="K707" i="10"/>
  <c r="K699" i="10"/>
  <c r="K691" i="10"/>
  <c r="K683" i="10"/>
  <c r="K712" i="10"/>
  <c r="K704" i="10"/>
  <c r="K696" i="10"/>
  <c r="K688" i="10"/>
  <c r="K709" i="10"/>
  <c r="K701" i="10"/>
  <c r="K693" i="10"/>
  <c r="K685" i="10"/>
  <c r="K711" i="10"/>
  <c r="K703" i="10"/>
  <c r="K695" i="10"/>
  <c r="K710" i="10"/>
  <c r="K702" i="10"/>
  <c r="K694" i="10"/>
  <c r="K686" i="10"/>
  <c r="K692" i="10"/>
  <c r="K690" i="10"/>
  <c r="K682" i="10"/>
  <c r="K681" i="10"/>
  <c r="K680" i="10"/>
  <c r="K677" i="10"/>
  <c r="K669" i="10"/>
  <c r="K674" i="10"/>
  <c r="K713" i="10"/>
  <c r="K679" i="10"/>
  <c r="K671" i="10"/>
  <c r="K697" i="10"/>
  <c r="K673" i="10"/>
  <c r="K670" i="10"/>
  <c r="K706" i="10"/>
  <c r="K687" i="10"/>
  <c r="K698" i="10"/>
  <c r="K689" i="10"/>
  <c r="K678" i="10"/>
  <c r="K708" i="10"/>
  <c r="K675" i="10"/>
  <c r="K672" i="10"/>
  <c r="K705" i="10"/>
  <c r="K668" i="10"/>
  <c r="K676" i="10"/>
  <c r="K700" i="10"/>
  <c r="K684" i="10"/>
  <c r="M672" i="10" l="1"/>
  <c r="Y738" i="10" s="1"/>
  <c r="M677" i="10"/>
  <c r="Y743" i="10" s="1"/>
  <c r="M703" i="10"/>
  <c r="Y769" i="10" s="1"/>
  <c r="M682" i="10"/>
  <c r="Y748" i="10" s="1"/>
  <c r="M693" i="10"/>
  <c r="Y759" i="10" s="1"/>
  <c r="M702" i="10"/>
  <c r="Y768" i="10" s="1"/>
  <c r="M701" i="10"/>
  <c r="Y767" i="10" s="1"/>
  <c r="M681" i="10"/>
  <c r="Y747" i="10" s="1"/>
  <c r="M687" i="10"/>
  <c r="Y753" i="10" s="1"/>
  <c r="M684" i="10"/>
  <c r="Y750" i="10" s="1"/>
  <c r="M694" i="10"/>
  <c r="Y760" i="10" s="1"/>
  <c r="M689" i="10"/>
  <c r="Y755" i="10" s="1"/>
  <c r="M711" i="10"/>
  <c r="Y777" i="10" s="1"/>
  <c r="L715" i="10"/>
  <c r="M668" i="10"/>
  <c r="M713" i="10"/>
  <c r="Y779" i="10" s="1"/>
  <c r="M692" i="10"/>
  <c r="Y758" i="10" s="1"/>
  <c r="M673" i="10"/>
  <c r="Y739" i="10" s="1"/>
  <c r="M669" i="10"/>
  <c r="Y735" i="10" s="1"/>
  <c r="M710" i="10"/>
  <c r="Y776" i="10" s="1"/>
  <c r="M676" i="10"/>
  <c r="Y742" i="10" s="1"/>
  <c r="M674" i="10"/>
  <c r="Y740" i="10" s="1"/>
  <c r="M700" i="10"/>
  <c r="Y766" i="10" s="1"/>
  <c r="M709" i="10"/>
  <c r="Y775" i="10" s="1"/>
  <c r="M688" i="10"/>
  <c r="Y754" i="10" s="1"/>
  <c r="K715" i="10"/>
  <c r="M697" i="10"/>
  <c r="Y763" i="10" s="1"/>
  <c r="M695" i="10"/>
  <c r="Y761" i="10" s="1"/>
  <c r="M705" i="10"/>
  <c r="Y771" i="10" s="1"/>
  <c r="M691" i="10"/>
  <c r="Y757" i="10" s="1"/>
  <c r="M690" i="10"/>
  <c r="Y756" i="10" s="1"/>
  <c r="M696" i="10"/>
  <c r="Y762" i="10" s="1"/>
  <c r="M708" i="10"/>
  <c r="Y774" i="10" s="1"/>
  <c r="M685" i="10"/>
  <c r="Y751" i="10" s="1"/>
  <c r="M683" i="10"/>
  <c r="Y749" i="10" s="1"/>
  <c r="M675" i="10"/>
  <c r="Y741" i="10" s="1"/>
  <c r="M670" i="10"/>
  <c r="Y736" i="10" s="1"/>
  <c r="M671" i="10"/>
  <c r="Y737" i="10" s="1"/>
  <c r="M699" i="10"/>
  <c r="Y765" i="10" s="1"/>
  <c r="M698" i="10"/>
  <c r="Y764" i="10" s="1"/>
  <c r="M704" i="10"/>
  <c r="Y770" i="10" s="1"/>
  <c r="M680" i="10"/>
  <c r="Y746" i="10" s="1"/>
  <c r="M686" i="10"/>
  <c r="Y752" i="10" s="1"/>
  <c r="M678" i="10"/>
  <c r="Y744" i="10" s="1"/>
  <c r="M679" i="10"/>
  <c r="Y745" i="10" s="1"/>
  <c r="M707" i="10"/>
  <c r="Y773" i="10" s="1"/>
  <c r="M706" i="10"/>
  <c r="Y772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F497" i="1" s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C470" i="1" s="1"/>
  <c r="E198" i="1"/>
  <c r="E199" i="1"/>
  <c r="C472" i="1" s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D436" i="1"/>
  <c r="C34" i="5"/>
  <c r="C16" i="8"/>
  <c r="F12" i="6"/>
  <c r="C469" i="1"/>
  <c r="G122" i="9"/>
  <c r="I26" i="9"/>
  <c r="C218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B10" i="4"/>
  <c r="I372" i="9"/>
  <c r="F499" i="1"/>
  <c r="F517" i="1"/>
  <c r="H505" i="1"/>
  <c r="F505" i="1"/>
  <c r="F501" i="1"/>
  <c r="BT48" i="1" l="1"/>
  <c r="BT62" i="1" s="1"/>
  <c r="D463" i="1"/>
  <c r="E19" i="4"/>
  <c r="C27" i="5"/>
  <c r="C473" i="1"/>
  <c r="D428" i="1"/>
  <c r="D5" i="7"/>
  <c r="G10" i="4"/>
  <c r="B440" i="1"/>
  <c r="C141" i="8"/>
  <c r="C575" i="1"/>
  <c r="AG48" i="1"/>
  <c r="AG62" i="1" s="1"/>
  <c r="BC48" i="1"/>
  <c r="BC62" i="1" s="1"/>
  <c r="F236" i="9" s="1"/>
  <c r="D368" i="1"/>
  <c r="C120" i="8" s="1"/>
  <c r="F9" i="6"/>
  <c r="F13" i="6"/>
  <c r="C112" i="8"/>
  <c r="C432" i="1"/>
  <c r="AL48" i="1"/>
  <c r="AL62" i="1" s="1"/>
  <c r="AB48" i="1"/>
  <c r="AB62" i="1" s="1"/>
  <c r="E10" i="4"/>
  <c r="C421" i="1"/>
  <c r="C429" i="1"/>
  <c r="F11" i="6"/>
  <c r="C475" i="1"/>
  <c r="CF76" i="1"/>
  <c r="BZ52" i="1" s="1"/>
  <c r="BZ67" i="1" s="1"/>
  <c r="H337" i="9" s="1"/>
  <c r="I612" i="1"/>
  <c r="G612" i="1"/>
  <c r="BA52" i="1"/>
  <c r="BA67" i="1" s="1"/>
  <c r="D612" i="1"/>
  <c r="AE52" i="1"/>
  <c r="AE67" i="1" s="1"/>
  <c r="C145" i="9" s="1"/>
  <c r="CF77" i="1"/>
  <c r="C464" i="1"/>
  <c r="D186" i="9"/>
  <c r="C440" i="1"/>
  <c r="C430" i="1"/>
  <c r="I366" i="9"/>
  <c r="AZ48" i="1"/>
  <c r="AZ62" i="1" s="1"/>
  <c r="AA48" i="1"/>
  <c r="AA62" i="1" s="1"/>
  <c r="F108" i="9" s="1"/>
  <c r="R48" i="1"/>
  <c r="R62" i="1" s="1"/>
  <c r="CB48" i="1"/>
  <c r="CB62" i="1" s="1"/>
  <c r="C364" i="9" s="1"/>
  <c r="U48" i="1"/>
  <c r="U62" i="1" s="1"/>
  <c r="G76" i="9" s="1"/>
  <c r="AJ52" i="1"/>
  <c r="AJ67" i="1" s="1"/>
  <c r="U52" i="1"/>
  <c r="U67" i="1" s="1"/>
  <c r="G81" i="9" s="1"/>
  <c r="AV52" i="1"/>
  <c r="AV67" i="1" s="1"/>
  <c r="F209" i="9" s="1"/>
  <c r="L52" i="1"/>
  <c r="L67" i="1" s="1"/>
  <c r="E49" i="9" s="1"/>
  <c r="BX52" i="1"/>
  <c r="BX67" i="1" s="1"/>
  <c r="R52" i="1"/>
  <c r="R67" i="1" s="1"/>
  <c r="BW52" i="1"/>
  <c r="BW67" i="1" s="1"/>
  <c r="AL52" i="1"/>
  <c r="AL67" i="1" s="1"/>
  <c r="AL71" i="1" s="1"/>
  <c r="BH52" i="1"/>
  <c r="BH67" i="1" s="1"/>
  <c r="P52" i="1"/>
  <c r="P67" i="1" s="1"/>
  <c r="BC52" i="1"/>
  <c r="BC67" i="1" s="1"/>
  <c r="F241" i="9" s="1"/>
  <c r="F48" i="1"/>
  <c r="F62" i="1" s="1"/>
  <c r="AT48" i="1"/>
  <c r="AT62" i="1" s="1"/>
  <c r="D204" i="9" s="1"/>
  <c r="CA48" i="1"/>
  <c r="CA62" i="1" s="1"/>
  <c r="I332" i="9" s="1"/>
  <c r="AY48" i="1"/>
  <c r="AY62" i="1" s="1"/>
  <c r="C427" i="1"/>
  <c r="P48" i="1"/>
  <c r="P62" i="1" s="1"/>
  <c r="AF48" i="1"/>
  <c r="AF62" i="1" s="1"/>
  <c r="BH48" i="1"/>
  <c r="BH62" i="1" s="1"/>
  <c r="BE48" i="1"/>
  <c r="BE62" i="1" s="1"/>
  <c r="AU48" i="1"/>
  <c r="AU62" i="1" s="1"/>
  <c r="AD48" i="1"/>
  <c r="AD62" i="1" s="1"/>
  <c r="AR48" i="1"/>
  <c r="AR62" i="1" s="1"/>
  <c r="BF48" i="1"/>
  <c r="BF62" i="1" s="1"/>
  <c r="I236" i="9" s="1"/>
  <c r="BV48" i="1"/>
  <c r="BV62" i="1" s="1"/>
  <c r="C48" i="1"/>
  <c r="C62" i="1" s="1"/>
  <c r="C12" i="9" s="1"/>
  <c r="AQ48" i="1"/>
  <c r="AQ62" i="1" s="1"/>
  <c r="I48" i="1"/>
  <c r="I62" i="1" s="1"/>
  <c r="BU48" i="1"/>
  <c r="BU62" i="1" s="1"/>
  <c r="C332" i="9" s="1"/>
  <c r="BI48" i="1"/>
  <c r="BI62" i="1" s="1"/>
  <c r="E268" i="9" s="1"/>
  <c r="AC48" i="1"/>
  <c r="AC62" i="1" s="1"/>
  <c r="H108" i="9" s="1"/>
  <c r="N48" i="1"/>
  <c r="N62" i="1" s="1"/>
  <c r="G44" i="9" s="1"/>
  <c r="AJ48" i="1"/>
  <c r="AJ62" i="1" s="1"/>
  <c r="BN48" i="1"/>
  <c r="BN62" i="1" s="1"/>
  <c r="S48" i="1"/>
  <c r="S62" i="1" s="1"/>
  <c r="E76" i="9" s="1"/>
  <c r="BW48" i="1"/>
  <c r="BW62" i="1" s="1"/>
  <c r="E332" i="9" s="1"/>
  <c r="AO48" i="1"/>
  <c r="AO62" i="1" s="1"/>
  <c r="AK48" i="1"/>
  <c r="AK62" i="1" s="1"/>
  <c r="AE48" i="1"/>
  <c r="AE62" i="1" s="1"/>
  <c r="L48" i="1"/>
  <c r="L62" i="1" s="1"/>
  <c r="V48" i="1"/>
  <c r="V62" i="1" s="1"/>
  <c r="AH48" i="1"/>
  <c r="AH62" i="1" s="1"/>
  <c r="F140" i="9" s="1"/>
  <c r="AN48" i="1"/>
  <c r="AN62" i="1" s="1"/>
  <c r="E172" i="9" s="1"/>
  <c r="AV48" i="1"/>
  <c r="AV62" i="1" s="1"/>
  <c r="BB48" i="1"/>
  <c r="BB62" i="1" s="1"/>
  <c r="E236" i="9" s="1"/>
  <c r="BJ48" i="1"/>
  <c r="BJ62" i="1" s="1"/>
  <c r="BP48" i="1"/>
  <c r="BP62" i="1" s="1"/>
  <c r="E300" i="9" s="1"/>
  <c r="BX48" i="1"/>
  <c r="BX62" i="1" s="1"/>
  <c r="BG48" i="1"/>
  <c r="BG62" i="1" s="1"/>
  <c r="Q48" i="1"/>
  <c r="Q62" i="1" s="1"/>
  <c r="AW48" i="1"/>
  <c r="AW62" i="1" s="1"/>
  <c r="G204" i="9" s="1"/>
  <c r="BM48" i="1"/>
  <c r="BM62" i="1" s="1"/>
  <c r="E48" i="1"/>
  <c r="E62" i="1" s="1"/>
  <c r="BA48" i="1"/>
  <c r="BA62" i="1" s="1"/>
  <c r="AM48" i="1"/>
  <c r="AM62" i="1" s="1"/>
  <c r="M48" i="1"/>
  <c r="M62" i="1" s="1"/>
  <c r="G48" i="1"/>
  <c r="G62" i="1" s="1"/>
  <c r="G12" i="9" s="1"/>
  <c r="D48" i="1"/>
  <c r="T48" i="1"/>
  <c r="T62" i="1" s="1"/>
  <c r="F76" i="9" s="1"/>
  <c r="I363" i="9"/>
  <c r="AS48" i="1"/>
  <c r="AS62" i="1" s="1"/>
  <c r="I362" i="9"/>
  <c r="J48" i="1"/>
  <c r="J62" i="1" s="1"/>
  <c r="Z48" i="1"/>
  <c r="Z62" i="1" s="1"/>
  <c r="E108" i="9" s="1"/>
  <c r="AP48" i="1"/>
  <c r="AP62" i="1" s="1"/>
  <c r="G172" i="9" s="1"/>
  <c r="AX48" i="1"/>
  <c r="AX62" i="1" s="1"/>
  <c r="BD48" i="1"/>
  <c r="BD62" i="1" s="1"/>
  <c r="BL48" i="1"/>
  <c r="BL62" i="1" s="1"/>
  <c r="BR48" i="1"/>
  <c r="BR62" i="1" s="1"/>
  <c r="BY48" i="1"/>
  <c r="BY62" i="1" s="1"/>
  <c r="K48" i="1"/>
  <c r="K62" i="1" s="1"/>
  <c r="AI48" i="1"/>
  <c r="AI62" i="1" s="1"/>
  <c r="BO48" i="1"/>
  <c r="BO62" i="1" s="1"/>
  <c r="D300" i="9" s="1"/>
  <c r="CC48" i="1"/>
  <c r="CC62" i="1" s="1"/>
  <c r="Y48" i="1"/>
  <c r="Y62" i="1" s="1"/>
  <c r="BQ48" i="1"/>
  <c r="BQ62" i="1" s="1"/>
  <c r="O48" i="1"/>
  <c r="O62" i="1" s="1"/>
  <c r="H44" i="9" s="1"/>
  <c r="BS48" i="1"/>
  <c r="BS62" i="1" s="1"/>
  <c r="BZ48" i="1"/>
  <c r="BZ62" i="1" s="1"/>
  <c r="BZ71" i="1" s="1"/>
  <c r="H48" i="1"/>
  <c r="H62" i="1" s="1"/>
  <c r="X48" i="1"/>
  <c r="X62" i="1" s="1"/>
  <c r="W48" i="1"/>
  <c r="W62" i="1" s="1"/>
  <c r="G108" i="9"/>
  <c r="D268" i="9"/>
  <c r="C33" i="8"/>
  <c r="D76" i="9"/>
  <c r="I300" i="9"/>
  <c r="E140" i="9"/>
  <c r="I90" i="9"/>
  <c r="G28" i="4"/>
  <c r="C172" i="9"/>
  <c r="B446" i="1"/>
  <c r="D242" i="1"/>
  <c r="C418" i="1"/>
  <c r="D438" i="1"/>
  <c r="F14" i="6"/>
  <c r="C471" i="1"/>
  <c r="F10" i="6"/>
  <c r="D339" i="1"/>
  <c r="D26" i="9"/>
  <c r="CE75" i="1"/>
  <c r="E337" i="9"/>
  <c r="F7" i="6"/>
  <c r="E204" i="1"/>
  <c r="C468" i="1"/>
  <c r="I383" i="9"/>
  <c r="D22" i="7"/>
  <c r="C40" i="5"/>
  <c r="C420" i="1"/>
  <c r="B28" i="4"/>
  <c r="F186" i="9"/>
  <c r="I204" i="9"/>
  <c r="BD52" i="1"/>
  <c r="BD67" i="1" s="1"/>
  <c r="BF52" i="1"/>
  <c r="BF67" i="1" s="1"/>
  <c r="F52" i="1"/>
  <c r="F67" i="1" s="1"/>
  <c r="AY52" i="1"/>
  <c r="AY67" i="1" s="1"/>
  <c r="CB52" i="1"/>
  <c r="CB67" i="1" s="1"/>
  <c r="CB71" i="1" s="1"/>
  <c r="T52" i="1"/>
  <c r="T67" i="1" s="1"/>
  <c r="M52" i="1"/>
  <c r="M67" i="1" s="1"/>
  <c r="BV52" i="1"/>
  <c r="BV67" i="1" s="1"/>
  <c r="AA52" i="1"/>
  <c r="AA67" i="1" s="1"/>
  <c r="AX52" i="1"/>
  <c r="AX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D292" i="1"/>
  <c r="C58" i="9"/>
  <c r="AH52" i="1" l="1"/>
  <c r="AH67" i="1" s="1"/>
  <c r="F145" i="9" s="1"/>
  <c r="C236" i="9"/>
  <c r="F71" i="1"/>
  <c r="F21" i="9" s="1"/>
  <c r="F44" i="9"/>
  <c r="H236" i="9"/>
  <c r="BF71" i="1"/>
  <c r="F12" i="9"/>
  <c r="D373" i="1"/>
  <c r="D391" i="1" s="1"/>
  <c r="BH71" i="1"/>
  <c r="D277" i="9" s="1"/>
  <c r="D241" i="9"/>
  <c r="AH71" i="1"/>
  <c r="F149" i="9" s="1"/>
  <c r="U71" i="1"/>
  <c r="G85" i="9" s="1"/>
  <c r="CA52" i="1"/>
  <c r="CA67" i="1" s="1"/>
  <c r="BU52" i="1"/>
  <c r="BU67" i="1" s="1"/>
  <c r="C337" i="9" s="1"/>
  <c r="AD52" i="1"/>
  <c r="AD67" i="1" s="1"/>
  <c r="I113" i="9" s="1"/>
  <c r="AB52" i="1"/>
  <c r="AB67" i="1" s="1"/>
  <c r="AB71" i="1" s="1"/>
  <c r="C693" i="1" s="1"/>
  <c r="Z52" i="1"/>
  <c r="Z67" i="1" s="1"/>
  <c r="E113" i="9" s="1"/>
  <c r="BP52" i="1"/>
  <c r="BP67" i="1" s="1"/>
  <c r="J52" i="1"/>
  <c r="J67" i="1" s="1"/>
  <c r="C49" i="9" s="1"/>
  <c r="AI52" i="1"/>
  <c r="AI67" i="1" s="1"/>
  <c r="G145" i="9" s="1"/>
  <c r="BI52" i="1"/>
  <c r="BI67" i="1" s="1"/>
  <c r="AT52" i="1"/>
  <c r="AT67" i="1" s="1"/>
  <c r="AP52" i="1"/>
  <c r="AP67" i="1" s="1"/>
  <c r="AQ52" i="1"/>
  <c r="AQ67" i="1" s="1"/>
  <c r="BJ52" i="1"/>
  <c r="BJ67" i="1" s="1"/>
  <c r="K52" i="1"/>
  <c r="K67" i="1" s="1"/>
  <c r="AZ52" i="1"/>
  <c r="AZ67" i="1" s="1"/>
  <c r="BE52" i="1"/>
  <c r="BE67" i="1" s="1"/>
  <c r="BE71" i="1" s="1"/>
  <c r="C614" i="1" s="1"/>
  <c r="AK52" i="1"/>
  <c r="AK67" i="1" s="1"/>
  <c r="AW52" i="1"/>
  <c r="AW67" i="1" s="1"/>
  <c r="BY52" i="1"/>
  <c r="BY67" i="1" s="1"/>
  <c r="AM52" i="1"/>
  <c r="AM67" i="1" s="1"/>
  <c r="R71" i="1"/>
  <c r="D85" i="9" s="1"/>
  <c r="BA71" i="1"/>
  <c r="C630" i="1" s="1"/>
  <c r="BT52" i="1"/>
  <c r="BT67" i="1" s="1"/>
  <c r="BT71" i="1" s="1"/>
  <c r="E52" i="1"/>
  <c r="E67" i="1" s="1"/>
  <c r="H52" i="1"/>
  <c r="H67" i="1" s="1"/>
  <c r="H17" i="9" s="1"/>
  <c r="AR52" i="1"/>
  <c r="AR67" i="1" s="1"/>
  <c r="BL52" i="1"/>
  <c r="BL67" i="1" s="1"/>
  <c r="BL71" i="1" s="1"/>
  <c r="C637" i="1" s="1"/>
  <c r="CC52" i="1"/>
  <c r="CC67" i="1" s="1"/>
  <c r="CC71" i="1" s="1"/>
  <c r="Q52" i="1"/>
  <c r="Q67" i="1" s="1"/>
  <c r="C81" i="9" s="1"/>
  <c r="AN52" i="1"/>
  <c r="AN67" i="1" s="1"/>
  <c r="AU52" i="1"/>
  <c r="AU67" i="1" s="1"/>
  <c r="BO52" i="1"/>
  <c r="BO67" i="1" s="1"/>
  <c r="D305" i="9" s="1"/>
  <c r="N52" i="1"/>
  <c r="N67" i="1" s="1"/>
  <c r="V52" i="1"/>
  <c r="V67" i="1" s="1"/>
  <c r="BB52" i="1"/>
  <c r="BB67" i="1" s="1"/>
  <c r="AF52" i="1"/>
  <c r="AF67" i="1" s="1"/>
  <c r="G52" i="1"/>
  <c r="G67" i="1" s="1"/>
  <c r="G71" i="1" s="1"/>
  <c r="C500" i="1" s="1"/>
  <c r="G500" i="1" s="1"/>
  <c r="D52" i="1"/>
  <c r="D67" i="1" s="1"/>
  <c r="BN52" i="1"/>
  <c r="BN67" i="1" s="1"/>
  <c r="BN71" i="1" s="1"/>
  <c r="C559" i="1" s="1"/>
  <c r="BM52" i="1"/>
  <c r="BM67" i="1" s="1"/>
  <c r="BM71" i="1" s="1"/>
  <c r="C638" i="1" s="1"/>
  <c r="BQ52" i="1"/>
  <c r="BQ67" i="1" s="1"/>
  <c r="O52" i="1"/>
  <c r="O67" i="1" s="1"/>
  <c r="I52" i="1"/>
  <c r="I67" i="1" s="1"/>
  <c r="AS52" i="1"/>
  <c r="AS67" i="1" s="1"/>
  <c r="C209" i="9" s="1"/>
  <c r="AC52" i="1"/>
  <c r="AC67" i="1" s="1"/>
  <c r="H113" i="9" s="1"/>
  <c r="BS52" i="1"/>
  <c r="BS67" i="1" s="1"/>
  <c r="H305" i="9" s="1"/>
  <c r="X52" i="1"/>
  <c r="X67" i="1" s="1"/>
  <c r="AG52" i="1"/>
  <c r="AG67" i="1" s="1"/>
  <c r="E145" i="9" s="1"/>
  <c r="C52" i="1"/>
  <c r="C67" i="1" s="1"/>
  <c r="C17" i="9" s="1"/>
  <c r="S52" i="1"/>
  <c r="S67" i="1" s="1"/>
  <c r="W52" i="1"/>
  <c r="W67" i="1" s="1"/>
  <c r="I81" i="9" s="1"/>
  <c r="BG52" i="1"/>
  <c r="BG67" i="1" s="1"/>
  <c r="BG71" i="1" s="1"/>
  <c r="Y52" i="1"/>
  <c r="Y67" i="1" s="1"/>
  <c r="D113" i="9" s="1"/>
  <c r="AO52" i="1"/>
  <c r="AO67" i="1" s="1"/>
  <c r="F177" i="9" s="1"/>
  <c r="BK52" i="1"/>
  <c r="BK67" i="1" s="1"/>
  <c r="C113" i="9"/>
  <c r="BY71" i="1"/>
  <c r="C570" i="1" s="1"/>
  <c r="E305" i="9"/>
  <c r="E71" i="1"/>
  <c r="C498" i="1" s="1"/>
  <c r="G498" i="1" s="1"/>
  <c r="D49" i="9"/>
  <c r="D81" i="9"/>
  <c r="BX71" i="1"/>
  <c r="F341" i="9" s="1"/>
  <c r="G49" i="9"/>
  <c r="BC71" i="1"/>
  <c r="F245" i="9" s="1"/>
  <c r="CA71" i="1"/>
  <c r="I341" i="9" s="1"/>
  <c r="BR71" i="1"/>
  <c r="C626" i="1" s="1"/>
  <c r="G140" i="9"/>
  <c r="H268" i="9"/>
  <c r="AA71" i="1"/>
  <c r="C692" i="1" s="1"/>
  <c r="H145" i="9"/>
  <c r="AJ71" i="1"/>
  <c r="C701" i="1" s="1"/>
  <c r="BV71" i="1"/>
  <c r="C642" i="1" s="1"/>
  <c r="E12" i="9"/>
  <c r="I108" i="9"/>
  <c r="D140" i="9"/>
  <c r="BP71" i="1"/>
  <c r="C561" i="1" s="1"/>
  <c r="AK71" i="1"/>
  <c r="C530" i="1" s="1"/>
  <c r="G530" i="1" s="1"/>
  <c r="C671" i="1"/>
  <c r="C300" i="9"/>
  <c r="I140" i="9"/>
  <c r="H49" i="9"/>
  <c r="AT71" i="1"/>
  <c r="D213" i="9" s="1"/>
  <c r="D236" i="9"/>
  <c r="AV71" i="1"/>
  <c r="C713" i="1" s="1"/>
  <c r="I49" i="9"/>
  <c r="D273" i="9"/>
  <c r="C177" i="9"/>
  <c r="F337" i="9"/>
  <c r="AY71" i="1"/>
  <c r="C625" i="1" s="1"/>
  <c r="G300" i="9"/>
  <c r="AE71" i="1"/>
  <c r="C524" i="1" s="1"/>
  <c r="G524" i="1" s="1"/>
  <c r="P71" i="1"/>
  <c r="I53" i="9" s="1"/>
  <c r="I172" i="9"/>
  <c r="I44" i="9"/>
  <c r="E204" i="9"/>
  <c r="I76" i="9"/>
  <c r="BD71" i="1"/>
  <c r="C624" i="1" s="1"/>
  <c r="BW71" i="1"/>
  <c r="C568" i="1" s="1"/>
  <c r="C76" i="9"/>
  <c r="H172" i="9"/>
  <c r="C140" i="9"/>
  <c r="H204" i="9"/>
  <c r="D332" i="9"/>
  <c r="AO71" i="1"/>
  <c r="F181" i="9" s="1"/>
  <c r="I12" i="9"/>
  <c r="C108" i="9"/>
  <c r="O71" i="1"/>
  <c r="H53" i="9" s="1"/>
  <c r="M71" i="1"/>
  <c r="F53" i="9" s="1"/>
  <c r="AX71" i="1"/>
  <c r="C543" i="1" s="1"/>
  <c r="F172" i="9"/>
  <c r="H140" i="9"/>
  <c r="L71" i="1"/>
  <c r="C505" i="1" s="1"/>
  <c r="G505" i="1" s="1"/>
  <c r="E44" i="9"/>
  <c r="BU71" i="1"/>
  <c r="C341" i="9" s="1"/>
  <c r="D364" i="9"/>
  <c r="H76" i="9"/>
  <c r="G332" i="9"/>
  <c r="C499" i="1"/>
  <c r="AP71" i="1"/>
  <c r="C535" i="1" s="1"/>
  <c r="G535" i="1" s="1"/>
  <c r="F204" i="9"/>
  <c r="D172" i="9"/>
  <c r="F332" i="9"/>
  <c r="BO71" i="1"/>
  <c r="C627" i="1" s="1"/>
  <c r="D44" i="9"/>
  <c r="T71" i="1"/>
  <c r="F85" i="9" s="1"/>
  <c r="C44" i="9"/>
  <c r="J71" i="1"/>
  <c r="C268" i="9"/>
  <c r="F268" i="9"/>
  <c r="H332" i="9"/>
  <c r="G236" i="9"/>
  <c r="BS71" i="1"/>
  <c r="C639" i="1" s="1"/>
  <c r="Z71" i="1"/>
  <c r="C204" i="9"/>
  <c r="I268" i="9"/>
  <c r="D62" i="1"/>
  <c r="CE48" i="1"/>
  <c r="D108" i="9"/>
  <c r="K71" i="1"/>
  <c r="C504" i="1" s="1"/>
  <c r="G504" i="1" s="1"/>
  <c r="H300" i="9"/>
  <c r="H12" i="9"/>
  <c r="F300" i="9"/>
  <c r="BQ71" i="1"/>
  <c r="AW71" i="1"/>
  <c r="C569" i="1"/>
  <c r="C702" i="1"/>
  <c r="D245" i="9"/>
  <c r="C546" i="1"/>
  <c r="G546" i="1" s="1"/>
  <c r="C644" i="1"/>
  <c r="C511" i="1"/>
  <c r="C683" i="1"/>
  <c r="C571" i="1"/>
  <c r="H341" i="9"/>
  <c r="C646" i="1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H213" i="9"/>
  <c r="C126" i="8"/>
  <c r="F32" i="6"/>
  <c r="C478" i="1"/>
  <c r="C102" i="8"/>
  <c r="C482" i="1"/>
  <c r="C670" i="1"/>
  <c r="F498" i="1"/>
  <c r="I145" i="9"/>
  <c r="G209" i="9"/>
  <c r="G337" i="9"/>
  <c r="C476" i="1"/>
  <c r="F16" i="6"/>
  <c r="C672" i="1"/>
  <c r="I245" i="9"/>
  <c r="C629" i="1"/>
  <c r="C551" i="1"/>
  <c r="F516" i="1"/>
  <c r="F305" i="9"/>
  <c r="C622" i="1"/>
  <c r="C373" i="9"/>
  <c r="C573" i="1"/>
  <c r="C181" i="9"/>
  <c r="C703" i="1"/>
  <c r="C531" i="1"/>
  <c r="G531" i="1" s="1"/>
  <c r="C699" i="1"/>
  <c r="C527" i="1"/>
  <c r="G527" i="1" s="1"/>
  <c r="F540" i="1"/>
  <c r="H540" i="1"/>
  <c r="F532" i="1"/>
  <c r="F524" i="1"/>
  <c r="F550" i="1"/>
  <c r="G305" i="9"/>
  <c r="F113" i="9"/>
  <c r="F49" i="9"/>
  <c r="C369" i="9"/>
  <c r="F17" i="9"/>
  <c r="G241" i="9"/>
  <c r="D373" i="9" l="1"/>
  <c r="C574" i="1"/>
  <c r="C620" i="1"/>
  <c r="G117" i="9"/>
  <c r="AS71" i="1"/>
  <c r="C706" i="1"/>
  <c r="S71" i="1"/>
  <c r="C512" i="1" s="1"/>
  <c r="G512" i="1" s="1"/>
  <c r="X71" i="1"/>
  <c r="C689" i="1" s="1"/>
  <c r="I337" i="9"/>
  <c r="H71" i="1"/>
  <c r="H21" i="9" s="1"/>
  <c r="F273" i="9"/>
  <c r="BJ71" i="1"/>
  <c r="E81" i="9"/>
  <c r="C553" i="1"/>
  <c r="BB71" i="1"/>
  <c r="C632" i="1" s="1"/>
  <c r="C640" i="1"/>
  <c r="C565" i="1"/>
  <c r="I309" i="9"/>
  <c r="E209" i="9"/>
  <c r="AU71" i="1"/>
  <c r="C567" i="1"/>
  <c r="D177" i="9"/>
  <c r="C305" i="9"/>
  <c r="H277" i="9"/>
  <c r="C71" i="1"/>
  <c r="C668" i="1" s="1"/>
  <c r="C514" i="1"/>
  <c r="G514" i="1" s="1"/>
  <c r="AC71" i="1"/>
  <c r="C694" i="1" s="1"/>
  <c r="Y71" i="1"/>
  <c r="E241" i="9"/>
  <c r="H273" i="9"/>
  <c r="C557" i="1"/>
  <c r="C550" i="1"/>
  <c r="G550" i="1" s="1"/>
  <c r="C636" i="1"/>
  <c r="CE67" i="1"/>
  <c r="I369" i="9" s="1"/>
  <c r="H177" i="9"/>
  <c r="C617" i="1"/>
  <c r="C501" i="1"/>
  <c r="H245" i="9"/>
  <c r="C633" i="1"/>
  <c r="C686" i="1"/>
  <c r="AQ71" i="1"/>
  <c r="H181" i="9" s="1"/>
  <c r="I17" i="9"/>
  <c r="Q71" i="1"/>
  <c r="C241" i="9"/>
  <c r="AZ71" i="1"/>
  <c r="D17" i="9"/>
  <c r="G21" i="9"/>
  <c r="G17" i="9"/>
  <c r="C521" i="1"/>
  <c r="G521" i="1" s="1"/>
  <c r="W71" i="1"/>
  <c r="I85" i="9" s="1"/>
  <c r="V71" i="1"/>
  <c r="C515" i="1" s="1"/>
  <c r="I71" i="1"/>
  <c r="I21" i="9" s="1"/>
  <c r="AR71" i="1"/>
  <c r="I181" i="9" s="1"/>
  <c r="AD71" i="1"/>
  <c r="E177" i="9"/>
  <c r="AG71" i="1"/>
  <c r="D145" i="9"/>
  <c r="AF71" i="1"/>
  <c r="D369" i="9"/>
  <c r="E17" i="9"/>
  <c r="D209" i="9"/>
  <c r="AI71" i="1"/>
  <c r="C700" i="1" s="1"/>
  <c r="AN71" i="1"/>
  <c r="C533" i="1" s="1"/>
  <c r="G533" i="1" s="1"/>
  <c r="AM71" i="1"/>
  <c r="C532" i="1" s="1"/>
  <c r="G532" i="1" s="1"/>
  <c r="C273" i="9"/>
  <c r="H81" i="9"/>
  <c r="BK71" i="1"/>
  <c r="G273" i="9"/>
  <c r="G177" i="9"/>
  <c r="H524" i="1"/>
  <c r="H241" i="9"/>
  <c r="CE52" i="1"/>
  <c r="G113" i="9"/>
  <c r="N71" i="1"/>
  <c r="I177" i="9"/>
  <c r="I305" i="9"/>
  <c r="E273" i="9"/>
  <c r="BI71" i="1"/>
  <c r="C149" i="9"/>
  <c r="I213" i="9"/>
  <c r="G309" i="9"/>
  <c r="C673" i="1"/>
  <c r="G341" i="9"/>
  <c r="C548" i="1"/>
  <c r="C563" i="1"/>
  <c r="C523" i="1"/>
  <c r="G523" i="1" s="1"/>
  <c r="C645" i="1"/>
  <c r="C680" i="1"/>
  <c r="E21" i="9"/>
  <c r="C536" i="1"/>
  <c r="G536" i="1" s="1"/>
  <c r="C520" i="1"/>
  <c r="G520" i="1" s="1"/>
  <c r="C572" i="1"/>
  <c r="C696" i="1"/>
  <c r="I149" i="9"/>
  <c r="C518" i="1"/>
  <c r="G518" i="1" s="1"/>
  <c r="F117" i="9"/>
  <c r="C647" i="1"/>
  <c r="C309" i="9"/>
  <c r="C708" i="1"/>
  <c r="C541" i="1"/>
  <c r="E309" i="9"/>
  <c r="F213" i="9"/>
  <c r="C677" i="1"/>
  <c r="C711" i="1"/>
  <c r="C516" i="1"/>
  <c r="G516" i="1" s="1"/>
  <c r="D181" i="9"/>
  <c r="C549" i="1"/>
  <c r="C621" i="1"/>
  <c r="C537" i="1"/>
  <c r="G537" i="1" s="1"/>
  <c r="C517" i="1"/>
  <c r="G517" i="1" s="1"/>
  <c r="C529" i="1"/>
  <c r="G529" i="1" s="1"/>
  <c r="C539" i="1"/>
  <c r="G539" i="1" s="1"/>
  <c r="E341" i="9"/>
  <c r="G181" i="9"/>
  <c r="C544" i="1"/>
  <c r="G544" i="1" s="1"/>
  <c r="E85" i="9"/>
  <c r="C685" i="1"/>
  <c r="H149" i="9"/>
  <c r="C678" i="1"/>
  <c r="D341" i="9"/>
  <c r="C619" i="1"/>
  <c r="C558" i="1"/>
  <c r="C506" i="1"/>
  <c r="G506" i="1" s="1"/>
  <c r="H117" i="9"/>
  <c r="C684" i="1"/>
  <c r="D53" i="9"/>
  <c r="I277" i="9"/>
  <c r="G245" i="9"/>
  <c r="G499" i="1"/>
  <c r="H499" i="1" s="1"/>
  <c r="C509" i="1"/>
  <c r="G509" i="1" s="1"/>
  <c r="C681" i="1"/>
  <c r="C643" i="1"/>
  <c r="C616" i="1"/>
  <c r="C513" i="1"/>
  <c r="G513" i="1" s="1"/>
  <c r="C676" i="1"/>
  <c r="C534" i="1"/>
  <c r="G534" i="1" s="1"/>
  <c r="E53" i="9"/>
  <c r="C709" i="1"/>
  <c r="C560" i="1"/>
  <c r="H309" i="9"/>
  <c r="C508" i="1"/>
  <c r="G508" i="1" s="1"/>
  <c r="C496" i="1"/>
  <c r="G496" i="1" s="1"/>
  <c r="C566" i="1"/>
  <c r="C641" i="1"/>
  <c r="C502" i="1"/>
  <c r="G502" i="1" s="1"/>
  <c r="C707" i="1"/>
  <c r="D309" i="9"/>
  <c r="G149" i="9"/>
  <c r="F309" i="9"/>
  <c r="C623" i="1"/>
  <c r="C562" i="1"/>
  <c r="C618" i="1"/>
  <c r="C277" i="9"/>
  <c r="C552" i="1"/>
  <c r="C688" i="1"/>
  <c r="C564" i="1"/>
  <c r="G213" i="9"/>
  <c r="C542" i="1"/>
  <c r="C631" i="1"/>
  <c r="D12" i="9"/>
  <c r="CE62" i="1"/>
  <c r="D71" i="1"/>
  <c r="C710" i="1"/>
  <c r="C213" i="9"/>
  <c r="C538" i="1"/>
  <c r="G538" i="1" s="1"/>
  <c r="C691" i="1"/>
  <c r="C519" i="1"/>
  <c r="G519" i="1" s="1"/>
  <c r="E117" i="9"/>
  <c r="C675" i="1"/>
  <c r="C503" i="1"/>
  <c r="G503" i="1" s="1"/>
  <c r="C53" i="9"/>
  <c r="H498" i="1"/>
  <c r="D615" i="1"/>
  <c r="G501" i="1"/>
  <c r="H501" i="1"/>
  <c r="G511" i="1"/>
  <c r="H511" i="1" s="1"/>
  <c r="F522" i="1"/>
  <c r="H522" i="1"/>
  <c r="F510" i="1"/>
  <c r="H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F508" i="1"/>
  <c r="F514" i="1"/>
  <c r="H514" i="1"/>
  <c r="H507" i="1"/>
  <c r="F507" i="1"/>
  <c r="F518" i="1"/>
  <c r="H546" i="1"/>
  <c r="F546" i="1"/>
  <c r="F506" i="1"/>
  <c r="H506" i="1"/>
  <c r="F500" i="1"/>
  <c r="H500" i="1" s="1"/>
  <c r="F509" i="1"/>
  <c r="C547" i="1" l="1"/>
  <c r="E245" i="9"/>
  <c r="H550" i="1"/>
  <c r="C117" i="9"/>
  <c r="C21" i="9"/>
  <c r="C555" i="1"/>
  <c r="F277" i="9"/>
  <c r="C705" i="1"/>
  <c r="C528" i="1"/>
  <c r="G528" i="1" s="1"/>
  <c r="C433" i="1"/>
  <c r="G515" i="1"/>
  <c r="H515" i="1" s="1"/>
  <c r="C522" i="1"/>
  <c r="G522" i="1" s="1"/>
  <c r="C690" i="1"/>
  <c r="D117" i="9"/>
  <c r="C540" i="1"/>
  <c r="G540" i="1" s="1"/>
  <c r="C712" i="1"/>
  <c r="E213" i="9"/>
  <c r="E277" i="9"/>
  <c r="C634" i="1"/>
  <c r="C554" i="1"/>
  <c r="C556" i="1"/>
  <c r="C635" i="1"/>
  <c r="G277" i="9"/>
  <c r="H532" i="1"/>
  <c r="C704" i="1"/>
  <c r="C507" i="1"/>
  <c r="G507" i="1" s="1"/>
  <c r="C679" i="1"/>
  <c r="G53" i="9"/>
  <c r="C525" i="1"/>
  <c r="G525" i="1" s="1"/>
  <c r="D149" i="9"/>
  <c r="C697" i="1"/>
  <c r="C510" i="1"/>
  <c r="G510" i="1" s="1"/>
  <c r="C682" i="1"/>
  <c r="C85" i="9"/>
  <c r="C674" i="1"/>
  <c r="C698" i="1"/>
  <c r="C526" i="1"/>
  <c r="E149" i="9"/>
  <c r="E181" i="9"/>
  <c r="H85" i="9"/>
  <c r="C687" i="1"/>
  <c r="I117" i="9"/>
  <c r="C695" i="1"/>
  <c r="C245" i="9"/>
  <c r="C545" i="1"/>
  <c r="G545" i="1" s="1"/>
  <c r="C628" i="1"/>
  <c r="H518" i="1"/>
  <c r="H520" i="1"/>
  <c r="H544" i="1"/>
  <c r="H509" i="1"/>
  <c r="H517" i="1"/>
  <c r="H516" i="1"/>
  <c r="H496" i="1"/>
  <c r="H513" i="1"/>
  <c r="H508" i="1"/>
  <c r="C669" i="1"/>
  <c r="D21" i="9"/>
  <c r="C497" i="1"/>
  <c r="C428" i="1"/>
  <c r="C441" i="1" s="1"/>
  <c r="CE71" i="1"/>
  <c r="I364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1" i="1"/>
  <c r="D703" i="1"/>
  <c r="D677" i="1"/>
  <c r="D640" i="1"/>
  <c r="D712" i="1"/>
  <c r="D678" i="1"/>
  <c r="D672" i="1"/>
  <c r="D626" i="1"/>
  <c r="D641" i="1"/>
  <c r="D633" i="1"/>
  <c r="D643" i="1"/>
  <c r="D619" i="1"/>
  <c r="D695" i="1"/>
  <c r="D683" i="1"/>
  <c r="D624" i="1"/>
  <c r="D625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20" i="1"/>
  <c r="D634" i="1"/>
  <c r="D669" i="1"/>
  <c r="D638" i="1"/>
  <c r="D691" i="1"/>
  <c r="D673" i="1"/>
  <c r="D670" i="1"/>
  <c r="D627" i="1"/>
  <c r="D621" i="1"/>
  <c r="D689" i="1"/>
  <c r="D701" i="1"/>
  <c r="D696" i="1"/>
  <c r="D710" i="1"/>
  <c r="D668" i="1"/>
  <c r="D680" i="1"/>
  <c r="D646" i="1"/>
  <c r="D708" i="1"/>
  <c r="D688" i="1"/>
  <c r="D679" i="1"/>
  <c r="D693" i="1"/>
  <c r="D681" i="1"/>
  <c r="H545" i="1"/>
  <c r="F545" i="1"/>
  <c r="H525" i="1"/>
  <c r="F525" i="1"/>
  <c r="F529" i="1"/>
  <c r="H529" i="1" s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C715" i="1"/>
  <c r="G526" i="1"/>
  <c r="H526" i="1" s="1"/>
  <c r="E623" i="1"/>
  <c r="E716" i="1" s="1"/>
  <c r="E612" i="1"/>
  <c r="C716" i="1"/>
  <c r="I373" i="9"/>
  <c r="G497" i="1"/>
  <c r="H497" i="1" s="1"/>
  <c r="D715" i="1"/>
  <c r="E681" i="1" l="1"/>
  <c r="E712" i="1"/>
  <c r="E697" i="1"/>
  <c r="E669" i="1"/>
  <c r="E680" i="1"/>
  <c r="E707" i="1"/>
  <c r="E696" i="1"/>
  <c r="E693" i="1"/>
  <c r="E695" i="1"/>
  <c r="E636" i="1"/>
  <c r="E700" i="1"/>
  <c r="E699" i="1"/>
  <c r="E709" i="1"/>
  <c r="E689" i="1"/>
  <c r="E701" i="1"/>
  <c r="E686" i="1"/>
  <c r="E632" i="1"/>
  <c r="E644" i="1"/>
  <c r="E678" i="1"/>
  <c r="E671" i="1"/>
  <c r="E679" i="1"/>
  <c r="E690" i="1"/>
  <c r="E639" i="1"/>
  <c r="E684" i="1"/>
  <c r="E698" i="1"/>
  <c r="E694" i="1"/>
  <c r="E685" i="1"/>
  <c r="E711" i="1"/>
  <c r="E705" i="1"/>
  <c r="E703" i="1"/>
  <c r="E676" i="1"/>
  <c r="E624" i="1"/>
  <c r="F624" i="1" s="1"/>
  <c r="E688" i="1"/>
  <c r="E633" i="1"/>
  <c r="E672" i="1"/>
  <c r="E642" i="1"/>
  <c r="E626" i="1"/>
  <c r="E629" i="1"/>
  <c r="E634" i="1"/>
  <c r="E630" i="1"/>
  <c r="E710" i="1"/>
  <c r="E683" i="1"/>
  <c r="E668" i="1"/>
  <c r="E638" i="1"/>
  <c r="E627" i="1"/>
  <c r="E647" i="1"/>
  <c r="E674" i="1"/>
  <c r="E643" i="1"/>
  <c r="E687" i="1"/>
  <c r="E673" i="1"/>
  <c r="E708" i="1"/>
  <c r="E704" i="1"/>
  <c r="E635" i="1"/>
  <c r="E713" i="1"/>
  <c r="E677" i="1"/>
  <c r="E625" i="1"/>
  <c r="E631" i="1"/>
  <c r="E702" i="1"/>
  <c r="E641" i="1"/>
  <c r="E692" i="1"/>
  <c r="E637" i="1"/>
  <c r="E646" i="1"/>
  <c r="E675" i="1"/>
  <c r="E670" i="1"/>
  <c r="E706" i="1"/>
  <c r="E640" i="1"/>
  <c r="E691" i="1"/>
  <c r="E628" i="1"/>
  <c r="E682" i="1"/>
  <c r="E645" i="1"/>
  <c r="F645" i="1" l="1"/>
  <c r="F706" i="1"/>
  <c r="F710" i="1"/>
  <c r="F628" i="1"/>
  <c r="F642" i="1"/>
  <c r="F702" i="1"/>
  <c r="F694" i="1"/>
  <c r="F625" i="1"/>
  <c r="G625" i="1" s="1"/>
  <c r="F668" i="1"/>
  <c r="F641" i="1"/>
  <c r="F699" i="1"/>
  <c r="F701" i="1"/>
  <c r="F697" i="1"/>
  <c r="F675" i="1"/>
  <c r="F679" i="1"/>
  <c r="F684" i="1"/>
  <c r="F671" i="1"/>
  <c r="F640" i="1"/>
  <c r="F687" i="1"/>
  <c r="F635" i="1"/>
  <c r="F708" i="1"/>
  <c r="F704" i="1"/>
  <c r="F709" i="1"/>
  <c r="F716" i="1"/>
  <c r="F691" i="1"/>
  <c r="F696" i="1"/>
  <c r="F681" i="1"/>
  <c r="F674" i="1"/>
  <c r="F637" i="1"/>
  <c r="F629" i="1"/>
  <c r="F686" i="1"/>
  <c r="F689" i="1"/>
  <c r="F700" i="1"/>
  <c r="F670" i="1"/>
  <c r="F627" i="1"/>
  <c r="F698" i="1"/>
  <c r="F688" i="1"/>
  <c r="F631" i="1"/>
  <c r="F695" i="1"/>
  <c r="F685" i="1"/>
  <c r="F690" i="1"/>
  <c r="F669" i="1"/>
  <c r="F683" i="1"/>
  <c r="F682" i="1"/>
  <c r="F680" i="1"/>
  <c r="F636" i="1"/>
  <c r="F676" i="1"/>
  <c r="F643" i="1"/>
  <c r="F705" i="1"/>
  <c r="F678" i="1"/>
  <c r="F630" i="1"/>
  <c r="F638" i="1"/>
  <c r="F647" i="1"/>
  <c r="F707" i="1"/>
  <c r="F634" i="1"/>
  <c r="F677" i="1"/>
  <c r="F712" i="1"/>
  <c r="F639" i="1"/>
  <c r="F713" i="1"/>
  <c r="F673" i="1"/>
  <c r="F644" i="1"/>
  <c r="F711" i="1"/>
  <c r="F633" i="1"/>
  <c r="F703" i="1"/>
  <c r="F646" i="1"/>
  <c r="F626" i="1"/>
  <c r="F632" i="1"/>
  <c r="F692" i="1"/>
  <c r="F693" i="1"/>
  <c r="F672" i="1"/>
  <c r="E715" i="1"/>
  <c r="G647" i="1" l="1"/>
  <c r="G637" i="1"/>
  <c r="G685" i="1"/>
  <c r="G633" i="1"/>
  <c r="G699" i="1"/>
  <c r="G681" i="1"/>
  <c r="G638" i="1"/>
  <c r="G669" i="1"/>
  <c r="G640" i="1"/>
  <c r="G689" i="1"/>
  <c r="G674" i="1"/>
  <c r="G632" i="1"/>
  <c r="G671" i="1"/>
  <c r="G712" i="1"/>
  <c r="G679" i="1"/>
  <c r="G642" i="1"/>
  <c r="G680" i="1"/>
  <c r="G691" i="1"/>
  <c r="G668" i="1"/>
  <c r="G704" i="1"/>
  <c r="G713" i="1"/>
  <c r="G641" i="1"/>
  <c r="G687" i="1"/>
  <c r="G688" i="1"/>
  <c r="G690" i="1"/>
  <c r="G710" i="1"/>
  <c r="G636" i="1"/>
  <c r="G678" i="1"/>
  <c r="G697" i="1"/>
  <c r="G644" i="1"/>
  <c r="G645" i="1"/>
  <c r="G706" i="1"/>
  <c r="G696" i="1"/>
  <c r="G686" i="1"/>
  <c r="G693" i="1"/>
  <c r="G631" i="1"/>
  <c r="G677" i="1"/>
  <c r="G684" i="1"/>
  <c r="G643" i="1"/>
  <c r="G711" i="1"/>
  <c r="G626" i="1"/>
  <c r="G676" i="1"/>
  <c r="G682" i="1"/>
  <c r="G683" i="1"/>
  <c r="G673" i="1"/>
  <c r="G675" i="1"/>
  <c r="G708" i="1"/>
  <c r="G702" i="1"/>
  <c r="G634" i="1"/>
  <c r="G709" i="1"/>
  <c r="G694" i="1"/>
  <c r="G670" i="1"/>
  <c r="G698" i="1"/>
  <c r="G635" i="1"/>
  <c r="G700" i="1"/>
  <c r="G695" i="1"/>
  <c r="G628" i="1"/>
  <c r="G639" i="1"/>
  <c r="G672" i="1"/>
  <c r="G701" i="1"/>
  <c r="G703" i="1"/>
  <c r="G707" i="1"/>
  <c r="G627" i="1"/>
  <c r="G716" i="1"/>
  <c r="G705" i="1"/>
  <c r="G629" i="1"/>
  <c r="G692" i="1"/>
  <c r="G646" i="1"/>
  <c r="G630" i="1"/>
  <c r="F715" i="1"/>
  <c r="G715" i="1" l="1"/>
  <c r="H628" i="1"/>
  <c r="H636" i="1" l="1"/>
  <c r="H698" i="1"/>
  <c r="H634" i="1"/>
  <c r="H706" i="1"/>
  <c r="H688" i="1"/>
  <c r="H711" i="1"/>
  <c r="H713" i="1"/>
  <c r="H671" i="1"/>
  <c r="H701" i="1"/>
  <c r="H635" i="1"/>
  <c r="H686" i="1"/>
  <c r="H669" i="1"/>
  <c r="H705" i="1"/>
  <c r="H644" i="1"/>
  <c r="H677" i="1"/>
  <c r="H708" i="1"/>
  <c r="H683" i="1"/>
  <c r="H707" i="1"/>
  <c r="H682" i="1"/>
  <c r="H672" i="1"/>
  <c r="H702" i="1"/>
  <c r="H710" i="1"/>
  <c r="H696" i="1"/>
  <c r="H629" i="1"/>
  <c r="H679" i="1"/>
  <c r="H646" i="1"/>
  <c r="H637" i="1"/>
  <c r="H692" i="1"/>
  <c r="H640" i="1"/>
  <c r="H712" i="1"/>
  <c r="H647" i="1"/>
  <c r="H703" i="1"/>
  <c r="H687" i="1"/>
  <c r="H641" i="1"/>
  <c r="H670" i="1"/>
  <c r="H632" i="1"/>
  <c r="H684" i="1"/>
  <c r="H678" i="1"/>
  <c r="H700" i="1"/>
  <c r="H633" i="1"/>
  <c r="H685" i="1"/>
  <c r="H639" i="1"/>
  <c r="H674" i="1"/>
  <c r="H642" i="1"/>
  <c r="H704" i="1"/>
  <c r="H676" i="1"/>
  <c r="H690" i="1"/>
  <c r="H681" i="1"/>
  <c r="H680" i="1"/>
  <c r="H638" i="1"/>
  <c r="H697" i="1"/>
  <c r="H631" i="1"/>
  <c r="H709" i="1"/>
  <c r="H673" i="1"/>
  <c r="H668" i="1"/>
  <c r="H695" i="1"/>
  <c r="H716" i="1"/>
  <c r="H691" i="1"/>
  <c r="H645" i="1"/>
  <c r="H675" i="1"/>
  <c r="H699" i="1"/>
  <c r="H693" i="1"/>
  <c r="H689" i="1"/>
  <c r="H643" i="1"/>
  <c r="H694" i="1"/>
  <c r="H630" i="1"/>
  <c r="H715" i="1" l="1"/>
  <c r="I629" i="1"/>
  <c r="I668" i="1" l="1"/>
  <c r="I682" i="1"/>
  <c r="I703" i="1"/>
  <c r="I695" i="1"/>
  <c r="I643" i="1"/>
  <c r="I633" i="1"/>
  <c r="I692" i="1"/>
  <c r="I676" i="1"/>
  <c r="I640" i="1"/>
  <c r="I630" i="1"/>
  <c r="I674" i="1"/>
  <c r="I702" i="1"/>
  <c r="I691" i="1"/>
  <c r="I679" i="1"/>
  <c r="I677" i="1"/>
  <c r="I712" i="1"/>
  <c r="I638" i="1"/>
  <c r="I631" i="1"/>
  <c r="I635" i="1"/>
  <c r="I687" i="1"/>
  <c r="I706" i="1"/>
  <c r="I637" i="1"/>
  <c r="I681" i="1"/>
  <c r="I693" i="1"/>
  <c r="I669" i="1"/>
  <c r="I694" i="1"/>
  <c r="I688" i="1"/>
  <c r="I636" i="1"/>
  <c r="I704" i="1"/>
  <c r="I686" i="1"/>
  <c r="I696" i="1"/>
  <c r="I710" i="1"/>
  <c r="I678" i="1"/>
  <c r="I670" i="1"/>
  <c r="I684" i="1"/>
  <c r="I709" i="1"/>
  <c r="I705" i="1"/>
  <c r="I673" i="1"/>
  <c r="I698" i="1"/>
  <c r="I716" i="1"/>
  <c r="I708" i="1"/>
  <c r="I675" i="1"/>
  <c r="I644" i="1"/>
  <c r="I713" i="1"/>
  <c r="I707" i="1"/>
  <c r="I642" i="1"/>
  <c r="I672" i="1"/>
  <c r="I634" i="1"/>
  <c r="I689" i="1"/>
  <c r="I700" i="1"/>
  <c r="I701" i="1"/>
  <c r="I683" i="1"/>
  <c r="I685" i="1"/>
  <c r="I639" i="1"/>
  <c r="I646" i="1"/>
  <c r="I647" i="1"/>
  <c r="I699" i="1"/>
  <c r="I680" i="1"/>
  <c r="I711" i="1"/>
  <c r="I632" i="1"/>
  <c r="I671" i="1"/>
  <c r="I697" i="1"/>
  <c r="I645" i="1"/>
  <c r="I641" i="1"/>
  <c r="I690" i="1"/>
  <c r="I715" i="1" l="1"/>
  <c r="J630" i="1"/>
  <c r="J688" i="1" l="1"/>
  <c r="J670" i="1"/>
  <c r="J645" i="1"/>
  <c r="J692" i="1"/>
  <c r="J676" i="1"/>
  <c r="J706" i="1"/>
  <c r="J646" i="1"/>
  <c r="J680" i="1"/>
  <c r="J711" i="1"/>
  <c r="J668" i="1"/>
  <c r="J679" i="1"/>
  <c r="J705" i="1"/>
  <c r="J687" i="1"/>
  <c r="J703" i="1"/>
  <c r="J684" i="1"/>
  <c r="J674" i="1"/>
  <c r="J704" i="1"/>
  <c r="J716" i="1"/>
  <c r="J642" i="1"/>
  <c r="J641" i="1"/>
  <c r="J695" i="1"/>
  <c r="J669" i="1"/>
  <c r="J694" i="1"/>
  <c r="J697" i="1"/>
  <c r="J713" i="1"/>
  <c r="J638" i="1"/>
  <c r="J671" i="1"/>
  <c r="J681" i="1"/>
  <c r="J701" i="1"/>
  <c r="J672" i="1"/>
  <c r="J696" i="1"/>
  <c r="J633" i="1"/>
  <c r="J683" i="1"/>
  <c r="J647" i="1"/>
  <c r="J690" i="1"/>
  <c r="J637" i="1"/>
  <c r="J700" i="1"/>
  <c r="J712" i="1"/>
  <c r="J685" i="1"/>
  <c r="J634" i="1"/>
  <c r="J678" i="1"/>
  <c r="J708" i="1"/>
  <c r="J631" i="1"/>
  <c r="J675" i="1"/>
  <c r="J639" i="1"/>
  <c r="J702" i="1"/>
  <c r="J707" i="1"/>
  <c r="J693" i="1"/>
  <c r="J677" i="1"/>
  <c r="J635" i="1"/>
  <c r="J673" i="1"/>
  <c r="J640" i="1"/>
  <c r="J709" i="1"/>
  <c r="J644" i="1"/>
  <c r="J643" i="1"/>
  <c r="J710" i="1"/>
  <c r="J636" i="1"/>
  <c r="J689" i="1"/>
  <c r="J698" i="1"/>
  <c r="J632" i="1"/>
  <c r="J691" i="1"/>
  <c r="J699" i="1"/>
  <c r="J686" i="1"/>
  <c r="J682" i="1"/>
  <c r="J715" i="1" l="1"/>
  <c r="K644" i="1"/>
  <c r="L647" i="1"/>
  <c r="L710" i="1" l="1"/>
  <c r="L691" i="1"/>
  <c r="L683" i="1"/>
  <c r="L716" i="1"/>
  <c r="L688" i="1"/>
  <c r="L689" i="1"/>
  <c r="L701" i="1"/>
  <c r="L708" i="1"/>
  <c r="L690" i="1"/>
  <c r="L686" i="1"/>
  <c r="L704" i="1"/>
  <c r="L707" i="1"/>
  <c r="L678" i="1"/>
  <c r="L670" i="1"/>
  <c r="L673" i="1"/>
  <c r="L709" i="1"/>
  <c r="L685" i="1"/>
  <c r="L712" i="1"/>
  <c r="L699" i="1"/>
  <c r="L677" i="1"/>
  <c r="L703" i="1"/>
  <c r="L713" i="1"/>
  <c r="L679" i="1"/>
  <c r="L676" i="1"/>
  <c r="L681" i="1"/>
  <c r="L682" i="1"/>
  <c r="L684" i="1"/>
  <c r="L675" i="1"/>
  <c r="L669" i="1"/>
  <c r="L702" i="1"/>
  <c r="L692" i="1"/>
  <c r="L671" i="1"/>
  <c r="L672" i="1"/>
  <c r="L694" i="1"/>
  <c r="L680" i="1"/>
  <c r="L695" i="1"/>
  <c r="L711" i="1"/>
  <c r="L706" i="1"/>
  <c r="L698" i="1"/>
  <c r="L697" i="1"/>
  <c r="L700" i="1"/>
  <c r="L674" i="1"/>
  <c r="L696" i="1"/>
  <c r="L693" i="1"/>
  <c r="L668" i="1"/>
  <c r="L705" i="1"/>
  <c r="L687" i="1"/>
  <c r="K692" i="1"/>
  <c r="K683" i="1"/>
  <c r="K700" i="1"/>
  <c r="K677" i="1"/>
  <c r="K697" i="1"/>
  <c r="K684" i="1"/>
  <c r="K673" i="1"/>
  <c r="K680" i="1"/>
  <c r="K702" i="1"/>
  <c r="K706" i="1"/>
  <c r="K693" i="1"/>
  <c r="K716" i="1"/>
  <c r="K698" i="1"/>
  <c r="K710" i="1"/>
  <c r="K672" i="1"/>
  <c r="K689" i="1"/>
  <c r="K705" i="1"/>
  <c r="K688" i="1"/>
  <c r="K701" i="1"/>
  <c r="K681" i="1"/>
  <c r="K704" i="1"/>
  <c r="K685" i="1"/>
  <c r="K708" i="1"/>
  <c r="K696" i="1"/>
  <c r="K669" i="1"/>
  <c r="K699" i="1"/>
  <c r="K678" i="1"/>
  <c r="K712" i="1"/>
  <c r="K703" i="1"/>
  <c r="K676" i="1"/>
  <c r="K687" i="1"/>
  <c r="K671" i="1"/>
  <c r="K709" i="1"/>
  <c r="K668" i="1"/>
  <c r="K695" i="1"/>
  <c r="K707" i="1"/>
  <c r="K674" i="1"/>
  <c r="K691" i="1"/>
  <c r="K694" i="1"/>
  <c r="K711" i="1"/>
  <c r="K713" i="1"/>
  <c r="K690" i="1"/>
  <c r="K682" i="1"/>
  <c r="K675" i="1"/>
  <c r="K670" i="1"/>
  <c r="K686" i="1"/>
  <c r="K679" i="1"/>
  <c r="M671" i="1" l="1"/>
  <c r="F23" i="9" s="1"/>
  <c r="M675" i="1"/>
  <c r="M677" i="1"/>
  <c r="E55" i="9" s="1"/>
  <c r="M707" i="1"/>
  <c r="M693" i="1"/>
  <c r="M695" i="1"/>
  <c r="M676" i="1"/>
  <c r="M708" i="1"/>
  <c r="M687" i="1"/>
  <c r="H87" i="9" s="1"/>
  <c r="M679" i="1"/>
  <c r="G55" i="9" s="1"/>
  <c r="M673" i="1"/>
  <c r="H23" i="9" s="1"/>
  <c r="M701" i="1"/>
  <c r="H151" i="9" s="1"/>
  <c r="M700" i="1"/>
  <c r="M672" i="1"/>
  <c r="G23" i="9" s="1"/>
  <c r="M678" i="1"/>
  <c r="F55" i="9" s="1"/>
  <c r="G119" i="9"/>
  <c r="I119" i="9"/>
  <c r="M709" i="1"/>
  <c r="G183" i="9"/>
  <c r="M696" i="1"/>
  <c r="M698" i="1"/>
  <c r="M680" i="1"/>
  <c r="M692" i="1"/>
  <c r="M684" i="1"/>
  <c r="M699" i="1"/>
  <c r="M704" i="1"/>
  <c r="M683" i="1"/>
  <c r="M705" i="1"/>
  <c r="M674" i="1"/>
  <c r="M706" i="1"/>
  <c r="M694" i="1"/>
  <c r="M702" i="1"/>
  <c r="M682" i="1"/>
  <c r="M713" i="1"/>
  <c r="M712" i="1"/>
  <c r="M670" i="1"/>
  <c r="M686" i="1"/>
  <c r="M689" i="1"/>
  <c r="M691" i="1"/>
  <c r="M697" i="1"/>
  <c r="C55" i="9"/>
  <c r="K715" i="1"/>
  <c r="L715" i="1"/>
  <c r="M668" i="1"/>
  <c r="M711" i="1"/>
  <c r="M669" i="1"/>
  <c r="M681" i="1"/>
  <c r="M703" i="1"/>
  <c r="M685" i="1"/>
  <c r="M690" i="1"/>
  <c r="M688" i="1"/>
  <c r="M710" i="1"/>
  <c r="G151" i="9" l="1"/>
  <c r="H183" i="9"/>
  <c r="D55" i="9"/>
  <c r="I55" i="9"/>
  <c r="E23" i="9"/>
  <c r="I151" i="9"/>
  <c r="D183" i="9"/>
  <c r="H55" i="9"/>
  <c r="C215" i="9"/>
  <c r="D23" i="9"/>
  <c r="E119" i="9"/>
  <c r="E215" i="9"/>
  <c r="H119" i="9"/>
  <c r="D87" i="9"/>
  <c r="E151" i="9"/>
  <c r="I183" i="9"/>
  <c r="I87" i="9"/>
  <c r="F87" i="9"/>
  <c r="C119" i="9"/>
  <c r="F215" i="9"/>
  <c r="F183" i="9"/>
  <c r="E87" i="9"/>
  <c r="C151" i="9"/>
  <c r="D215" i="9"/>
  <c r="D151" i="9"/>
  <c r="E183" i="9"/>
  <c r="D119" i="9"/>
  <c r="C183" i="9"/>
  <c r="C23" i="9"/>
  <c r="M715" i="1"/>
  <c r="G87" i="9"/>
  <c r="C87" i="9"/>
  <c r="I23" i="9"/>
  <c r="F151" i="9"/>
  <c r="F119" i="9"/>
</calcChain>
</file>

<file path=xl/sharedStrings.xml><?xml version="1.0" encoding="utf-8"?>
<sst xmlns="http://schemas.openxmlformats.org/spreadsheetml/2006/main" count="4674" uniqueCount="1283">
  <si>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</si>
  <si>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</si>
  <si>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</si>
  <si>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</si>
  <si>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</si>
  <si>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</si>
  <si>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</si>
  <si>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</si>
  <si>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</si>
  <si>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</si>
  <si>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</si>
  <si>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</si>
  <si>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</si>
  <si>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</si>
  <si>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</si>
  <si>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</si>
  <si>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</si>
  <si>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</si>
  <si>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</si>
  <si>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</si>
  <si>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</si>
  <si>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</si>
  <si>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</si>
  <si>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</si>
  <si>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</si>
  <si>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</si>
  <si>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</si>
  <si>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</si>
  <si>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</si>
  <si>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</si>
  <si>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</si>
  <si>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</si>
  <si>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</si>
  <si>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</si>
  <si>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</si>
  <si>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</si>
  <si>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</si>
  <si>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</si>
  <si>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</si>
  <si>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</si>
  <si>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</si>
  <si>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</si>
  <si>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</si>
  <si>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</si>
  <si>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</si>
  <si>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</si>
  <si>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</si>
  <si>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</si>
  <si>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</si>
  <si>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</si>
  <si>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</si>
  <si>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</si>
  <si>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</si>
  <si>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</si>
  <si>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</si>
  <si>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</si>
  <si>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</si>
  <si>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</si>
  <si>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</si>
  <si>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</si>
  <si>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</si>
  <si>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</si>
  <si>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</si>
  <si>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</si>
  <si>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</si>
  <si>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</si>
  <si>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</si>
  <si>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</si>
  <si>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</si>
  <si>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</si>
  <si>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</si>
  <si>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</si>
  <si>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</si>
  <si>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</si>
  <si>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</si>
  <si>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</si>
  <si>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</si>
  <si>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</si>
  <si>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</si>
  <si>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</si>
  <si>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</si>
  <si>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</si>
  <si>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</si>
  <si>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</si>
  <si>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</si>
  <si>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</si>
  <si>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</si>
  <si>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</si>
  <si>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</si>
  <si>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</si>
  <si>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</si>
  <si>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</si>
  <si>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</si>
  <si>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</si>
  <si>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</si>
  <si>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</si>
  <si>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</si>
  <si>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</si>
  <si>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</si>
  <si>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</si>
  <si>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</si>
  <si>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</si>
  <si>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</si>
  <si>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</si>
  <si>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</si>
  <si>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</si>
  <si>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</si>
  <si>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</si>
  <si>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</si>
  <si>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</si>
  <si>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</si>
  <si>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</si>
  <si>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</si>
  <si>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</si>
  <si>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</si>
  <si>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</si>
  <si>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</si>
  <si>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</si>
  <si>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</si>
  <si>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</si>
  <si>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</si>
  <si>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</si>
  <si>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</si>
  <si>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</si>
  <si>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</si>
  <si>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</si>
  <si>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</si>
  <si>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</si>
  <si>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</si>
  <si>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</si>
  <si>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</si>
  <si>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</si>
  <si>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</si>
  <si>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</si>
  <si>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</si>
  <si>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</si>
  <si>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</si>
  <si>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</si>
  <si>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</si>
  <si>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</si>
  <si>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</si>
  <si>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</si>
  <si>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</si>
  <si>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</si>
  <si>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</si>
  <si>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</si>
  <si>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</si>
  <si>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</si>
  <si>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</si>
  <si>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</si>
  <si>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</si>
  <si>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</si>
  <si>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</si>
  <si>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</si>
  <si>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</si>
  <si>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</si>
  <si>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</si>
  <si>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</si>
  <si>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</si>
  <si>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</si>
  <si>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</si>
  <si>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</si>
  <si>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</si>
  <si>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</si>
  <si>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</si>
  <si>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</si>
  <si>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</si>
  <si>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</si>
  <si>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</si>
  <si>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</si>
  <si>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</si>
  <si>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</si>
  <si>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</si>
  <si>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</si>
  <si>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</si>
  <si>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</si>
  <si>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</si>
  <si>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</si>
  <si>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</si>
  <si>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</si>
  <si>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</si>
  <si>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</si>
  <si>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</si>
  <si>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</si>
  <si>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</si>
  <si>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</si>
  <si>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</si>
  <si>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</si>
  <si>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</si>
  <si>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</si>
  <si>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</si>
  <si>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</si>
  <si>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</si>
  <si>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</si>
  <si>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</si>
  <si>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</si>
  <si>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</si>
  <si>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</si>
  <si>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</si>
  <si>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</si>
  <si>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</si>
  <si>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</si>
  <si>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</si>
  <si>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</si>
  <si>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</si>
  <si>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</si>
  <si>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</si>
  <si>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</si>
  <si>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</si>
  <si>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</si>
  <si>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</si>
  <si>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</si>
  <si>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</si>
  <si>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</si>
  <si>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</si>
  <si>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</si>
  <si>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</si>
  <si>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</si>
  <si>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</si>
  <si>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</si>
  <si>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</si>
  <si>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</si>
  <si>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</si>
  <si>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</si>
  <si>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</si>
  <si>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</si>
  <si>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</si>
  <si>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</si>
  <si>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</si>
  <si>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</si>
  <si>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</si>
  <si>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</si>
  <si>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</si>
  <si>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</si>
  <si>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</si>
  <si>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</si>
  <si>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</si>
  <si>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</si>
  <si>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</si>
  <si>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</si>
  <si>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</si>
  <si>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</si>
  <si>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</si>
  <si>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</si>
  <si>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</si>
  <si>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</si>
  <si>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</si>
  <si>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</si>
  <si>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</si>
  <si>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</si>
  <si>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</si>
  <si>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</si>
  <si>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</si>
  <si>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</si>
  <si>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</si>
  <si>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</si>
  <si>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</si>
  <si>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</si>
  <si>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</si>
  <si>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</si>
  <si>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</si>
  <si>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</si>
  <si>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</si>
  <si>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</si>
  <si>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</si>
  <si>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</si>
  <si>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</si>
  <si>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</si>
  <si>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</si>
  <si>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</si>
  <si>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</si>
  <si>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</si>
  <si>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</si>
  <si>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</si>
  <si>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</si>
  <si>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</si>
  <si>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</si>
  <si>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</si>
  <si>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</si>
  <si>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</si>
  <si>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</si>
  <si>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</si>
  <si>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</si>
  <si>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</si>
  <si>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</si>
  <si>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</si>
  <si>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</si>
  <si>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</si>
  <si>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</si>
  <si>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</si>
  <si>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</si>
  <si>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</si>
  <si>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</si>
  <si>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</si>
  <si>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</si>
  <si>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</si>
  <si>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</si>
  <si>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</si>
  <si>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</si>
  <si>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</si>
  <si>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</si>
  <si>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</si>
  <si>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</si>
  <si>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</si>
  <si>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</si>
  <si>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</si>
  <si>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</si>
  <si>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</si>
  <si>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</si>
  <si>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</si>
  <si>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</si>
  <si>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</si>
  <si>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</si>
  <si>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</si>
  <si>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</si>
  <si>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</si>
  <si>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</si>
  <si>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</si>
  <si>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</si>
  <si>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</si>
  <si>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</si>
  <si>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</si>
  <si>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</si>
  <si>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</si>
  <si>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</si>
  <si>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</si>
  <si>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</si>
  <si>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</si>
  <si>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</si>
  <si>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</si>
  <si>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</si>
  <si>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</si>
  <si>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</si>
  <si>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</si>
  <si>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</si>
  <si>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</si>
  <si>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</si>
  <si>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</si>
  <si>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</si>
  <si>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</si>
  <si>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</si>
  <si>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</si>
  <si>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</si>
  <si>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</si>
  <si>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</si>
  <si>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</si>
  <si>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</si>
  <si>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</si>
  <si>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</si>
  <si>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</si>
  <si>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</si>
  <si>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</si>
  <si>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</si>
  <si>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</si>
  <si>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</si>
  <si>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</si>
  <si>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</si>
  <si>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</si>
  <si>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</si>
  <si>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</si>
  <si>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</si>
  <si>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</si>
  <si>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</si>
  <si>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</si>
  <si>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</si>
  <si>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</si>
  <si>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</si>
  <si>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</si>
  <si>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</si>
  <si>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</si>
  <si>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</si>
  <si>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</si>
  <si>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</si>
  <si>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</si>
  <si>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</si>
  <si>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</si>
  <si>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</si>
  <si>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</si>
  <si>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</si>
  <si>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</si>
  <si>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</si>
  <si>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</si>
  <si>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</si>
  <si>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</si>
  <si>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</si>
  <si>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</si>
  <si>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</si>
  <si>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</si>
  <si>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</si>
  <si>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</si>
  <si>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</si>
  <si>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</si>
  <si>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</si>
  <si>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</si>
  <si>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</si>
  <si>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</si>
  <si>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</si>
  <si>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</si>
  <si>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</si>
  <si>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</si>
  <si>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</si>
  <si>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</si>
  <si>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</si>
  <si>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</si>
  <si>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</si>
  <si>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</si>
  <si>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</si>
  <si>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</si>
  <si>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</si>
  <si>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</si>
  <si>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</si>
  <si>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</si>
  <si>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</si>
  <si>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</si>
  <si>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</si>
  <si>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</si>
  <si>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</si>
  <si>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</si>
  <si>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</si>
  <si>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</si>
  <si>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</si>
  <si>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</si>
  <si>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</si>
  <si>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</si>
  <si>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</si>
  <si>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</si>
  <si>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</si>
  <si>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</si>
  <si>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</si>
  <si>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</si>
  <si>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</si>
  <si>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</si>
  <si>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</si>
  <si>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</si>
  <si>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</si>
  <si>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</si>
  <si>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</si>
  <si>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</si>
  <si>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</si>
  <si>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</si>
  <si>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</si>
  <si>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</si>
  <si>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</si>
  <si>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</si>
  <si>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</si>
  <si>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</si>
  <si>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</si>
  <si>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</si>
  <si>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</si>
  <si>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</si>
  <si>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</si>
  <si>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</si>
  <si>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</si>
  <si>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</si>
  <si>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</si>
  <si>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</si>
  <si>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</si>
  <si>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</si>
  <si>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</si>
  <si>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</si>
  <si>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</si>
  <si>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</si>
  <si>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</si>
  <si>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</si>
  <si>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</si>
  <si>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</si>
  <si>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</si>
  <si>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</si>
  <si>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</si>
  <si>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</si>
  <si>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</si>
  <si>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</si>
  <si>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</si>
  <si>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</si>
  <si>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</si>
  <si>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</si>
  <si>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</si>
  <si>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</si>
  <si>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</si>
  <si>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</si>
  <si>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</si>
  <si>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</si>
  <si>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</si>
  <si>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</si>
  <si>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</si>
  <si>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</si>
  <si>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</si>
  <si>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</si>
  <si>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</si>
  <si>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</si>
  <si>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</si>
  <si>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</si>
  <si>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</si>
  <si>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</si>
  <si>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</si>
  <si>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</si>
  <si>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</si>
  <si>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</si>
  <si>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</si>
  <si>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</si>
  <si>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</si>
  <si>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</si>
  <si>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</si>
  <si>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</si>
  <si>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</si>
  <si>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</si>
  <si>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</si>
  <si>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</si>
  <si>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</si>
  <si>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</si>
  <si>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</si>
  <si>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</si>
  <si>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</si>
  <si>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</si>
  <si>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</si>
  <si>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</si>
  <si>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</si>
  <si>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</si>
  <si>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</si>
  <si>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</si>
  <si>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</si>
  <si>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</si>
  <si>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</si>
  <si>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</si>
  <si>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</si>
  <si>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</si>
  <si>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</si>
  <si>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</si>
  <si>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</si>
  <si>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</si>
  <si>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</si>
  <si>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</si>
  <si>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</si>
  <si>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</si>
  <si>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</si>
  <si>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</si>
  <si>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</si>
  <si>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</si>
  <si>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</si>
  <si>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</si>
  <si>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</si>
  <si>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</si>
  <si>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</si>
  <si>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</si>
  <si>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</si>
  <si>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</si>
  <si>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</si>
  <si>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</si>
  <si>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</si>
  <si>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</si>
  <si>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</si>
  <si>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</si>
  <si>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</si>
  <si>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</si>
  <si>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</si>
  <si>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</si>
  <si>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</si>
  <si>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</si>
  <si>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</si>
  <si>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</si>
  <si>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</si>
  <si>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</si>
  <si>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</si>
  <si>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</si>
  <si>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</si>
  <si>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</si>
  <si>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</si>
  <si>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</si>
  <si>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</si>
  <si>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</si>
  <si>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</si>
  <si>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</si>
  <si>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</si>
  <si>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</si>
  <si>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</si>
  <si>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</si>
  <si>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</si>
  <si>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</si>
  <si>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</si>
  <si>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</si>
  <si>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</si>
  <si>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</si>
  <si>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</si>
  <si>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</si>
  <si>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</si>
  <si>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</si>
  <si>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</si>
  <si>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</si>
  <si>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</si>
  <si>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</si>
  <si>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</si>
  <si>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</si>
  <si>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</si>
  <si>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</si>
  <si>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</si>
  <si>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</si>
  <si>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</si>
  <si>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</si>
  <si>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</si>
  <si>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</si>
  <si>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</si>
  <si>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</si>
  <si>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</si>
  <si>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</si>
  <si>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</si>
  <si>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</si>
  <si>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</si>
  <si>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</si>
  <si>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</si>
  <si>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</si>
  <si>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</si>
  <si>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</si>
  <si>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</si>
  <si>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</si>
  <si>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</si>
  <si>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</si>
  <si>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</si>
  <si>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</si>
  <si>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</si>
  <si>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</si>
  <si>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</si>
  <si>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</si>
  <si>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</si>
  <si>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</si>
  <si>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</si>
  <si>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</si>
  <si>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</si>
  <si>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</si>
  <si>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</si>
  <si>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</si>
  <si>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</si>
  <si>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</si>
  <si>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</si>
  <si>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</si>
  <si>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</si>
  <si>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</si>
  <si>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</si>
  <si>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</si>
  <si>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</si>
  <si>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</si>
  <si>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</si>
  <si>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</si>
  <si>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</si>
  <si>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</si>
  <si>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</si>
  <si>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</si>
  <si>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</si>
  <si>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</si>
  <si>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</si>
  <si>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</si>
  <si>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</si>
  <si>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</si>
  <si>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</si>
  <si>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</si>
  <si>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</si>
  <si>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</si>
  <si>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</si>
  <si>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</si>
  <si>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</si>
  <si>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</si>
  <si>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</si>
  <si>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</si>
  <si>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</si>
  <si>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</si>
  <si>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</si>
  <si>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</si>
  <si>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</si>
  <si>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</si>
  <si>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</si>
  <si>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</si>
  <si>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</si>
  <si>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</si>
  <si>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</si>
  <si>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</si>
  <si>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</si>
  <si>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</si>
  <si>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</si>
  <si>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</si>
  <si>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</si>
  <si>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</si>
  <si>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</si>
  <si>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</si>
  <si>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</si>
  <si>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</si>
  <si>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</si>
  <si>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</si>
  <si>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</si>
  <si>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</si>
  <si>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</si>
  <si>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</si>
  <si>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</si>
  <si>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</si>
  <si>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</si>
  <si>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</si>
  <si>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</si>
  <si>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</si>
  <si>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</si>
  <si>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</si>
  <si>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</si>
  <si>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</si>
  <si>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</si>
  <si>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</si>
  <si>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</si>
  <si>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</si>
  <si>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</si>
  <si>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</si>
  <si>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</si>
  <si>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</si>
  <si>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</si>
  <si>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</si>
  <si>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</si>
  <si>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</si>
  <si>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</si>
  <si>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</si>
  <si>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</si>
  <si>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</si>
  <si>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</si>
  <si>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</si>
  <si>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</si>
  <si>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</si>
  <si>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</si>
  <si>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</si>
  <si>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</si>
  <si>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</si>
  <si>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</si>
  <si>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</si>
  <si>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</si>
  <si>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</si>
  <si>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</si>
  <si>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</si>
  <si>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</si>
  <si>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</si>
  <si>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</si>
  <si>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</si>
  <si>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</si>
  <si>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</si>
  <si>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</si>
  <si>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</si>
  <si>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</si>
  <si>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</si>
  <si>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</si>
  <si>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</si>
  <si>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</si>
  <si>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</si>
  <si>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</si>
  <si>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</si>
  <si>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</si>
  <si>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</si>
  <si>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</si>
  <si>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</si>
  <si>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</si>
  <si>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</si>
  <si>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</si>
  <si>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</si>
  <si>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</si>
  <si>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</si>
  <si>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</si>
  <si>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</si>
  <si>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</si>
  <si>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</si>
  <si>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</si>
  <si>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</si>
  <si>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</si>
  <si>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</si>
  <si>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</si>
  <si>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</si>
  <si>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</si>
  <si>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</si>
  <si>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</si>
  <si>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</si>
  <si>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</si>
  <si>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</si>
  <si>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</si>
  <si>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</si>
  <si>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</si>
  <si>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</si>
  <si>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</si>
  <si>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</si>
  <si>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</si>
  <si>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</si>
  <si>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</si>
  <si>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</si>
  <si>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</si>
  <si>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</si>
  <si>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</si>
  <si>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</si>
  <si>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</si>
  <si>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</si>
  <si>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</si>
  <si>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</si>
  <si>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</si>
  <si>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</si>
  <si>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</si>
  <si>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</si>
  <si>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</si>
  <si>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</si>
  <si>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</si>
  <si>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</si>
  <si>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</si>
  <si>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</si>
  <si>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</si>
  <si>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</si>
  <si>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</si>
  <si>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</si>
  <si>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</si>
  <si>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</si>
  <si>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</si>
  <si>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</si>
  <si>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</si>
  <si>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</si>
  <si>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</si>
  <si>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</si>
  <si>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</si>
  <si>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</si>
  <si>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</si>
  <si>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</si>
  <si>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</si>
  <si>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</si>
  <si>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</si>
  <si>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</si>
  <si>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</si>
  <si>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</si>
  <si>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</si>
  <si>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</si>
  <si>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</si>
  <si>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</si>
  <si>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</si>
  <si>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</si>
  <si>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</si>
  <si>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</si>
  <si>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</si>
  <si>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</si>
  <si>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</si>
  <si>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</si>
  <si>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</si>
  <si>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</si>
  <si>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</si>
  <si>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</si>
  <si>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</si>
  <si>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</si>
  <si>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</si>
  <si>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</si>
  <si>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</si>
  <si>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</si>
  <si>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</si>
  <si>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</si>
  <si>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</si>
  <si>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</si>
  <si>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</si>
  <si>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</si>
  <si>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</si>
  <si>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</si>
  <si>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</si>
  <si>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</si>
  <si>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</si>
  <si>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</si>
  <si>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</si>
  <si>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</si>
  <si>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</si>
  <si>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</si>
  <si>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</si>
  <si>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</si>
  <si>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</si>
  <si>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</si>
  <si>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</si>
  <si>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</si>
  <si>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</si>
  <si>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</si>
  <si>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</si>
  <si>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</si>
  <si>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</si>
  <si>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</si>
  <si>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</si>
  <si>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</si>
  <si>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</si>
  <si>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</si>
  <si>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</si>
  <si>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</si>
  <si>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</si>
  <si>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</si>
  <si>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</si>
  <si>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</si>
  <si>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</si>
  <si>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</si>
  <si>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</si>
  <si>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</si>
  <si>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</si>
  <si>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</si>
  <si>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</si>
  <si>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</si>
  <si>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</si>
  <si>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</si>
  <si>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</si>
  <si>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</si>
  <si>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</si>
  <si>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</si>
  <si>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</si>
  <si>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</si>
  <si>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</si>
  <si>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</si>
  <si>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</si>
  <si>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</si>
  <si>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</si>
  <si>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</si>
  <si>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</si>
  <si>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</si>
  <si>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</si>
  <si>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</si>
  <si>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</si>
  <si>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</si>
  <si>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</si>
  <si>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</si>
  <si>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</si>
  <si>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</si>
  <si>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</si>
  <si>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</si>
  <si>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</si>
  <si>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</si>
  <si>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</si>
  <si>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</si>
  <si>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</si>
  <si>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</si>
  <si>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</si>
  <si>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</si>
  <si>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</si>
  <si>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</si>
  <si>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</si>
  <si>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</si>
  <si>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</si>
  <si>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</si>
  <si>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</si>
  <si>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</si>
  <si>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</si>
  <si>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</si>
  <si>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</si>
  <si>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</si>
  <si>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</si>
  <si>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</si>
  <si>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</si>
  <si>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</si>
  <si>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</si>
  <si>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</si>
  <si>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</si>
  <si>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</si>
  <si>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</si>
  <si>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</si>
  <si>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</si>
  <si>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</si>
  <si>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</si>
  <si>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</si>
  <si>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</si>
  <si>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</si>
  <si>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</si>
  <si>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</si>
  <si>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</si>
  <si>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</si>
  <si>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</si>
  <si>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</si>
  <si>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</si>
  <si>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</si>
  <si>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</si>
  <si>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</si>
  <si>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</si>
  <si>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</si>
  <si>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</si>
  <si>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</si>
  <si>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</si>
  <si>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</si>
  <si>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</si>
  <si>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</si>
  <si>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</si>
  <si>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</si>
  <si>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</si>
  <si>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</si>
  <si>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</si>
  <si>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</si>
  <si>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</si>
  <si>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</si>
  <si>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</si>
  <si>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</si>
  <si>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</si>
  <si>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</si>
  <si>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</si>
  <si>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</si>
  <si>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</si>
  <si>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</si>
  <si>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</si>
  <si>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</si>
  <si>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</si>
  <si>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</si>
  <si>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</si>
  <si>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</si>
  <si>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</si>
  <si>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</si>
  <si>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</si>
  <si>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</si>
  <si>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</si>
  <si>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</si>
  <si>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</si>
  <si>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</si>
  <si>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</si>
  <si>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</si>
  <si>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</si>
  <si>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</si>
  <si>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</si>
  <si>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</si>
  <si>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</si>
  <si>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</si>
  <si>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</si>
  <si>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</si>
  <si>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</si>
  <si>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</si>
  <si>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</si>
  <si>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</si>
  <si>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</si>
  <si>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</si>
  <si>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</si>
  <si>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</si>
  <si>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</si>
  <si>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</si>
  <si>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</si>
  <si>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</si>
  <si>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</si>
  <si>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</si>
  <si>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</si>
  <si>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</si>
  <si>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</si>
  <si>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</si>
  <si>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</si>
  <si>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</si>
  <si>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</si>
  <si>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</si>
  <si>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</si>
  <si>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</si>
  <si>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</si>
  <si>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</si>
  <si>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</si>
  <si>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</si>
  <si>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</si>
  <si>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</si>
  <si>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</si>
  <si>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</si>
  <si>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</si>
  <si>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</si>
  <si>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</si>
  <si>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</si>
  <si>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</si>
  <si>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</si>
  <si>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</si>
  <si>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</si>
  <si>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</si>
  <si>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</si>
  <si>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</si>
  <si>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</si>
  <si>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</si>
  <si>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</si>
  <si>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</si>
  <si>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</si>
  <si>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</si>
  <si>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</si>
  <si>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</si>
  <si>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</si>
  <si>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</si>
  <si>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</si>
  <si>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</si>
  <si>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</si>
  <si>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</si>
  <si>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</si>
  <si>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</si>
  <si>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</si>
  <si>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</si>
  <si>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</si>
  <si>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</si>
  <si>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</si>
  <si>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</si>
  <si>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</si>
  <si>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</si>
  <si>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</si>
  <si>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</si>
  <si>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</si>
  <si>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</si>
  <si>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</si>
  <si>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</si>
  <si>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</si>
  <si>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</si>
  <si>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</si>
  <si>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</si>
  <si>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</si>
  <si>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</si>
  <si>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</si>
  <si>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</si>
  <si>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</si>
  <si>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</si>
  <si>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</si>
  <si>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</si>
  <si>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</si>
  <si>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</si>
  <si>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</si>
  <si>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</si>
  <si>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</si>
  <si>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</si>
  <si>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</si>
  <si>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</si>
  <si>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</si>
  <si>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</si>
  <si>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</si>
  <si>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</si>
  <si>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</si>
  <si>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</si>
  <si>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</si>
  <si>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</si>
  <si>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</si>
  <si>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</si>
  <si>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</si>
  <si>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</si>
  <si>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</si>
  <si>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</si>
  <si>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</si>
  <si>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</si>
  <si>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</si>
  <si>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</si>
  <si>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</si>
  <si>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</si>
  <si>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</si>
  <si>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</si>
  <si>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</si>
  <si>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</si>
  <si>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</si>
  <si>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</si>
  <si>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</si>
  <si>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</si>
  <si>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</si>
  <si>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</si>
  <si>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</si>
  <si>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</si>
  <si>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</si>
  <si>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</si>
  <si>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</si>
  <si>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</si>
  <si>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</si>
  <si>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</si>
  <si>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</si>
  <si>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</si>
  <si>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</si>
  <si>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</si>
  <si>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</si>
  <si>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</si>
  <si>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</si>
  <si>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</si>
  <si>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</si>
  <si>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</si>
  <si>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</si>
  <si>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</si>
  <si>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</si>
  <si>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</si>
  <si>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</si>
  <si>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</si>
  <si>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</si>
  <si>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</si>
  <si>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</si>
  <si>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</si>
  <si>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</si>
  <si>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</si>
  <si>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</si>
  <si>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</si>
  <si>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</si>
  <si>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</si>
  <si>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</si>
  <si>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</si>
  <si>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</si>
  <si>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</si>
  <si>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</si>
  <si>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</si>
  <si>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</si>
  <si>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</si>
  <si>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</si>
  <si>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</si>
  <si>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</si>
  <si>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</si>
  <si>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</si>
  <si>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</si>
  <si>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</si>
  <si>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</si>
  <si>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</si>
  <si>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</si>
  <si>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</si>
  <si>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</si>
  <si>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</si>
  <si>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</si>
  <si>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</si>
  <si>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</si>
  <si>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</si>
  <si>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</si>
  <si>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</si>
  <si>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</si>
  <si>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</si>
  <si>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</si>
  <si>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</si>
  <si>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</si>
  <si>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</si>
  <si>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</si>
  <si>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</si>
  <si>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</si>
  <si>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</si>
  <si>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</si>
  <si>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</si>
  <si>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</si>
  <si>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</si>
  <si>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</si>
  <si>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</si>
  <si>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</si>
  <si>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</si>
  <si>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</si>
  <si>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</si>
  <si>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</si>
  <si>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</si>
  <si>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</si>
  <si>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</si>
  <si>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</si>
  <si>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</si>
  <si>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</si>
  <si>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</si>
  <si>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</si>
  <si>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</si>
  <si>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</si>
  <si>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</si>
  <si>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</si>
  <si>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</si>
  <si>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</si>
  <si>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</si>
  <si>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</si>
  <si>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</si>
  <si>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</si>
  <si>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</si>
  <si>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</si>
  <si>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</si>
  <si>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</si>
  <si>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</si>
  <si>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</si>
  <si>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</si>
  <si>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</si>
  <si>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</si>
  <si>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</si>
  <si>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</si>
  <si>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</si>
  <si>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</si>
  <si>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</si>
  <si>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</si>
  <si>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</si>
  <si>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</si>
  <si>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</si>
  <si>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</si>
  <si>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</si>
  <si>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</si>
  <si>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</si>
  <si>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</si>
  <si>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</si>
  <si>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</si>
  <si>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</si>
  <si>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</si>
  <si>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</si>
  <si>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</si>
  <si>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</si>
  <si>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</si>
  <si>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</si>
  <si>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</si>
  <si>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</si>
  <si>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</si>
  <si>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081</t>
  </si>
  <si>
    <t>407 14th Ave SE</t>
  </si>
  <si>
    <t>PO Box 460</t>
  </si>
  <si>
    <t>Puyallup, Wa.  98371</t>
  </si>
  <si>
    <t>Pierce</t>
  </si>
  <si>
    <t>Bill Robertson</t>
  </si>
  <si>
    <t>Anna Loomis</t>
  </si>
  <si>
    <t>John Wiborg</t>
  </si>
  <si>
    <t>(253)459-8040</t>
  </si>
  <si>
    <t>(253)459-7859</t>
  </si>
  <si>
    <t xml:space="preserve"> </t>
  </si>
  <si>
    <t>Jim McManus</t>
  </si>
  <si>
    <t>(253) 403-1000</t>
  </si>
  <si>
    <t>(253) 459-7859</t>
  </si>
  <si>
    <t>Good Samaritan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</si>
</sst>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[$-409]mmm\-yy;@"/>
    <numFmt numFmtId="169" formatCode="0.0%_);\(#0.0%\)"/>
    <numFmt numFmtId="170" formatCode="#,##0.00\ ;\(#,##0.00\)"/>
    <numFmt numFmtId="171" formatCode="_._.* #,##0.0_)_%;_._.* \(#,##0.0\)_%"/>
    <numFmt numFmtId="172" formatCode="_._.* #,##0.00_)_%;_._.* \(#,##0.00\)_%"/>
    <numFmt numFmtId="173" formatCode="_._.* #,##0.000_)_%;_._.* \(#,##0.000\)_%"/>
    <numFmt numFmtId="174" formatCode="_._.* #,##0.0000_)_%;_._.* \(#,##0.0000\)_%;_._.* \-\ \ \ \ \ _)_%"/>
    <numFmt numFmtId="175" formatCode="_._.&quot;$&quot;* #,##0.0_)_%;_._.&quot;$&quot;* \(#,##0.0\)_%"/>
    <numFmt numFmtId="176" formatCode="_._.&quot;$&quot;* #,##0.00_)_%;_._.&quot;$&quot;* \(#,##0.00\)_%"/>
    <numFmt numFmtId="177" formatCode="_._.&quot;$&quot;* #,##0.000_)_%;_._.&quot;$&quot;* \(#,##0.000\)_%"/>
    <numFmt numFmtId="178" formatCode="_._.&quot;$&quot;* #,##0.0000_)_%;_._.&quot;$&quot;* \(#,##0.0000\)_%;_._.&quot;$&quot;* \-\ \ \ \ \ _)_%"/>
    <numFmt numFmtId="179" formatCode="mmmm\ d\,\ yyyy"/>
    <numFmt numFmtId="180" formatCode="#.00"/>
    <numFmt numFmtId="181" formatCode="0;[Red]0"/>
    <numFmt numFmtId="182" formatCode="#,##0\ ;\(#,##0\)"/>
    <numFmt numFmtId="183" formatCode="_(0_)%;\(0\)%"/>
    <numFmt numFmtId="184" formatCode="_._._(* 0_)%;_._.* \(0\)%"/>
    <numFmt numFmtId="185" formatCode="_(0_)%;\(0\)%;\ \-\ \ \ \ \ _)\%"/>
    <numFmt numFmtId="186" formatCode="_(0.0_)%;\(0.0\)%"/>
    <numFmt numFmtId="187" formatCode="_._._(* 0.0_)%;_._.* \(0.0\)%"/>
    <numFmt numFmtId="188" formatCode="_(0.0_)%;\(0.0\)%;\ \-\ \ \ \ \ _)\%"/>
    <numFmt numFmtId="189" formatCode="_(0.00_)%;\(0.00\)%"/>
    <numFmt numFmtId="190" formatCode="_._._(* 0.00_)%;_._.* \(0.00\)%"/>
    <numFmt numFmtId="191" formatCode="_(0.00_)%;\(0.00\)%;\ \-\ \ \ \ \ _)\%"/>
    <numFmt numFmtId="192" formatCode="_(0.000_)%;\(0.000\)%"/>
    <numFmt numFmtId="193" formatCode="_._._(* 0.000_)%;_._.* \(0.000\)%"/>
    <numFmt numFmtId="194" formatCode="_(0.000_)%;\(0.000\)%;\ \-\ \ \ \ \ _)\%"/>
    <numFmt numFmtId="195" formatCode="_(0.0000_)%;\(0.0000\)%;\ \-\ \ \ \ \ _)\%"/>
    <numFmt numFmtId="196" formatCode="_._._(* 0.0000_)%;_._.* \(0.0000\)%;_._._(* \-\ \ \ \ \ _)\%"/>
    <numFmt numFmtId="197" formatCode="_(0.0000_)%;\(0.0000\)%"/>
    <numFmt numFmtId="198" formatCode="yyyy"/>
    <numFmt numFmtId="199" formatCode="_(* #,##0_);_(* \(#,##0\);_(* 0_);_(@_)"/>
    <numFmt numFmtId="200" formatCode="_(* #,##0.0_);_(* \(#,##0.0\)"/>
    <numFmt numFmtId="201" formatCode="_(* #,##0.00_);_(* \(#,##0.00\)"/>
    <numFmt numFmtId="202" formatCode="_(* #,##0.000_);_(* \(#,##0.000\)"/>
    <numFmt numFmtId="203" formatCode="_(* #,##0_);_(* \(#,##0\);_(* \-\ \ \ \ \ _)"/>
    <numFmt numFmtId="204" formatCode="_(&quot;$&quot;* #,##0_);_(&quot;$&quot;* \(#,##0\);_(&quot;$&quot;* 0_);_(@_)"/>
    <numFmt numFmtId="205" formatCode="_(&quot;$&quot;* #,##0.0_);_(&quot;$&quot;* \(#,##0.0\)"/>
    <numFmt numFmtId="206" formatCode="_(&quot;$&quot;* #,##0.00_);_(&quot;$&quot;* \(#,##0.00\)"/>
    <numFmt numFmtId="207" formatCode="_(&quot;$&quot;* #,##0.000_);_(&quot;$&quot;* \(#,##0.000\)"/>
    <numFmt numFmtId="208" formatCode="_(&quot;$&quot;* #,##0_);_(&quot;$&quot;* \(#,##0\);_(&quot;$&quot;* \-\ \ \ \ \ _)"/>
  </numFmts>
  <fonts count="80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vant Garde"/>
    </font>
    <font>
      <sz val="10"/>
      <name val="Verdana"/>
      <family val="2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sz val="10"/>
      <name val="Geneva"/>
    </font>
    <font>
      <sz val="9"/>
      <name val="Times New Roman"/>
      <family val="1"/>
    </font>
    <font>
      <u val="singleAccounting"/>
      <sz val="9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9"/>
      <name val="StoneSerif"/>
    </font>
    <font>
      <b/>
      <sz val="10"/>
      <name val="Verdana"/>
      <family val="2"/>
    </font>
    <font>
      <sz val="12"/>
      <color theme="3"/>
      <name val="Cambria"/>
      <family val="2"/>
      <scheme val="major"/>
    </font>
    <font>
      <b/>
      <sz val="26"/>
      <color theme="3"/>
      <name val="Cambria"/>
      <family val="2"/>
      <scheme val="major"/>
    </font>
    <font>
      <sz val="10"/>
      <color theme="1"/>
      <name val="Segoe U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10"/>
      <name val="Wingdings"/>
      <charset val="2"/>
    </font>
    <font>
      <sz val="11"/>
      <color indexed="17"/>
      <name val="Calibri"/>
      <family val="2"/>
    </font>
    <font>
      <b/>
      <sz val="16"/>
      <name val="Marigold"/>
      <family val="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theme="8" tint="-0.49977111117893003"/>
      <name val="Segoe UI"/>
      <family val="2"/>
    </font>
    <font>
      <sz val="11"/>
      <color indexed="62"/>
      <name val="Calibri"/>
      <family val="2"/>
    </font>
    <font>
      <sz val="9"/>
      <color theme="8" tint="-0.49977111117893003"/>
      <name val="Segoe UI"/>
      <family val="2"/>
    </font>
    <font>
      <sz val="10"/>
      <color theme="8" tint="-0.49977111117893003"/>
      <name val="Calibri"/>
      <family val="2"/>
      <scheme val="minor"/>
    </font>
    <font>
      <sz val="10"/>
      <color indexed="1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</font>
    <font>
      <sz val="10"/>
      <name val="MS Sans Serif"/>
      <family val="2"/>
    </font>
    <font>
      <sz val="10"/>
      <color theme="1" tint="4.9989318521683403E-2"/>
      <name val="Calibri"/>
      <family val="1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sz val="10"/>
      <name val="MS Sans Serif"/>
      <family val="2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8"/>
      <color indexed="56"/>
      <name val="Cambria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1"/>
      <color rgb="FF0070C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77568895535142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rgb="FFF8F5B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/>
      <top/>
      <bottom style="thick">
        <color theme="0" tint="-0.49977111117893003"/>
      </bottom>
      <diagonal/>
    </border>
    <border>
      <left/>
      <right/>
      <top style="thick">
        <color theme="0" tint="-0.49977111117893003"/>
      </top>
      <bottom/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77111117893003"/>
      </top>
      <bottom style="thick">
        <color theme="0" tint="-0.4997711111789300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07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0" fontId="2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21" fillId="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4" fontId="22" fillId="0" borderId="0" applyFont="0" applyFill="0" applyBorder="0" applyProtection="0">
      <alignment horizontal="center"/>
    </xf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41" fontId="23" fillId="0" borderId="0" applyFont="0" applyFill="0" applyBorder="0" applyAlignment="0" applyProtection="0"/>
    <xf numFmtId="0" fontId="24" fillId="24" borderId="0">
      <alignment vertical="center"/>
    </xf>
    <xf numFmtId="37" fontId="25" fillId="25" borderId="0" applyNumberFormat="0">
      <protection locked="0"/>
    </xf>
    <xf numFmtId="170" fontId="22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26" borderId="33" applyNumberFormat="0" applyAlignment="0" applyProtection="0"/>
    <xf numFmtId="0" fontId="28" fillId="0" borderId="0" applyFill="0" applyBorder="0" applyProtection="0">
      <alignment horizontal="center"/>
      <protection locked="0"/>
    </xf>
    <xf numFmtId="0" fontId="29" fillId="27" borderId="34" applyNumberFormat="0" applyAlignment="0" applyProtection="0"/>
    <xf numFmtId="43" fontId="2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33" fillId="0" borderId="0" applyFont="0" applyFill="0" applyBorder="0" applyAlignment="0" applyProtection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7" fontId="3" fillId="0" borderId="0" applyBorder="0">
      <alignment horizontal="left" vertical="top"/>
      <protection locked="0"/>
    </xf>
    <xf numFmtId="37" fontId="3" fillId="0" borderId="0" applyBorder="0">
      <alignment horizontal="left" vertical="top"/>
      <protection locked="0"/>
    </xf>
    <xf numFmtId="37" fontId="3" fillId="0" borderId="0" applyBorder="0">
      <alignment horizontal="left" vertical="top"/>
      <protection locked="0"/>
    </xf>
    <xf numFmtId="37" fontId="3" fillId="0" borderId="0" applyBorder="0">
      <alignment horizontal="left" vertical="top"/>
      <protection locked="0"/>
    </xf>
    <xf numFmtId="0" fontId="36" fillId="0" borderId="0" applyFill="0" applyBorder="0" applyAlignment="0" applyProtection="0">
      <protection locked="0"/>
    </xf>
    <xf numFmtId="7" fontId="30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3" fillId="0" borderId="0" applyFont="0" applyFill="0" applyBorder="0" applyAlignment="0" applyProtection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38" fillId="24" borderId="35">
      <alignment horizontal="center"/>
    </xf>
    <xf numFmtId="37" fontId="39" fillId="28" borderId="36" applyNumberFormat="0">
      <alignment vertical="top"/>
      <protection locked="0"/>
    </xf>
    <xf numFmtId="37" fontId="40" fillId="28" borderId="37" applyNumberFormat="0">
      <protection locked="0"/>
    </xf>
    <xf numFmtId="0" fontId="41" fillId="29" borderId="38">
      <alignment vertical="center"/>
      <protection locked="0"/>
    </xf>
    <xf numFmtId="0" fontId="42" fillId="0" borderId="0" applyNumberForma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4" fillId="0" borderId="0">
      <protection locked="0"/>
    </xf>
    <xf numFmtId="180" fontId="43" fillId="0" borderId="0">
      <protection locked="0"/>
    </xf>
    <xf numFmtId="181" fontId="45" fillId="0" borderId="0" applyBorder="0">
      <alignment horizontal="left" vertical="top"/>
    </xf>
    <xf numFmtId="0" fontId="22" fillId="0" borderId="0" applyFont="0" applyFill="0" applyBorder="0" applyAlignment="0" applyProtection="0"/>
    <xf numFmtId="0" fontId="46" fillId="11" borderId="0" applyNumberFormat="0" applyBorder="0" applyAlignment="0" applyProtection="0"/>
    <xf numFmtId="38" fontId="9" fillId="26" borderId="0" applyNumberFormat="0" applyBorder="0" applyAlignment="0" applyProtection="0"/>
    <xf numFmtId="0" fontId="36" fillId="0" borderId="39" applyNumberFormat="0" applyAlignment="0" applyProtection="0">
      <alignment horizontal="left" vertical="center"/>
    </xf>
    <xf numFmtId="0" fontId="36" fillId="0" borderId="8">
      <alignment horizontal="left" vertical="center"/>
    </xf>
    <xf numFmtId="182" fontId="47" fillId="26" borderId="0" applyNumberFormat="0" applyFill="0" applyBorder="0" applyAlignment="0" applyProtection="0"/>
    <xf numFmtId="0" fontId="48" fillId="0" borderId="40" applyNumberFormat="0" applyFill="0" applyAlignment="0" applyProtection="0"/>
    <xf numFmtId="0" fontId="49" fillId="0" borderId="41" applyNumberFormat="0" applyFill="0" applyAlignment="0" applyProtection="0"/>
    <xf numFmtId="0" fontId="50" fillId="0" borderId="42" applyNumberFormat="0" applyFill="0" applyAlignment="0" applyProtection="0"/>
    <xf numFmtId="0" fontId="50" fillId="0" borderId="0" applyNumberFormat="0" applyFill="0" applyBorder="0" applyAlignment="0" applyProtection="0"/>
    <xf numFmtId="0" fontId="28" fillId="0" borderId="0" applyFill="0" applyAlignment="0" applyProtection="0">
      <protection locked="0"/>
    </xf>
    <xf numFmtId="0" fontId="28" fillId="0" borderId="12" applyFill="0" applyAlignment="0" applyProtection="0">
      <protection locked="0"/>
    </xf>
    <xf numFmtId="0" fontId="51" fillId="0" borderId="0">
      <protection locked="0"/>
    </xf>
    <xf numFmtId="0" fontId="51" fillId="0" borderId="0">
      <protection locked="0"/>
    </xf>
    <xf numFmtId="38" fontId="52" fillId="30" borderId="38">
      <alignment vertical="center"/>
      <protection locked="0"/>
    </xf>
    <xf numFmtId="10" fontId="9" fillId="31" borderId="1" applyNumberFormat="0" applyBorder="0" applyAlignment="0" applyProtection="0"/>
    <xf numFmtId="0" fontId="53" fillId="12" borderId="33" applyNumberFormat="0" applyAlignment="0" applyProtection="0"/>
    <xf numFmtId="0" fontId="54" fillId="32" borderId="38">
      <alignment vertical="center" wrapText="1"/>
      <protection locked="0"/>
    </xf>
    <xf numFmtId="169" fontId="55" fillId="33" borderId="38">
      <alignment vertical="center"/>
      <protection locked="0"/>
    </xf>
    <xf numFmtId="41" fontId="56" fillId="11" borderId="0" applyNumberFormat="0" applyBorder="0">
      <alignment horizontal="center" vertical="top"/>
    </xf>
    <xf numFmtId="179" fontId="22" fillId="0" borderId="0" applyFont="0" applyFill="0" applyBorder="0" applyProtection="0">
      <alignment horizontal="center"/>
    </xf>
    <xf numFmtId="0" fontId="57" fillId="0" borderId="43" applyNumberFormat="0" applyFill="0" applyAlignment="0" applyProtection="0"/>
    <xf numFmtId="0" fontId="58" fillId="34" borderId="0" applyNumberFormat="0" applyBorder="0" applyAlignment="0" applyProtection="0"/>
    <xf numFmtId="37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7" fillId="4" borderId="0" applyFill="0"/>
    <xf numFmtId="0" fontId="20" fillId="0" borderId="0"/>
    <xf numFmtId="0" fontId="20" fillId="0" borderId="0"/>
    <xf numFmtId="0" fontId="20" fillId="0" borderId="0"/>
    <xf numFmtId="0" fontId="35" fillId="0" borderId="0">
      <alignment vertical="top"/>
    </xf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3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3" fillId="0" borderId="0"/>
    <xf numFmtId="0" fontId="35" fillId="0" borderId="0">
      <alignment vertical="top"/>
    </xf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20" fillId="0" borderId="0"/>
    <xf numFmtId="0" fontId="7" fillId="0" borderId="0"/>
    <xf numFmtId="0" fontId="3" fillId="31" borderId="44" applyNumberFormat="0" applyFont="0" applyAlignment="0" applyProtection="0"/>
    <xf numFmtId="41" fontId="24" fillId="0" borderId="0">
      <alignment vertical="center"/>
    </xf>
    <xf numFmtId="0" fontId="64" fillId="26" borderId="45" applyNumberFormat="0" applyAlignment="0" applyProtection="0"/>
    <xf numFmtId="40" fontId="65" fillId="4" borderId="0">
      <alignment horizontal="right"/>
    </xf>
    <xf numFmtId="183" fontId="32" fillId="0" borderId="0" applyFont="0" applyFill="0" applyBorder="0" applyAlignment="0" applyProtection="0"/>
    <xf numFmtId="184" fontId="36" fillId="0" borderId="0" applyFont="0" applyFill="0" applyBorder="0" applyAlignment="0" applyProtection="0">
      <protection locked="0"/>
    </xf>
    <xf numFmtId="185" fontId="66" fillId="0" borderId="0" applyFont="0" applyFill="0" applyBorder="0" applyAlignment="0" applyProtection="0"/>
    <xf numFmtId="10" fontId="3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6" fillId="0" borderId="0" applyFont="0" applyFill="0" applyBorder="0" applyAlignment="0" applyProtection="0">
      <protection locked="0"/>
    </xf>
    <xf numFmtId="188" fontId="66" fillId="0" borderId="0" applyFont="0" applyFill="0" applyBorder="0" applyAlignment="0" applyProtection="0"/>
    <xf numFmtId="189" fontId="32" fillId="0" borderId="0" applyFont="0" applyFill="0" applyBorder="0" applyAlignment="0" applyProtection="0"/>
    <xf numFmtId="190" fontId="36" fillId="0" borderId="0" applyFont="0" applyFill="0" applyBorder="0" applyAlignment="0" applyProtection="0">
      <protection locked="0"/>
    </xf>
    <xf numFmtId="191" fontId="66" fillId="0" borderId="0" applyFont="0" applyFill="0" applyBorder="0" applyAlignment="0" applyProtection="0"/>
    <xf numFmtId="192" fontId="32" fillId="0" borderId="0" applyFont="0" applyFill="0" applyBorder="0" applyAlignment="0" applyProtection="0"/>
    <xf numFmtId="193" fontId="36" fillId="0" borderId="0" applyFont="0" applyFill="0" applyBorder="0" applyAlignment="0" applyProtection="0">
      <protection locked="0"/>
    </xf>
    <xf numFmtId="194" fontId="66" fillId="0" borderId="0" applyFont="0" applyFill="0" applyBorder="0" applyAlignment="0" applyProtection="0"/>
    <xf numFmtId="195" fontId="33" fillId="0" borderId="0" applyFont="0" applyFill="0" applyBorder="0" applyAlignment="0" applyProtection="0">
      <protection locked="0"/>
    </xf>
    <xf numFmtId="196" fontId="63" fillId="0" borderId="0" applyFont="0" applyFill="0" applyBorder="0" applyAlignment="0" applyProtection="0"/>
    <xf numFmtId="197" fontId="33" fillId="0" borderId="0" applyFont="0" applyFill="0" applyBorder="0" applyAlignment="0" applyProtection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24" fillId="0" borderId="0">
      <alignment vertical="center"/>
    </xf>
    <xf numFmtId="37" fontId="67" fillId="0" borderId="0">
      <alignment horizontal="left" vertical="center"/>
    </xf>
    <xf numFmtId="41" fontId="18" fillId="31" borderId="0" applyNumberFormat="0" applyBorder="0">
      <alignment horizontal="center"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8" fillId="0" borderId="46">
      <alignment horizontal="center"/>
    </xf>
    <xf numFmtId="0" fontId="68" fillId="0" borderId="46">
      <alignment horizontal="center"/>
    </xf>
    <xf numFmtId="0" fontId="68" fillId="0" borderId="46">
      <alignment horizontal="center"/>
    </xf>
    <xf numFmtId="0" fontId="68" fillId="0" borderId="46">
      <alignment horizontal="center"/>
    </xf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0" fontId="61" fillId="35" borderId="0" applyNumberFormat="0" applyFont="0" applyBorder="0" applyAlignment="0" applyProtection="0"/>
    <xf numFmtId="0" fontId="61" fillId="35" borderId="0" applyNumberFormat="0" applyFont="0" applyBorder="0" applyAlignment="0" applyProtection="0"/>
    <xf numFmtId="0" fontId="61" fillId="35" borderId="0" applyNumberFormat="0" applyFont="0" applyBorder="0" applyAlignment="0" applyProtection="0"/>
    <xf numFmtId="0" fontId="69" fillId="0" borderId="0">
      <alignment horizontal="right" vertical="center"/>
    </xf>
    <xf numFmtId="0" fontId="70" fillId="0" borderId="0">
      <alignment vertical="center"/>
    </xf>
    <xf numFmtId="41" fontId="56" fillId="6" borderId="0" applyNumberFormat="0" applyBorder="0">
      <alignment horizontal="center" vertical="top"/>
    </xf>
    <xf numFmtId="0" fontId="19" fillId="24" borderId="47">
      <alignment vertical="center"/>
    </xf>
    <xf numFmtId="0" fontId="71" fillId="36" borderId="48">
      <alignment horizontal="left" vertical="center"/>
    </xf>
    <xf numFmtId="167" fontId="41" fillId="37" borderId="49">
      <alignment vertical="center"/>
    </xf>
    <xf numFmtId="38" fontId="41" fillId="37" borderId="49">
      <alignment vertical="center"/>
    </xf>
    <xf numFmtId="37" fontId="40" fillId="28" borderId="50" applyNumberFormat="0">
      <alignment vertical="center"/>
      <protection locked="0"/>
    </xf>
    <xf numFmtId="37" fontId="71" fillId="38" borderId="0">
      <alignment horizontal="left" vertical="center"/>
    </xf>
    <xf numFmtId="38" fontId="71" fillId="24" borderId="48">
      <alignment horizontal="left" vertical="center"/>
    </xf>
    <xf numFmtId="38" fontId="24" fillId="24" borderId="49">
      <alignment vertical="center"/>
    </xf>
    <xf numFmtId="167" fontId="24" fillId="24" borderId="49">
      <alignment vertical="center"/>
    </xf>
    <xf numFmtId="168" fontId="72" fillId="39" borderId="0">
      <alignment horizontal="right" vertical="center"/>
    </xf>
    <xf numFmtId="38" fontId="72" fillId="39" borderId="0">
      <alignment vertical="center"/>
    </xf>
    <xf numFmtId="0" fontId="72" fillId="39" borderId="0">
      <alignment horizontal="right" vertical="center"/>
    </xf>
    <xf numFmtId="37" fontId="72" fillId="39" borderId="0" applyNumberFormat="0">
      <alignment vertical="center"/>
      <protection locked="0"/>
    </xf>
    <xf numFmtId="49" fontId="73" fillId="0" borderId="0">
      <alignment vertical="top"/>
    </xf>
    <xf numFmtId="0" fontId="74" fillId="0" borderId="0" applyNumberFormat="0" applyFill="0" applyBorder="0" applyAlignment="0" applyProtection="0"/>
    <xf numFmtId="0" fontId="40" fillId="28" borderId="37"/>
    <xf numFmtId="0" fontId="39" fillId="28" borderId="36">
      <alignment vertical="top"/>
    </xf>
    <xf numFmtId="0" fontId="40" fillId="24" borderId="50">
      <alignment vertical="center"/>
    </xf>
    <xf numFmtId="198" fontId="3" fillId="0" borderId="0">
      <alignment horizontal="center" vertical="top"/>
    </xf>
    <xf numFmtId="198" fontId="3" fillId="0" borderId="0">
      <alignment horizontal="center" vertical="top"/>
    </xf>
    <xf numFmtId="198" fontId="3" fillId="0" borderId="0">
      <alignment horizontal="center" vertical="top"/>
    </xf>
    <xf numFmtId="198" fontId="3" fillId="0" borderId="0">
      <alignment horizontal="center" vertical="top"/>
    </xf>
    <xf numFmtId="17" fontId="75" fillId="0" borderId="0" applyBorder="0">
      <alignment horizontal="center" vertical="top"/>
    </xf>
    <xf numFmtId="0" fontId="76" fillId="0" borderId="51" applyNumberFormat="0" applyFill="0" applyAlignment="0" applyProtection="0"/>
    <xf numFmtId="0" fontId="77" fillId="0" borderId="0" applyNumberFormat="0" applyFill="0" applyBorder="0" applyAlignment="0" applyProtection="0"/>
    <xf numFmtId="199" fontId="31" fillId="0" borderId="0" applyFont="0" applyFill="0" applyBorder="0" applyAlignment="0" applyProtection="0"/>
    <xf numFmtId="200" fontId="31" fillId="0" borderId="0" applyFont="0" applyFill="0" applyBorder="0" applyAlignment="0" applyProtection="0"/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3" fontId="63" fillId="0" borderId="0" applyFont="0" applyFill="0" applyBorder="0" applyAlignment="0" applyProtection="0"/>
    <xf numFmtId="204" fontId="31" fillId="0" borderId="0" applyFon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207" fontId="31" fillId="0" borderId="0" applyFont="0" applyFill="0" applyBorder="0" applyAlignment="0" applyProtection="0"/>
    <xf numFmtId="208" fontId="63" fillId="0" borderId="0" applyFont="0" applyFill="0" applyBorder="0" applyAlignment="0" applyProtection="0"/>
    <xf numFmtId="0" fontId="7" fillId="0" borderId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6" borderId="0" applyNumberFormat="0" applyBorder="0" applyAlignment="0" applyProtection="0"/>
    <xf numFmtId="0" fontId="20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7" borderId="0" applyNumberFormat="0" applyBorder="0" applyAlignment="0" applyProtection="0"/>
    <xf numFmtId="0" fontId="26" fillId="41" borderId="0" applyNumberFormat="0" applyBorder="0" applyAlignment="0" applyProtection="0"/>
    <xf numFmtId="0" fontId="27" fillId="58" borderId="33" applyNumberFormat="0" applyAlignment="0" applyProtection="0"/>
    <xf numFmtId="0" fontId="29" fillId="59" borderId="34" applyNumberFormat="0" applyAlignment="0" applyProtection="0"/>
    <xf numFmtId="0" fontId="46" fillId="42" borderId="0" applyNumberFormat="0" applyBorder="0" applyAlignment="0" applyProtection="0"/>
    <xf numFmtId="0" fontId="36" fillId="0" borderId="8">
      <alignment horizontal="left"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53" fillId="45" borderId="33" applyNumberFormat="0" applyAlignment="0" applyProtection="0"/>
    <xf numFmtId="0" fontId="58" fillId="60" borderId="0" applyNumberFormat="0" applyBorder="0" applyAlignment="0" applyProtection="0"/>
    <xf numFmtId="0" fontId="3" fillId="61" borderId="44" applyNumberFormat="0" applyFont="0" applyAlignment="0" applyProtection="0"/>
    <xf numFmtId="0" fontId="64" fillId="58" borderId="45" applyNumberFormat="0" applyAlignment="0" applyProtection="0"/>
    <xf numFmtId="0" fontId="76" fillId="0" borderId="51" applyNumberFormat="0" applyFill="0" applyAlignment="0" applyProtection="0"/>
    <xf numFmtId="43" fontId="3" fillId="0" borderId="0" applyFont="0" applyFill="0" applyBorder="0" applyAlignment="0" applyProtection="0"/>
    <xf numFmtId="0" fontId="7" fillId="0" borderId="0"/>
    <xf numFmtId="0" fontId="27" fillId="58" borderId="33" applyNumberFormat="0" applyAlignment="0" applyProtection="0"/>
    <xf numFmtId="0" fontId="36" fillId="0" borderId="8">
      <alignment horizontal="left" vertical="center"/>
    </xf>
    <xf numFmtId="10" fontId="9" fillId="31" borderId="1" applyNumberFormat="0" applyBorder="0" applyAlignment="0" applyProtection="0"/>
    <xf numFmtId="0" fontId="53" fillId="45" borderId="33" applyNumberFormat="0" applyAlignment="0" applyProtection="0"/>
    <xf numFmtId="0" fontId="3" fillId="61" borderId="44" applyNumberFormat="0" applyFont="0" applyAlignment="0" applyProtection="0"/>
    <xf numFmtId="0" fontId="64" fillId="58" borderId="45" applyNumberFormat="0" applyAlignment="0" applyProtection="0"/>
    <xf numFmtId="0" fontId="76" fillId="0" borderId="51" applyNumberFormat="0" applyFill="0" applyAlignment="0" applyProtection="0"/>
    <xf numFmtId="0" fontId="7" fillId="0" borderId="0"/>
    <xf numFmtId="0" fontId="76" fillId="0" borderId="51" applyNumberFormat="0" applyFill="0" applyAlignment="0" applyProtection="0"/>
    <xf numFmtId="0" fontId="27" fillId="58" borderId="33" applyNumberFormat="0" applyAlignment="0" applyProtection="0"/>
    <xf numFmtId="0" fontId="64" fillId="58" borderId="45" applyNumberFormat="0" applyAlignment="0" applyProtection="0"/>
    <xf numFmtId="0" fontId="36" fillId="0" borderId="8">
      <alignment horizontal="left" vertical="center"/>
    </xf>
    <xf numFmtId="10" fontId="9" fillId="31" borderId="1" applyNumberFormat="0" applyBorder="0" applyAlignment="0" applyProtection="0"/>
    <xf numFmtId="0" fontId="53" fillId="45" borderId="33" applyNumberFormat="0" applyAlignment="0" applyProtection="0"/>
    <xf numFmtId="0" fontId="3" fillId="61" borderId="44" applyNumberFormat="0" applyFont="0" applyAlignment="0" applyProtection="0"/>
    <xf numFmtId="0" fontId="64" fillId="58" borderId="45" applyNumberFormat="0" applyAlignment="0" applyProtection="0"/>
    <xf numFmtId="0" fontId="76" fillId="0" borderId="51" applyNumberFormat="0" applyFill="0" applyAlignment="0" applyProtection="0"/>
    <xf numFmtId="0" fontId="7" fillId="0" borderId="0"/>
    <xf numFmtId="37" fontId="8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  <xf numFmtId="0" fontId="7" fillId="0" borderId="0"/>
    <xf numFmtId="37" fontId="8" fillId="0" borderId="0"/>
    <xf numFmtId="37" fontId="8" fillId="0" borderId="0"/>
    <xf numFmtId="37" fontId="8" fillId="0" borderId="0"/>
    <xf numFmtId="0" fontId="7" fillId="0" borderId="0"/>
    <xf numFmtId="37" fontId="7" fillId="4" borderId="0" applyFill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7" fillId="0" borderId="0"/>
    <xf numFmtId="0" fontId="7" fillId="0" borderId="0"/>
    <xf numFmtId="37" fontId="8" fillId="0" borderId="0"/>
    <xf numFmtId="37" fontId="7" fillId="4" borderId="0" applyFill="0"/>
    <xf numFmtId="37" fontId="8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7" fillId="0" borderId="0"/>
    <xf numFmtId="0" fontId="7" fillId="0" borderId="0"/>
    <xf numFmtId="0" fontId="7" fillId="0" borderId="0"/>
    <xf numFmtId="37" fontId="8" fillId="0" borderId="0"/>
    <xf numFmtId="37" fontId="8" fillId="0" borderId="0"/>
    <xf numFmtId="37" fontId="8" fillId="0" borderId="0"/>
    <xf numFmtId="0" fontId="7" fillId="0" borderId="0"/>
    <xf numFmtId="37" fontId="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0" fontId="35" fillId="0" borderId="0">
      <alignment vertical="top"/>
    </xf>
    <xf numFmtId="0" fontId="35" fillId="0" borderId="0">
      <alignment vertical="top"/>
    </xf>
    <xf numFmtId="37" fontId="8" fillId="0" borderId="0"/>
    <xf numFmtId="0" fontId="35" fillId="0" borderId="0">
      <alignment vertical="top"/>
    </xf>
    <xf numFmtId="0" fontId="35" fillId="0" borderId="0">
      <alignment vertical="top"/>
    </xf>
    <xf numFmtId="0" fontId="3" fillId="0" borderId="0"/>
    <xf numFmtId="37" fontId="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8" fillId="0" borderId="0"/>
    <xf numFmtId="37" fontId="8" fillId="0" borderId="0"/>
    <xf numFmtId="0" fontId="2" fillId="0" borderId="0"/>
    <xf numFmtId="43" fontId="2" fillId="0" borderId="0" applyFont="0" applyFill="0" applyBorder="0" applyAlignment="0" applyProtection="0"/>
    <xf numFmtId="37" fontId="8" fillId="0" borderId="0"/>
    <xf numFmtId="43" fontId="2" fillId="0" borderId="0" applyFont="0" applyFill="0" applyBorder="0" applyAlignment="0" applyProtection="0"/>
    <xf numFmtId="0" fontId="2" fillId="0" borderId="0"/>
    <xf numFmtId="37" fontId="8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4" fillId="58" borderId="45" applyNumberFormat="0" applyAlignment="0" applyProtection="0"/>
    <xf numFmtId="0" fontId="3" fillId="61" borderId="44" applyNumberFormat="0" applyFont="0" applyAlignment="0" applyProtection="0"/>
    <xf numFmtId="37" fontId="8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37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64" fillId="58" borderId="45" applyNumberFormat="0" applyAlignment="0" applyProtection="0"/>
    <xf numFmtId="0" fontId="36" fillId="0" borderId="8">
      <alignment horizontal="left" vertical="center"/>
    </xf>
    <xf numFmtId="0" fontId="53" fillId="45" borderId="33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7" fillId="26" borderId="33" applyNumberFormat="0" applyAlignment="0" applyProtection="0"/>
    <xf numFmtId="0" fontId="27" fillId="58" borderId="33" applyNumberFormat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61" borderId="44" applyNumberFormat="0" applyFont="0" applyAlignment="0" applyProtection="0"/>
    <xf numFmtId="37" fontId="8" fillId="0" borderId="0"/>
    <xf numFmtId="0" fontId="2" fillId="0" borderId="0"/>
    <xf numFmtId="37" fontId="8" fillId="0" borderId="0"/>
    <xf numFmtId="0" fontId="3" fillId="0" borderId="0"/>
    <xf numFmtId="37" fontId="8" fillId="0" borderId="0"/>
    <xf numFmtId="0" fontId="2" fillId="0" borderId="0"/>
    <xf numFmtId="0" fontId="7" fillId="0" borderId="0"/>
    <xf numFmtId="37" fontId="8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36" fillId="0" borderId="8">
      <alignment horizontal="left" vertical="center"/>
    </xf>
    <xf numFmtId="0" fontId="53" fillId="45" borderId="33" applyNumberFormat="0" applyAlignment="0" applyProtection="0"/>
    <xf numFmtId="0" fontId="76" fillId="0" borderId="51" applyNumberFormat="0" applyFill="0" applyAlignment="0" applyProtection="0"/>
    <xf numFmtId="0" fontId="2" fillId="0" borderId="0"/>
    <xf numFmtId="37" fontId="8" fillId="0" borderId="0"/>
    <xf numFmtId="37" fontId="8" fillId="0" borderId="0"/>
    <xf numFmtId="37" fontId="8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0" fontId="9" fillId="31" borderId="1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37" fontId="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3" fillId="12" borderId="33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7" fontId="8" fillId="0" borderId="0"/>
    <xf numFmtId="37" fontId="8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" fillId="0" borderId="0"/>
    <xf numFmtId="0" fontId="2" fillId="0" borderId="0"/>
    <xf numFmtId="0" fontId="27" fillId="58" borderId="33" applyNumberFormat="0" applyAlignment="0" applyProtection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4" fillId="58" borderId="45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0" borderId="51" applyNumberFormat="0" applyFill="0" applyAlignment="0" applyProtection="0"/>
    <xf numFmtId="37" fontId="8" fillId="0" borderId="0"/>
    <xf numFmtId="37" fontId="8" fillId="0" borderId="0"/>
    <xf numFmtId="0" fontId="2" fillId="0" borderId="0"/>
    <xf numFmtId="37" fontId="8" fillId="0" borderId="0"/>
    <xf numFmtId="0" fontId="2" fillId="0" borderId="0"/>
    <xf numFmtId="0" fontId="64" fillId="26" borderId="45" applyNumberFormat="0" applyAlignment="0" applyProtection="0"/>
    <xf numFmtId="0" fontId="2" fillId="0" borderId="0"/>
    <xf numFmtId="37" fontId="8" fillId="0" borderId="0"/>
    <xf numFmtId="0" fontId="76" fillId="0" borderId="51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7" fontId="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31" borderId="44" applyNumberFormat="0" applyFont="0" applyAlignment="0" applyProtection="0"/>
    <xf numFmtId="37" fontId="8" fillId="0" borderId="0"/>
    <xf numFmtId="37" fontId="7" fillId="4" borderId="0" applyFill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0" fontId="7" fillId="0" borderId="0"/>
    <xf numFmtId="0" fontId="2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0" fontId="2" fillId="0" borderId="0"/>
    <xf numFmtId="37" fontId="8" fillId="0" borderId="0"/>
    <xf numFmtId="0" fontId="7" fillId="0" borderId="0"/>
    <xf numFmtId="37" fontId="7" fillId="4" borderId="0" applyFill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7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>
      <alignment vertical="top"/>
    </xf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37" fontId="8" fillId="0" borderId="0"/>
    <xf numFmtId="43" fontId="2" fillId="0" borderId="0" applyFont="0" applyFill="0" applyBorder="0" applyAlignment="0" applyProtection="0"/>
    <xf numFmtId="0" fontId="2" fillId="0" borderId="0"/>
    <xf numFmtId="37" fontId="8" fillId="0" borderId="0"/>
    <xf numFmtId="43" fontId="3" fillId="0" borderId="0" applyFont="0" applyFill="0" applyBorder="0" applyAlignment="0" applyProtection="0"/>
    <xf numFmtId="37" fontId="8" fillId="0" borderId="0"/>
    <xf numFmtId="0" fontId="2" fillId="0" borderId="0"/>
    <xf numFmtId="37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3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" fontId="17" fillId="0" borderId="1" xfId="0" applyNumberFormat="1" applyFont="1" applyFill="1" applyBorder="1" applyProtection="1">
      <protection locked="0"/>
    </xf>
    <xf numFmtId="37" fontId="17" fillId="0" borderId="1" xfId="0" applyFont="1" applyBorder="1" applyProtection="1">
      <protection locked="0"/>
    </xf>
    <xf numFmtId="38" fontId="18" fillId="0" borderId="1" xfId="22" applyNumberFormat="1" applyFont="1" applyFill="1" applyBorder="1" applyProtection="1">
      <protection locked="0"/>
    </xf>
    <xf numFmtId="38" fontId="11" fillId="4" borderId="1" xfId="413" applyNumberFormat="1" applyFont="1" applyFill="1" applyBorder="1" applyProtection="1">
      <protection locked="0"/>
    </xf>
    <xf numFmtId="165" fontId="11" fillId="4" borderId="1" xfId="583" applyNumberFormat="1" applyFont="1" applyFill="1" applyBorder="1" applyProtection="1">
      <protection locked="0"/>
    </xf>
    <xf numFmtId="38" fontId="11" fillId="4" borderId="1" xfId="413" applyNumberFormat="1" applyFont="1" applyFill="1" applyBorder="1" applyProtection="1">
      <protection locked="0"/>
    </xf>
    <xf numFmtId="38" fontId="18" fillId="0" borderId="1" xfId="415" applyNumberFormat="1" applyFont="1" applyFill="1" applyBorder="1" applyProtection="1">
      <protection locked="0"/>
    </xf>
    <xf numFmtId="38" fontId="11" fillId="4" borderId="1" xfId="413" applyNumberFormat="1" applyFont="1" applyFill="1" applyBorder="1" applyProtection="1">
      <protection locked="0"/>
    </xf>
    <xf numFmtId="38" fontId="11" fillId="4" borderId="1" xfId="413" applyNumberFormat="1" applyFont="1" applyFill="1" applyBorder="1" applyProtection="1">
      <protection locked="0"/>
    </xf>
    <xf numFmtId="38" fontId="18" fillId="0" borderId="1" xfId="415" applyNumberFormat="1" applyFont="1" applyFill="1" applyBorder="1" applyProtection="1">
      <protection locked="0"/>
    </xf>
    <xf numFmtId="38" fontId="11" fillId="4" borderId="1" xfId="413" applyNumberFormat="1" applyFont="1" applyFill="1" applyBorder="1" applyProtection="1">
      <protection locked="0"/>
    </xf>
    <xf numFmtId="38" fontId="18" fillId="0" borderId="1" xfId="415" applyNumberFormat="1" applyFont="1" applyFill="1" applyBorder="1" applyProtection="1">
      <protection locked="0"/>
    </xf>
    <xf numFmtId="38" fontId="11" fillId="4" borderId="1" xfId="413" applyNumberFormat="1" applyFont="1" applyFill="1" applyBorder="1" applyProtection="1">
      <protection locked="0"/>
    </xf>
    <xf numFmtId="37" fontId="11" fillId="0" borderId="1" xfId="556" quotePrefix="1" applyNumberFormat="1" applyFont="1" applyBorder="1" applyProtection="1">
      <protection locked="0"/>
    </xf>
    <xf numFmtId="37" fontId="11" fillId="0" borderId="1" xfId="496" quotePrefix="1" applyNumberFormat="1" applyFont="1" applyBorder="1" applyProtection="1">
      <protection locked="0"/>
    </xf>
    <xf numFmtId="37" fontId="11" fillId="0" borderId="1" xfId="506" quotePrefix="1" applyNumberFormat="1" applyFont="1" applyBorder="1" applyProtection="1">
      <protection locked="0"/>
    </xf>
    <xf numFmtId="39" fontId="11" fillId="0" borderId="1" xfId="506" quotePrefix="1" applyNumberFormat="1" applyFont="1" applyBorder="1" applyProtection="1">
      <protection locked="0"/>
    </xf>
    <xf numFmtId="37" fontId="11" fillId="0" borderId="1" xfId="588" quotePrefix="1" applyNumberFormat="1" applyFont="1" applyBorder="1" applyProtection="1">
      <protection locked="0"/>
    </xf>
    <xf numFmtId="39" fontId="11" fillId="0" borderId="1" xfId="588" quotePrefix="1" applyNumberFormat="1" applyFont="1" applyBorder="1" applyProtection="1">
      <protection locked="0"/>
    </xf>
    <xf numFmtId="37" fontId="11" fillId="0" borderId="1" xfId="502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7" fontId="11" fillId="0" borderId="1" xfId="63" applyNumberFormat="1" applyFont="1" applyBorder="1" applyProtection="1">
      <protection locked="0"/>
    </xf>
    <xf numFmtId="39" fontId="11" fillId="0" borderId="1" xfId="502" quotePrefix="1" applyNumberFormat="1" applyFont="1" applyBorder="1" applyProtection="1">
      <protection locked="0"/>
    </xf>
    <xf numFmtId="37" fontId="11" fillId="0" borderId="1" xfId="477" quotePrefix="1" applyNumberFormat="1" applyFont="1" applyBorder="1" applyProtection="1">
      <protection locked="0"/>
    </xf>
    <xf numFmtId="39" fontId="11" fillId="0" borderId="1" xfId="477" quotePrefix="1" applyNumberFormat="1" applyFont="1" applyBorder="1" applyProtection="1">
      <protection locked="0"/>
    </xf>
    <xf numFmtId="37" fontId="11" fillId="0" borderId="1" xfId="534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9" fontId="11" fillId="0" borderId="1" xfId="534" quotePrefix="1" applyNumberFormat="1" applyFont="1" applyBorder="1" applyProtection="1">
      <protection locked="0"/>
    </xf>
    <xf numFmtId="37" fontId="11" fillId="0" borderId="1" xfId="442" quotePrefix="1" applyNumberFormat="1" applyFont="1" applyBorder="1" applyProtection="1">
      <protection locked="0"/>
    </xf>
    <xf numFmtId="39" fontId="11" fillId="0" borderId="1" xfId="442" quotePrefix="1" applyNumberFormat="1" applyFont="1" applyBorder="1" applyProtection="1">
      <protection locked="0"/>
    </xf>
    <xf numFmtId="37" fontId="11" fillId="0" borderId="1" xfId="499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9" fontId="11" fillId="0" borderId="1" xfId="499" quotePrefix="1" applyNumberFormat="1" applyFont="1" applyBorder="1" applyProtection="1">
      <protection locked="0"/>
    </xf>
    <xf numFmtId="37" fontId="11" fillId="0" borderId="1" xfId="497" quotePrefix="1" applyNumberFormat="1" applyFont="1" applyBorder="1" applyProtection="1">
      <protection locked="0"/>
    </xf>
    <xf numFmtId="39" fontId="11" fillId="0" borderId="1" xfId="497" quotePrefix="1" applyNumberFormat="1" applyFont="1" applyBorder="1" applyProtection="1">
      <protection locked="0"/>
    </xf>
    <xf numFmtId="37" fontId="11" fillId="0" borderId="1" xfId="455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9" fontId="11" fillId="0" borderId="1" xfId="455" quotePrefix="1" applyNumberFormat="1" applyFont="1" applyBorder="1" applyProtection="1">
      <protection locked="0"/>
    </xf>
    <xf numFmtId="37" fontId="11" fillId="0" borderId="1" xfId="587" quotePrefix="1" applyNumberFormat="1" applyFont="1" applyBorder="1" applyProtection="1">
      <protection locked="0"/>
    </xf>
    <xf numFmtId="39" fontId="11" fillId="0" borderId="1" xfId="587" quotePrefix="1" applyNumberFormat="1" applyFont="1" applyBorder="1" applyProtection="1">
      <protection locked="0"/>
    </xf>
    <xf numFmtId="37" fontId="11" fillId="0" borderId="1" xfId="585" quotePrefix="1" applyNumberFormat="1" applyFont="1" applyBorder="1" applyProtection="1">
      <protection locked="0"/>
    </xf>
    <xf numFmtId="37" fontId="11" fillId="0" borderId="1" xfId="593" quotePrefix="1" applyNumberFormat="1" applyFont="1" applyBorder="1" applyProtection="1">
      <protection locked="0"/>
    </xf>
    <xf numFmtId="37" fontId="11" fillId="0" borderId="1" xfId="545" quotePrefix="1" applyNumberFormat="1" applyFont="1" applyBorder="1" applyProtection="1">
      <protection locked="0"/>
    </xf>
    <xf numFmtId="37" fontId="11" fillId="0" borderId="1" xfId="545" quotePrefix="1" applyNumberFormat="1" applyFont="1" applyFill="1" applyBorder="1" applyProtection="1">
      <protection locked="0"/>
    </xf>
    <xf numFmtId="37" fontId="11" fillId="0" borderId="1" xfId="511" quotePrefix="1" applyNumberFormat="1" applyFont="1" applyBorder="1" applyProtection="1">
      <protection locked="0"/>
    </xf>
    <xf numFmtId="37" fontId="11" fillId="0" borderId="1" xfId="565" quotePrefix="1" applyNumberFormat="1" applyFont="1" applyBorder="1" applyProtection="1">
      <protection locked="0"/>
    </xf>
    <xf numFmtId="37" fontId="11" fillId="0" borderId="1" xfId="447" quotePrefix="1" applyNumberFormat="1" applyFont="1" applyBorder="1" applyProtection="1">
      <protection locked="0"/>
    </xf>
    <xf numFmtId="37" fontId="11" fillId="0" borderId="1" xfId="592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165" fontId="11" fillId="0" borderId="1" xfId="63" quotePrefix="1" applyNumberFormat="1" applyFont="1" applyBorder="1" applyProtection="1">
      <protection locked="0"/>
    </xf>
    <xf numFmtId="39" fontId="11" fillId="0" borderId="1" xfId="448" quotePrefix="1" applyNumberFormat="1" applyFont="1" applyBorder="1" applyProtection="1">
      <protection locked="0"/>
    </xf>
    <xf numFmtId="37" fontId="11" fillId="0" borderId="1" xfId="484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37" fontId="11" fillId="0" borderId="1" xfId="63" quotePrefix="1" applyNumberFormat="1" applyFont="1" applyBorder="1" applyProtection="1">
      <protection locked="0"/>
    </xf>
    <xf numFmtId="2" fontId="79" fillId="0" borderId="1" xfId="438" applyNumberFormat="1" applyFont="1" applyBorder="1"/>
    <xf numFmtId="165" fontId="11" fillId="4" borderId="1" xfId="473" applyNumberFormat="1" applyFont="1" applyFill="1" applyBorder="1" applyProtection="1">
      <protection locked="0"/>
    </xf>
    <xf numFmtId="37" fontId="11" fillId="4" borderId="52" xfId="4" applyFont="1" applyFill="1" applyBorder="1" applyAlignment="1" applyProtection="1">
      <protection locked="0"/>
    </xf>
    <xf numFmtId="49" fontId="11" fillId="4" borderId="52" xfId="4" applyNumberFormat="1" applyFont="1" applyFill="1" applyBorder="1" applyAlignment="1" applyProtection="1">
      <alignment horizontal="left"/>
      <protection locked="0"/>
    </xf>
    <xf numFmtId="49" fontId="11" fillId="4" borderId="53" xfId="4" applyNumberFormat="1" applyFont="1" applyFill="1" applyBorder="1" applyAlignment="1" applyProtection="1">
      <alignment horizontal="left"/>
      <protection locked="0"/>
    </xf>
    <xf numFmtId="38" fontId="11" fillId="4" borderId="1" xfId="695" applyNumberFormat="1" applyFont="1" applyFill="1" applyBorder="1" applyProtection="1">
      <protection locked="0"/>
    </xf>
    <xf numFmtId="38" fontId="11" fillId="4" borderId="1" xfId="700" applyNumberFormat="1" applyFont="1" applyFill="1" applyBorder="1" applyProtection="1">
      <protection locked="0"/>
    </xf>
    <xf numFmtId="38" fontId="11" fillId="4" borderId="1" xfId="702" applyNumberFormat="1" applyFont="1" applyFill="1" applyBorder="1" applyProtection="1">
      <protection locked="0"/>
    </xf>
    <xf numFmtId="38" fontId="11" fillId="4" borderId="1" xfId="704" applyNumberFormat="1" applyFont="1" applyFill="1" applyBorder="1" applyProtection="1">
      <protection locked="0"/>
    </xf>
    <xf numFmtId="38" fontId="11" fillId="4" borderId="1" xfId="706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707">
    <cellStyle name="20% - Accent1 2" xfId="24"/>
    <cellStyle name="20% - Accent1 2 2" xfId="332"/>
    <cellStyle name="20% - Accent2 2" xfId="25"/>
    <cellStyle name="20% - Accent2 2 2" xfId="333"/>
    <cellStyle name="20% - Accent3 2" xfId="26"/>
    <cellStyle name="20% - Accent3 2 2" xfId="334"/>
    <cellStyle name="20% - Accent4 2" xfId="27"/>
    <cellStyle name="20% - Accent4 2 2" xfId="335"/>
    <cellStyle name="20% - Accent5 2" xfId="28"/>
    <cellStyle name="20% - Accent5 2 2" xfId="336"/>
    <cellStyle name="20% - Accent6 2" xfId="29"/>
    <cellStyle name="20% - Accent6 2 2" xfId="337"/>
    <cellStyle name="40% - Accent1 2" xfId="30"/>
    <cellStyle name="40% - Accent1 2 2" xfId="338"/>
    <cellStyle name="40% - Accent2 2" xfId="31"/>
    <cellStyle name="40% - Accent2 2 2" xfId="339"/>
    <cellStyle name="40% - Accent3 2" xfId="32"/>
    <cellStyle name="40% - Accent3 2 2" xfId="340"/>
    <cellStyle name="40% - Accent4 2" xfId="33"/>
    <cellStyle name="40% - Accent4 2 2" xfId="341"/>
    <cellStyle name="40% - Accent5 2" xfId="34"/>
    <cellStyle name="40% - Accent5 2 2" xfId="342"/>
    <cellStyle name="40% - Accent6 2" xfId="35"/>
    <cellStyle name="40% - Accent6 2 2" xfId="343"/>
    <cellStyle name="60% - Accent1 2" xfId="36"/>
    <cellStyle name="60% - Accent1 2 2" xfId="344"/>
    <cellStyle name="60% - Accent2 2" xfId="37"/>
    <cellStyle name="60% - Accent2 2 2" xfId="345"/>
    <cellStyle name="60% - Accent3 2" xfId="38"/>
    <cellStyle name="60% - Accent3 2 2" xfId="346"/>
    <cellStyle name="60% - Accent4 2" xfId="39"/>
    <cellStyle name="60% - Accent4 2 2" xfId="347"/>
    <cellStyle name="60% - Accent5 2" xfId="40"/>
    <cellStyle name="60% - Accent5 2 2" xfId="348"/>
    <cellStyle name="60% - Accent6 2" xfId="41"/>
    <cellStyle name="60% - Accent6 2 2" xfId="349"/>
    <cellStyle name="7/9/46" xfId="42"/>
    <cellStyle name="Accent1 2" xfId="43"/>
    <cellStyle name="Accent1 2 2" xfId="350"/>
    <cellStyle name="Accent2 2" xfId="44"/>
    <cellStyle name="Accent2 2 2" xfId="351"/>
    <cellStyle name="Accent3 2" xfId="45"/>
    <cellStyle name="Accent3 2 2" xfId="352"/>
    <cellStyle name="Accent4 2" xfId="46"/>
    <cellStyle name="Accent4 2 2" xfId="353"/>
    <cellStyle name="Accent5 2" xfId="47"/>
    <cellStyle name="Accent5 2 2" xfId="354"/>
    <cellStyle name="Accent6 2" xfId="48"/>
    <cellStyle name="Accent6 2 2" xfId="355"/>
    <cellStyle name="Accounting" xfId="49"/>
    <cellStyle name="Alt Row Shade" xfId="50"/>
    <cellStyle name="Assumption" xfId="51"/>
    <cellStyle name="Avant Garde" xfId="52"/>
    <cellStyle name="Bad 2" xfId="53"/>
    <cellStyle name="Bad 2 2" xfId="356"/>
    <cellStyle name="Calculation 2" xfId="54"/>
    <cellStyle name="Calculation 2 2" xfId="357"/>
    <cellStyle name="Calculation 2 2 2" xfId="467"/>
    <cellStyle name="Calculation 2 3" xfId="369"/>
    <cellStyle name="Calculation 2 3 2" xfId="527"/>
    <cellStyle name="Calculation 2 4" xfId="378"/>
    <cellStyle name="Calculation 2 5" xfId="466"/>
    <cellStyle name="Centered Heading" xfId="55"/>
    <cellStyle name="Check Cell 2" xfId="56"/>
    <cellStyle name="Check Cell 2 2" xfId="358"/>
    <cellStyle name="Comma" xfId="1" builtinId="3"/>
    <cellStyle name="Comma (.00)" xfId="58"/>
    <cellStyle name="Comma 0.0" xfId="59"/>
    <cellStyle name="Comma 0.00" xfId="60"/>
    <cellStyle name="Comma 0.000" xfId="61"/>
    <cellStyle name="Comma 0.0000" xfId="62"/>
    <cellStyle name="Comma 10" xfId="417"/>
    <cellStyle name="Comma 10 2" xfId="637"/>
    <cellStyle name="Comma 10 3" xfId="608"/>
    <cellStyle name="Comma 100" xfId="701"/>
    <cellStyle name="Comma 101" xfId="703"/>
    <cellStyle name="Comma 102" xfId="705"/>
    <cellStyle name="Comma 11" xfId="434"/>
    <cellStyle name="Comma 11 2" xfId="641"/>
    <cellStyle name="Comma 11 3" xfId="627"/>
    <cellStyle name="Comma 12" xfId="57"/>
    <cellStyle name="Comma 13" xfId="446"/>
    <cellStyle name="Comma 14" xfId="531"/>
    <cellStyle name="Comma 15" xfId="563"/>
    <cellStyle name="Comma 16" xfId="549"/>
    <cellStyle name="Comma 17" xfId="454"/>
    <cellStyle name="Comma 18" xfId="524"/>
    <cellStyle name="Comma 19" xfId="474"/>
    <cellStyle name="Comma 2" xfId="63"/>
    <cellStyle name="Comma 2 2" xfId="64"/>
    <cellStyle name="Comma 2 3" xfId="65"/>
    <cellStyle name="Comma 2 4" xfId="66"/>
    <cellStyle name="Comma 2 5" xfId="67"/>
    <cellStyle name="Comma 2 6" xfId="68"/>
    <cellStyle name="Comma 2 7" xfId="69"/>
    <cellStyle name="Comma 20" xfId="571"/>
    <cellStyle name="Comma 21" xfId="441"/>
    <cellStyle name="Comma 22" xfId="570"/>
    <cellStyle name="Comma 23" xfId="529"/>
    <cellStyle name="Comma 24" xfId="536"/>
    <cellStyle name="Comma 25" xfId="572"/>
    <cellStyle name="Comma 26" xfId="445"/>
    <cellStyle name="Comma 27" xfId="573"/>
    <cellStyle name="Comma 28" xfId="453"/>
    <cellStyle name="Comma 29" xfId="590"/>
    <cellStyle name="Comma 3" xfId="70"/>
    <cellStyle name="Comma 30" xfId="552"/>
    <cellStyle name="Comma 31" xfId="523"/>
    <cellStyle name="Comma 32" xfId="530"/>
    <cellStyle name="Comma 33" xfId="439"/>
    <cellStyle name="Comma 34" xfId="537"/>
    <cellStyle name="Comma 35" xfId="513"/>
    <cellStyle name="Comma 36" xfId="578"/>
    <cellStyle name="Comma 37" xfId="594"/>
    <cellStyle name="Comma 38" xfId="463"/>
    <cellStyle name="Comma 39" xfId="535"/>
    <cellStyle name="Comma 4" xfId="71"/>
    <cellStyle name="Comma 40" xfId="517"/>
    <cellStyle name="Comma 41" xfId="584"/>
    <cellStyle name="Comma 42" xfId="551"/>
    <cellStyle name="Comma 43" xfId="533"/>
    <cellStyle name="Comma 44" xfId="575"/>
    <cellStyle name="Comma 45" xfId="557"/>
    <cellStyle name="Comma 46" xfId="459"/>
    <cellStyle name="Comma 47" xfId="554"/>
    <cellStyle name="Comma 48" xfId="561"/>
    <cellStyle name="Comma 49" xfId="503"/>
    <cellStyle name="Comma 5" xfId="72"/>
    <cellStyle name="Comma 5 2" xfId="73"/>
    <cellStyle name="Comma 5 3" xfId="650"/>
    <cellStyle name="Comma 50" xfId="509"/>
    <cellStyle name="Comma 51" xfId="465"/>
    <cellStyle name="Comma 52" xfId="562"/>
    <cellStyle name="Comma 53" xfId="564"/>
    <cellStyle name="Comma 54" xfId="560"/>
    <cellStyle name="Comma 55" xfId="576"/>
    <cellStyle name="Comma 56" xfId="559"/>
    <cellStyle name="Comma 57" xfId="486"/>
    <cellStyle name="Comma 58" xfId="589"/>
    <cellStyle name="Comma 59" xfId="643"/>
    <cellStyle name="Comma 6" xfId="74"/>
    <cellStyle name="Comma 60" xfId="634"/>
    <cellStyle name="Comma 61" xfId="619"/>
    <cellStyle name="Comma 62" xfId="623"/>
    <cellStyle name="Comma 63" xfId="632"/>
    <cellStyle name="Comma 64" xfId="609"/>
    <cellStyle name="Comma 65" xfId="625"/>
    <cellStyle name="Comma 66" xfId="615"/>
    <cellStyle name="Comma 67" xfId="642"/>
    <cellStyle name="Comma 68" xfId="616"/>
    <cellStyle name="Comma 69" xfId="624"/>
    <cellStyle name="Comma 7" xfId="367"/>
    <cellStyle name="Comma 70" xfId="611"/>
    <cellStyle name="Comma 71" xfId="647"/>
    <cellStyle name="Comma 72" xfId="673"/>
    <cellStyle name="Comma 73" xfId="651"/>
    <cellStyle name="Comma 74" xfId="667"/>
    <cellStyle name="Comma 75" xfId="657"/>
    <cellStyle name="Comma 76" xfId="683"/>
    <cellStyle name="Comma 77" xfId="645"/>
    <cellStyle name="Comma 78" xfId="682"/>
    <cellStyle name="Comma 79" xfId="692"/>
    <cellStyle name="Comma 8" xfId="75"/>
    <cellStyle name="Comma 8 2" xfId="76"/>
    <cellStyle name="Comma 8 2 2" xfId="77"/>
    <cellStyle name="Comma 8 3" xfId="78"/>
    <cellStyle name="Comma 80" xfId="676"/>
    <cellStyle name="Comma 81" xfId="648"/>
    <cellStyle name="Comma 82" xfId="669"/>
    <cellStyle name="Comma 83" xfId="655"/>
    <cellStyle name="Comma 84" xfId="663"/>
    <cellStyle name="Comma 85" xfId="660"/>
    <cellStyle name="Comma 86" xfId="685"/>
    <cellStyle name="Comma 87" xfId="694"/>
    <cellStyle name="Comma 88" xfId="677"/>
    <cellStyle name="Comma 89" xfId="689"/>
    <cellStyle name="Comma 9" xfId="388"/>
    <cellStyle name="Comma 9 2" xfId="626"/>
    <cellStyle name="Comma 9 3" xfId="510"/>
    <cellStyle name="Comma 90" xfId="670"/>
    <cellStyle name="Comma 91" xfId="654"/>
    <cellStyle name="Comma 92" xfId="664"/>
    <cellStyle name="Comma 93" xfId="659"/>
    <cellStyle name="Comma 94" xfId="646"/>
    <cellStyle name="Comma 95" xfId="674"/>
    <cellStyle name="Comma 96" xfId="473"/>
    <cellStyle name="Comma 97" xfId="583"/>
    <cellStyle name="Comma 98" xfId="696"/>
    <cellStyle name="Comma 99" xfId="699"/>
    <cellStyle name="Comment" xfId="79"/>
    <cellStyle name="Comment 2" xfId="80"/>
    <cellStyle name="Comment 3" xfId="81"/>
    <cellStyle name="Comment_DEPT" xfId="82"/>
    <cellStyle name="Company Name" xfId="83"/>
    <cellStyle name="Currency (.00)" xfId="84"/>
    <cellStyle name="Currency 0.0" xfId="85"/>
    <cellStyle name="Currency 0.00" xfId="86"/>
    <cellStyle name="Currency 0.000" xfId="87"/>
    <cellStyle name="Currency 0.0000" xfId="88"/>
    <cellStyle name="Currency 2" xfId="89"/>
    <cellStyle name="Currency 2 2" xfId="90"/>
    <cellStyle name="Currency 3" xfId="91"/>
    <cellStyle name="Currency 4" xfId="92"/>
    <cellStyle name="Currency 5" xfId="93"/>
    <cellStyle name="Currency 7" xfId="94"/>
    <cellStyle name="Date" xfId="95"/>
    <cellStyle name="Dbl-Click" xfId="96"/>
    <cellStyle name="Double Line Subtitle" xfId="97"/>
    <cellStyle name="Double Line Title" xfId="98"/>
    <cellStyle name="Drop Down" xfId="99"/>
    <cellStyle name="Explanatory Text 2" xfId="100"/>
    <cellStyle name="F2" xfId="101"/>
    <cellStyle name="F3" xfId="102"/>
    <cellStyle name="F4" xfId="103"/>
    <cellStyle name="F5" xfId="104"/>
    <cellStyle name="F6" xfId="105"/>
    <cellStyle name="F7" xfId="106"/>
    <cellStyle name="F8" xfId="107"/>
    <cellStyle name="Fixed" xfId="108"/>
    <cellStyle name="Flag" xfId="109"/>
    <cellStyle name="General" xfId="110"/>
    <cellStyle name="Good 2" xfId="111"/>
    <cellStyle name="Good 2 2" xfId="359"/>
    <cellStyle name="Grey" xfId="112"/>
    <cellStyle name="Header1" xfId="113"/>
    <cellStyle name="Header2" xfId="114"/>
    <cellStyle name="Header2 2" xfId="360"/>
    <cellStyle name="Header2 2 2" xfId="461"/>
    <cellStyle name="Header2 3" xfId="370"/>
    <cellStyle name="Header2 3 2" xfId="488"/>
    <cellStyle name="Header2 4" xfId="380"/>
    <cellStyle name="HEADING" xfId="115"/>
    <cellStyle name="Heading 1 2" xfId="116"/>
    <cellStyle name="Heading 2 2" xfId="117"/>
    <cellStyle name="Heading 3 2" xfId="118"/>
    <cellStyle name="Heading 4 2" xfId="119"/>
    <cellStyle name="Heading No Underline" xfId="120"/>
    <cellStyle name="Heading With Underline" xfId="121"/>
    <cellStyle name="Heading1" xfId="122"/>
    <cellStyle name="Heading2" xfId="123"/>
    <cellStyle name="Hyperlink" xfId="2" builtinId="8"/>
    <cellStyle name="Hyperlink 2" xfId="361"/>
    <cellStyle name="Hyperlink 3" xfId="389"/>
    <cellStyle name="Input #" xfId="124"/>
    <cellStyle name="Input [yellow]" xfId="125"/>
    <cellStyle name="Input [yellow] 2" xfId="371"/>
    <cellStyle name="Input [yellow] 2 2" xfId="504"/>
    <cellStyle name="Input [yellow] 3" xfId="381"/>
    <cellStyle name="Input 2" xfId="126"/>
    <cellStyle name="Input 2 2" xfId="362"/>
    <cellStyle name="Input 2 2 2" xfId="462"/>
    <cellStyle name="Input 2 3" xfId="372"/>
    <cellStyle name="Input 2 3 2" xfId="489"/>
    <cellStyle name="Input 2 4" xfId="382"/>
    <cellStyle name="Input 2 5" xfId="516"/>
    <cellStyle name="Input Comment" xfId="127"/>
    <cellStyle name="Input Pct" xfId="128"/>
    <cellStyle name="Interface" xfId="129"/>
    <cellStyle name="July 9, 1946" xfId="130"/>
    <cellStyle name="Linked Cell 2" xfId="131"/>
    <cellStyle name="Neutral 2" xfId="132"/>
    <cellStyle name="Neutral 2 2" xfId="363"/>
    <cellStyle name="no dec" xfId="133"/>
    <cellStyle name="Normal" xfId="0" builtinId="0"/>
    <cellStyle name="Normal - Style1" xfId="134"/>
    <cellStyle name="Normal - Style2" xfId="135"/>
    <cellStyle name="Normal - Style3" xfId="136"/>
    <cellStyle name="Normal - Style4" xfId="137"/>
    <cellStyle name="Normal - Style5" xfId="138"/>
    <cellStyle name="Normal 10" xfId="139"/>
    <cellStyle name="Normal 10 2" xfId="457"/>
    <cellStyle name="Normal 10 2 3" xfId="4"/>
    <cellStyle name="Normal 10 3" xfId="591"/>
    <cellStyle name="Normal 10 4" xfId="482"/>
    <cellStyle name="Normal 10 5" xfId="469"/>
    <cellStyle name="Normal 10 6" xfId="697"/>
    <cellStyle name="Normal 100" xfId="514"/>
    <cellStyle name="Normal 101" xfId="438"/>
    <cellStyle name="Normal 102" xfId="614"/>
    <cellStyle name="Normal 103" xfId="631"/>
    <cellStyle name="Normal 104" xfId="617"/>
    <cellStyle name="Normal 105" xfId="621"/>
    <cellStyle name="Normal 106" xfId="635"/>
    <cellStyle name="Normal 107" xfId="630"/>
    <cellStyle name="Normal 108" xfId="618"/>
    <cellStyle name="Normal 109" xfId="610"/>
    <cellStyle name="Normal 11" xfId="16"/>
    <cellStyle name="Normal 11 2" xfId="140"/>
    <cellStyle name="Normal 11 2 2" xfId="569"/>
    <cellStyle name="Normal 11 3" xfId="485"/>
    <cellStyle name="Normal 11 4" xfId="476"/>
    <cellStyle name="Normal 110" xfId="612"/>
    <cellStyle name="Normal 111" xfId="613"/>
    <cellStyle name="Normal 112" xfId="620"/>
    <cellStyle name="Normal 113" xfId="604"/>
    <cellStyle name="Normal 114" xfId="644"/>
    <cellStyle name="Normal 115" xfId="678"/>
    <cellStyle name="Normal 116" xfId="686"/>
    <cellStyle name="Normal 117" xfId="671"/>
    <cellStyle name="Normal 118" xfId="653"/>
    <cellStyle name="Normal 119" xfId="665"/>
    <cellStyle name="Normal 12" xfId="141"/>
    <cellStyle name="Normal 120" xfId="658"/>
    <cellStyle name="Normal 121" xfId="687"/>
    <cellStyle name="Normal 122" xfId="679"/>
    <cellStyle name="Normal 123" xfId="675"/>
    <cellStyle name="Normal 124" xfId="649"/>
    <cellStyle name="Normal 125" xfId="668"/>
    <cellStyle name="Normal 126" xfId="656"/>
    <cellStyle name="Normal 127" xfId="662"/>
    <cellStyle name="Normal 128" xfId="661"/>
    <cellStyle name="Normal 129" xfId="690"/>
    <cellStyle name="Normal 13" xfId="142"/>
    <cellStyle name="Normal 130" xfId="680"/>
    <cellStyle name="Normal 131" xfId="688"/>
    <cellStyle name="Normal 132" xfId="681"/>
    <cellStyle name="Normal 133" xfId="691"/>
    <cellStyle name="Normal 134" xfId="693"/>
    <cellStyle name="Normal 135" xfId="684"/>
    <cellStyle name="Normal 136" xfId="672"/>
    <cellStyle name="Normal 137" xfId="652"/>
    <cellStyle name="Normal 138" xfId="666"/>
    <cellStyle name="Normal 139" xfId="568"/>
    <cellStyle name="Normal 14" xfId="143"/>
    <cellStyle name="Normal 140" xfId="600"/>
    <cellStyle name="Normal 141" xfId="599"/>
    <cellStyle name="Normal 142" xfId="639"/>
    <cellStyle name="Normal 143" xfId="695"/>
    <cellStyle name="Normal 144" xfId="700"/>
    <cellStyle name="Normal 145" xfId="702"/>
    <cellStyle name="Normal 146" xfId="704"/>
    <cellStyle name="Normal 147" xfId="706"/>
    <cellStyle name="Normal 15" xfId="144"/>
    <cellStyle name="Normal 158" xfId="15"/>
    <cellStyle name="Normal 158 2" xfId="597"/>
    <cellStyle name="Normal 158 3" xfId="456"/>
    <cellStyle name="Normal 16" xfId="145"/>
    <cellStyle name="Normal 163" xfId="21"/>
    <cellStyle name="Normal 163 2" xfId="440"/>
    <cellStyle name="Normal 163 3" xfId="525"/>
    <cellStyle name="Normal 168" xfId="13"/>
    <cellStyle name="Normal 168 2" xfId="521"/>
    <cellStyle name="Normal 168 3" xfId="603"/>
    <cellStyle name="Normal 17" xfId="146"/>
    <cellStyle name="Normal 170" xfId="14"/>
    <cellStyle name="Normal 170 2" xfId="595"/>
    <cellStyle name="Normal 170 3" xfId="528"/>
    <cellStyle name="Normal 175" xfId="6"/>
    <cellStyle name="Normal 175 2" xfId="574"/>
    <cellStyle name="Normal 175 3" xfId="550"/>
    <cellStyle name="Normal 18" xfId="147"/>
    <cellStyle name="Normal 18 2" xfId="432"/>
    <cellStyle name="Normal 18_Balance Sheet Puget Sound" xfId="419"/>
    <cellStyle name="Normal 19" xfId="148"/>
    <cellStyle name="Normal 2" xfId="149"/>
    <cellStyle name="Normal 2 10" xfId="150"/>
    <cellStyle name="Normal 2 11" xfId="151"/>
    <cellStyle name="Normal 2 12" xfId="152"/>
    <cellStyle name="Normal 2 13" xfId="153"/>
    <cellStyle name="Normal 2 14" xfId="393"/>
    <cellStyle name="Normal 2 14 2" xfId="622"/>
    <cellStyle name="Normal 2 14 3" xfId="581"/>
    <cellStyle name="Normal 2 2" xfId="154"/>
    <cellStyle name="Normal 2 2 10" xfId="155"/>
    <cellStyle name="Normal 2 2 11" xfId="397"/>
    <cellStyle name="Normal 2 2 11 2" xfId="607"/>
    <cellStyle name="Normal 2 2 11 3" xfId="468"/>
    <cellStyle name="Normal 2 2 12" xfId="478"/>
    <cellStyle name="Normal 2 2 2" xfId="156"/>
    <cellStyle name="Normal 2 2 2 2" xfId="157"/>
    <cellStyle name="Normal 2 2 2 3" xfId="158"/>
    <cellStyle name="Normal 2 2 2 4" xfId="159"/>
    <cellStyle name="Normal 2 2 2 5" xfId="160"/>
    <cellStyle name="Normal 2 2 2_global" xfId="161"/>
    <cellStyle name="Normal 2 2 3" xfId="162"/>
    <cellStyle name="Normal 2 2 4" xfId="163"/>
    <cellStyle name="Normal 2 2 5" xfId="164"/>
    <cellStyle name="Normal 2 2 6" xfId="165"/>
    <cellStyle name="Normal 2 2 7" xfId="166"/>
    <cellStyle name="Normal 2 2 8" xfId="167"/>
    <cellStyle name="Normal 2 2 9" xfId="168"/>
    <cellStyle name="Normal 2 2_Balance Sheet INW" xfId="404"/>
    <cellStyle name="Normal 2 3" xfId="169"/>
    <cellStyle name="Normal 2 3 2" xfId="170"/>
    <cellStyle name="Normal 2 3 2 2" xfId="493"/>
    <cellStyle name="Normal 2 3 2 3" xfId="498"/>
    <cellStyle name="Normal 2 3 2 4" xfId="596"/>
    <cellStyle name="Normal 2 3 3" xfId="394"/>
    <cellStyle name="Normal 2 3 4" xfId="429"/>
    <cellStyle name="Normal 2 3_Balance Sheet INW" xfId="405"/>
    <cellStyle name="Normal 2 4" xfId="171"/>
    <cellStyle name="Normal 2 4 2" xfId="172"/>
    <cellStyle name="Normal 2 4 2 2" xfId="173"/>
    <cellStyle name="Normal 2 4_global" xfId="174"/>
    <cellStyle name="Normal 2 5" xfId="175"/>
    <cellStyle name="Normal 2 5 2" xfId="176"/>
    <cellStyle name="Normal 2 5_global" xfId="177"/>
    <cellStyle name="Normal 2 6" xfId="178"/>
    <cellStyle name="Normal 2 6 2" xfId="179"/>
    <cellStyle name="Normal 2 6_global" xfId="180"/>
    <cellStyle name="Normal 2 7" xfId="181"/>
    <cellStyle name="Normal 2 7 2" xfId="182"/>
    <cellStyle name="Normal 2 7_global" xfId="183"/>
    <cellStyle name="Normal 2 8" xfId="184"/>
    <cellStyle name="Normal 2 8 2" xfId="185"/>
    <cellStyle name="Normal 2 8_global" xfId="186"/>
    <cellStyle name="Normal 2 9" xfId="187"/>
    <cellStyle name="Normal 2_BA Medicare CMI Final Breakdown Revised (3)" xfId="188"/>
    <cellStyle name="Normal 20" xfId="189"/>
    <cellStyle name="Normal 21" xfId="190"/>
    <cellStyle name="Normal 213" xfId="20"/>
    <cellStyle name="Normal 213 2" xfId="494"/>
    <cellStyle name="Normal 213 3" xfId="567"/>
    <cellStyle name="Normal 22" xfId="191"/>
    <cellStyle name="Normal 220" xfId="7"/>
    <cellStyle name="Normal 220 2" xfId="602"/>
    <cellStyle name="Normal 220 3" xfId="492"/>
    <cellStyle name="Normal 23" xfId="192"/>
    <cellStyle name="Normal 24" xfId="193"/>
    <cellStyle name="Normal 240" xfId="8"/>
    <cellStyle name="Normal 240 2" xfId="539"/>
    <cellStyle name="Normal 240 3" xfId="451"/>
    <cellStyle name="Normal 25" xfId="194"/>
    <cellStyle name="Normal 26" xfId="195"/>
    <cellStyle name="Normal 27" xfId="196"/>
    <cellStyle name="Normal 27 2" xfId="403"/>
    <cellStyle name="Normal 27 2 2" xfId="605"/>
    <cellStyle name="Normal 27 2 3" xfId="598"/>
    <cellStyle name="Normal 27_Balance Sheet Puget Sound" xfId="414"/>
    <cellStyle name="Normal 277" xfId="9"/>
    <cellStyle name="Normal 277 2" xfId="580"/>
    <cellStyle name="Normal 277 3" xfId="566"/>
    <cellStyle name="Normal 28" xfId="197"/>
    <cellStyle name="Normal 288" xfId="10"/>
    <cellStyle name="Normal 288 2" xfId="520"/>
    <cellStyle name="Normal 288 3" xfId="443"/>
    <cellStyle name="Normal 29" xfId="198"/>
    <cellStyle name="Normal 3" xfId="199"/>
    <cellStyle name="Normal 3 2" xfId="200"/>
    <cellStyle name="Normal 3 2 2" xfId="201"/>
    <cellStyle name="Normal 3 2 3" xfId="427"/>
    <cellStyle name="Normal 3 2_Balance Sheet Puget Sound" xfId="431"/>
    <cellStyle name="Normal 3 3" xfId="202"/>
    <cellStyle name="Normal 3 3 2" xfId="203"/>
    <cellStyle name="Normal 3 4" xfId="204"/>
    <cellStyle name="Normal 3 5" xfId="398"/>
    <cellStyle name="Normal 3 6" xfId="420"/>
    <cellStyle name="Normal 3 7" xfId="436"/>
    <cellStyle name="Normal 3_Balance Sheet INW" xfId="406"/>
    <cellStyle name="Normal 30" xfId="205"/>
    <cellStyle name="Normal 31" xfId="206"/>
    <cellStyle name="Normal 32" xfId="207"/>
    <cellStyle name="Normal 326" xfId="11"/>
    <cellStyle name="Normal 326 2" xfId="542"/>
    <cellStyle name="Normal 326 3" xfId="555"/>
    <cellStyle name="Normal 33" xfId="208"/>
    <cellStyle name="Normal 34" xfId="209"/>
    <cellStyle name="Normal 346" xfId="12"/>
    <cellStyle name="Normal 346 2" xfId="540"/>
    <cellStyle name="Normal 346 3" xfId="512"/>
    <cellStyle name="Normal 35" xfId="210"/>
    <cellStyle name="Normal 36" xfId="211"/>
    <cellStyle name="Normal 37" xfId="212"/>
    <cellStyle name="Normal 38" xfId="213"/>
    <cellStyle name="Normal 39" xfId="214"/>
    <cellStyle name="Normal 4" xfId="215"/>
    <cellStyle name="Normal 4 2" xfId="399"/>
    <cellStyle name="Normal 4 2 2" xfId="628"/>
    <cellStyle name="Normal 4 2 3" xfId="577"/>
    <cellStyle name="Normal 4 3" xfId="421"/>
    <cellStyle name="Normal 4 3 2" xfId="638"/>
    <cellStyle name="Normal 4 3 3" xfId="479"/>
    <cellStyle name="Normal 4 4" xfId="558"/>
    <cellStyle name="Normal 4 5" xfId="698"/>
    <cellStyle name="Normal 4_Balance Sheet INW" xfId="407"/>
    <cellStyle name="Normal 40" xfId="216"/>
    <cellStyle name="Normal 41" xfId="217"/>
    <cellStyle name="Normal 42" xfId="218"/>
    <cellStyle name="Normal 420" xfId="17"/>
    <cellStyle name="Normal 420 2" xfId="582"/>
    <cellStyle name="Normal 420 3" xfId="483"/>
    <cellStyle name="Normal 428" xfId="18"/>
    <cellStyle name="Normal 428 2" xfId="601"/>
    <cellStyle name="Normal 428 3" xfId="546"/>
    <cellStyle name="Normal 43" xfId="219"/>
    <cellStyle name="Normal 44" xfId="220"/>
    <cellStyle name="Normal 448" xfId="19"/>
    <cellStyle name="Normal 448 2" xfId="480"/>
    <cellStyle name="Normal 448 3" xfId="472"/>
    <cellStyle name="Normal 45" xfId="221"/>
    <cellStyle name="Normal 46" xfId="222"/>
    <cellStyle name="Normal 47" xfId="223"/>
    <cellStyle name="Normal 48" xfId="331"/>
    <cellStyle name="Normal 49" xfId="368"/>
    <cellStyle name="Normal 5" xfId="224"/>
    <cellStyle name="Normal 5 2" xfId="225"/>
    <cellStyle name="Normal 5 2 2" xfId="226"/>
    <cellStyle name="Normal 5 2 3" xfId="400"/>
    <cellStyle name="Normal 5 2 4" xfId="423"/>
    <cellStyle name="Normal 5 2_Balance Sheet INW" xfId="408"/>
    <cellStyle name="Normal 5 3" xfId="227"/>
    <cellStyle name="Normal 5 3 2" xfId="428"/>
    <cellStyle name="Normal 5 3_Balance Sheet Puget Sound" xfId="430"/>
    <cellStyle name="Normal 5 4" xfId="422"/>
    <cellStyle name="Normal 5_Global_CDM Config" xfId="228"/>
    <cellStyle name="Normal 50" xfId="376"/>
    <cellStyle name="Normal 51" xfId="386"/>
    <cellStyle name="Normal 52" xfId="387"/>
    <cellStyle name="Normal 52 2" xfId="633"/>
    <cellStyle name="Normal 52 3" xfId="515"/>
    <cellStyle name="Normal 53" xfId="416"/>
    <cellStyle name="Normal 53 2" xfId="636"/>
    <cellStyle name="Normal 53 3" xfId="501"/>
    <cellStyle name="Normal 54" xfId="433"/>
    <cellStyle name="Normal 54 2" xfId="640"/>
    <cellStyle name="Normal 54 3" xfId="629"/>
    <cellStyle name="Normal 55" xfId="23"/>
    <cellStyle name="Normal 56" xfId="391"/>
    <cellStyle name="Normal 57" xfId="543"/>
    <cellStyle name="Normal 58" xfId="464"/>
    <cellStyle name="Normal 59" xfId="518"/>
    <cellStyle name="Normal 6" xfId="22"/>
    <cellStyle name="Normal 6 2" xfId="230"/>
    <cellStyle name="Normal 6 2 2" xfId="231"/>
    <cellStyle name="Normal 6 3" xfId="232"/>
    <cellStyle name="Normal 6 3 2" xfId="233"/>
    <cellStyle name="Normal 6 4" xfId="392"/>
    <cellStyle name="Normal 6 4 2" xfId="606"/>
    <cellStyle name="Normal 6 4 3" xfId="586"/>
    <cellStyle name="Normal 6 5" xfId="229"/>
    <cellStyle name="Normal 6_Balance Sheet INW" xfId="409"/>
    <cellStyle name="Normal 6_Balance Sheet Puget Sound" xfId="415"/>
    <cellStyle name="Normal 60" xfId="481"/>
    <cellStyle name="Normal 61" xfId="507"/>
    <cellStyle name="Normal 62" xfId="487"/>
    <cellStyle name="Normal 63" xfId="505"/>
    <cellStyle name="Normal 64" xfId="491"/>
    <cellStyle name="Normal 65" xfId="548"/>
    <cellStyle name="Normal 66" xfId="495"/>
    <cellStyle name="Normal 67" xfId="444"/>
    <cellStyle name="Normal 68" xfId="526"/>
    <cellStyle name="Normal 69" xfId="556"/>
    <cellStyle name="Normal 7" xfId="234"/>
    <cellStyle name="Normal 7 2" xfId="235"/>
    <cellStyle name="Normal 7 3" xfId="396"/>
    <cellStyle name="Normal 7 4" xfId="424"/>
    <cellStyle name="Normal 7_Balance Sheet INW" xfId="410"/>
    <cellStyle name="Normal 70" xfId="496"/>
    <cellStyle name="Normal 71" xfId="506"/>
    <cellStyle name="Normal 72" xfId="588"/>
    <cellStyle name="Normal 73" xfId="502"/>
    <cellStyle name="Normal 74" xfId="477"/>
    <cellStyle name="Normal 75" xfId="534"/>
    <cellStyle name="Normal 76" xfId="442"/>
    <cellStyle name="Normal 77" xfId="499"/>
    <cellStyle name="Normal 78" xfId="497"/>
    <cellStyle name="Normal 79" xfId="455"/>
    <cellStyle name="Normal 8" xfId="236"/>
    <cellStyle name="Normal 8 2" xfId="237"/>
    <cellStyle name="Normal 8 2 2" xfId="238"/>
    <cellStyle name="Normal 8 2_global" xfId="239"/>
    <cellStyle name="Normal 8 3" xfId="240"/>
    <cellStyle name="Normal 8 4" xfId="401"/>
    <cellStyle name="Normal 8 5" xfId="425"/>
    <cellStyle name="Normal 8 6" xfId="437"/>
    <cellStyle name="Normal 8_Balance Sheet INW" xfId="411"/>
    <cellStyle name="Normal 80" xfId="587"/>
    <cellStyle name="Normal 81" xfId="458"/>
    <cellStyle name="Normal 82" xfId="585"/>
    <cellStyle name="Normal 83" xfId="541"/>
    <cellStyle name="Normal 84" xfId="593"/>
    <cellStyle name="Normal 85" xfId="545"/>
    <cellStyle name="Normal 86" xfId="522"/>
    <cellStyle name="Normal 87" xfId="511"/>
    <cellStyle name="Normal 88" xfId="565"/>
    <cellStyle name="Normal 89" xfId="447"/>
    <cellStyle name="Normal 9" xfId="241"/>
    <cellStyle name="Normal 9 2" xfId="402"/>
    <cellStyle name="Normal 9 3" xfId="395"/>
    <cellStyle name="Normal 9 4" xfId="426"/>
    <cellStyle name="Normal 9_Balance Sheet INW" xfId="412"/>
    <cellStyle name="Normal 90" xfId="592"/>
    <cellStyle name="Normal 91" xfId="519"/>
    <cellStyle name="Normal 92" xfId="448"/>
    <cellStyle name="Normal 93" xfId="471"/>
    <cellStyle name="Normal 94" xfId="484"/>
    <cellStyle name="Normal 95" xfId="500"/>
    <cellStyle name="Normal 96" xfId="508"/>
    <cellStyle name="Normal 97" xfId="452"/>
    <cellStyle name="Normal 98" xfId="553"/>
    <cellStyle name="Normal 99" xfId="470"/>
    <cellStyle name="Normal_Balance Sheet Puget Sound" xfId="413"/>
    <cellStyle name="Note 2" xfId="242"/>
    <cellStyle name="Note 2 2" xfId="364"/>
    <cellStyle name="Note 2 2 2" xfId="475"/>
    <cellStyle name="Note 2 3" xfId="373"/>
    <cellStyle name="Note 2 4" xfId="383"/>
    <cellStyle name="Note 2 4 2" xfId="450"/>
    <cellStyle name="Note 2 5" xfId="579"/>
    <cellStyle name="Number Cell" xfId="243"/>
    <cellStyle name="Output 2" xfId="244"/>
    <cellStyle name="Output 2 2" xfId="365"/>
    <cellStyle name="Output 2 2 2" xfId="460"/>
    <cellStyle name="Output 2 3" xfId="374"/>
    <cellStyle name="Output 2 3 2" xfId="532"/>
    <cellStyle name="Output 2 4" xfId="384"/>
    <cellStyle name="Output 2 4 2" xfId="449"/>
    <cellStyle name="Output 2 5" xfId="379"/>
    <cellStyle name="Output 2 6" xfId="544"/>
    <cellStyle name="Output Amounts" xfId="245"/>
    <cellStyle name="Percent" xfId="3" builtinId="5"/>
    <cellStyle name="Percent %" xfId="246"/>
    <cellStyle name="Percent % Long Underline" xfId="247"/>
    <cellStyle name="Percent %_Worksheet in C: JOANNA Terry Cote Caritas Christi rptpkg2.doc 10" xfId="248"/>
    <cellStyle name="Percent [2]" xfId="249"/>
    <cellStyle name="Percent 0.0%" xfId="250"/>
    <cellStyle name="Percent 0.0% Long Underline" xfId="251"/>
    <cellStyle name="Percent 0.0%_Worksheet in C: JOANNA Terry Cote Caritas Christi rptpkg2.doc 10" xfId="252"/>
    <cellStyle name="Percent 0.00%" xfId="253"/>
    <cellStyle name="Percent 0.00% Long Underline" xfId="254"/>
    <cellStyle name="Percent 0.00%_Worksheet in C: JOANNA Terry Cote Caritas Christi rptpkg2.doc 10" xfId="255"/>
    <cellStyle name="Percent 0.000%" xfId="256"/>
    <cellStyle name="Percent 0.000% Long Underline" xfId="257"/>
    <cellStyle name="Percent 0.000%_Worksheet in C: JOANNA Terry Cote Caritas Christi rptpkg2.doc 10" xfId="258"/>
    <cellStyle name="Percent 0.0000%" xfId="259"/>
    <cellStyle name="Percent 0.0000% Long Underline" xfId="260"/>
    <cellStyle name="Percent 0.0000%_Worksheet in C: JOANNA Terry Cote Caritas Christi rptpkg2" xfId="261"/>
    <cellStyle name="Percent 2" xfId="262"/>
    <cellStyle name="Percent 2 2" xfId="263"/>
    <cellStyle name="Percent 3" xfId="264"/>
    <cellStyle name="Percent 398" xfId="5"/>
    <cellStyle name="Percent 4" xfId="265"/>
    <cellStyle name="Percent 5" xfId="266"/>
    <cellStyle name="Percent 6" xfId="390"/>
    <cellStyle name="Percent 7" xfId="418"/>
    <cellStyle name="Percent 8" xfId="435"/>
    <cellStyle name="Percent Cell" xfId="267"/>
    <cellStyle name="Place Cursor Here" xfId="268"/>
    <cellStyle name="Print" xfId="269"/>
    <cellStyle name="PRM" xfId="270"/>
    <cellStyle name="PRM 2" xfId="271"/>
    <cellStyle name="PRM 3" xfId="272"/>
    <cellStyle name="PRM_DEPT" xfId="273"/>
    <cellStyle name="PSChar" xfId="274"/>
    <cellStyle name="PSChar 2" xfId="275"/>
    <cellStyle name="PSChar 3" xfId="276"/>
    <cellStyle name="PSDate" xfId="277"/>
    <cellStyle name="PSDate 2" xfId="278"/>
    <cellStyle name="PSDate 3" xfId="279"/>
    <cellStyle name="PSDec" xfId="280"/>
    <cellStyle name="PSDec 2" xfId="281"/>
    <cellStyle name="PSDec 3" xfId="282"/>
    <cellStyle name="PSHeading" xfId="283"/>
    <cellStyle name="PSHeading 2" xfId="284"/>
    <cellStyle name="PSHeading 3" xfId="285"/>
    <cellStyle name="PSHeading_ACCT" xfId="286"/>
    <cellStyle name="PSInt" xfId="287"/>
    <cellStyle name="PSInt 2" xfId="288"/>
    <cellStyle name="PSInt 3" xfId="289"/>
    <cellStyle name="PSSpacer" xfId="290"/>
    <cellStyle name="PSSpacer 2" xfId="291"/>
    <cellStyle name="PSSpacer 3" xfId="292"/>
    <cellStyle name="Red Flag" xfId="293"/>
    <cellStyle name="Row Height" xfId="294"/>
    <cellStyle name="Save" xfId="295"/>
    <cellStyle name="Section Header" xfId="296"/>
    <cellStyle name="Section Total Label" xfId="297"/>
    <cellStyle name="Section Total Pct" xfId="298"/>
    <cellStyle name="Section Total#" xfId="299"/>
    <cellStyle name="Single Line Title" xfId="300"/>
    <cellStyle name="Sub-Section Header" xfId="301"/>
    <cellStyle name="Sub-Section Total" xfId="302"/>
    <cellStyle name="Sub-Section Total #" xfId="303"/>
    <cellStyle name="Sub-Section Total Pct" xfId="304"/>
    <cellStyle name="Tab Hdr Date" xfId="305"/>
    <cellStyle name="Tab Hdr Left" xfId="306"/>
    <cellStyle name="Tab Hdr Right" xfId="307"/>
    <cellStyle name="Tab header" xfId="308"/>
    <cellStyle name="Text_Bold" xfId="309"/>
    <cellStyle name="Title 2" xfId="310"/>
    <cellStyle name="Title Double Line" xfId="311"/>
    <cellStyle name="Title Double Subtitle" xfId="312"/>
    <cellStyle name="Title Single" xfId="313"/>
    <cellStyle name="Title12" xfId="314"/>
    <cellStyle name="Title12 2" xfId="315"/>
    <cellStyle name="Title12 3" xfId="316"/>
    <cellStyle name="Title12_DEPT" xfId="317"/>
    <cellStyle name="Title3" xfId="318"/>
    <cellStyle name="Total 2" xfId="319"/>
    <cellStyle name="Total 2 2" xfId="366"/>
    <cellStyle name="Total 2 2 2" xfId="538"/>
    <cellStyle name="Total 2 3" xfId="375"/>
    <cellStyle name="Total 2 3 2" xfId="490"/>
    <cellStyle name="Total 2 4" xfId="385"/>
    <cellStyle name="Total 2 4 2" xfId="547"/>
    <cellStyle name="Total 2 5" xfId="377"/>
    <cellStyle name="Warning Text 2" xfId="320"/>
    <cellStyle name="XComma" xfId="321"/>
    <cellStyle name="XComma 0.0" xfId="322"/>
    <cellStyle name="XComma 0.00" xfId="323"/>
    <cellStyle name="XComma 0.000" xfId="324"/>
    <cellStyle name="XComma_Worksheet in C: JOANNA Terry Cote Caritas Christi rptpkg2.doc 10" xfId="325"/>
    <cellStyle name="XCurrency" xfId="326"/>
    <cellStyle name="XCurrency 0.0" xfId="327"/>
    <cellStyle name="XCurrency 0.00" xfId="328"/>
    <cellStyle name="XCurrency 0.000" xfId="329"/>
    <cellStyle name="XCurrency_Worksheet in C: JOANNA Terry Cote Caritas Christi rptpkg2.doc 10" xfId="3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299"/>
      <c r="C47" s="299">
        <v>4665425.3499999996</v>
      </c>
      <c r="D47" s="299">
        <v>2457263.1599999997</v>
      </c>
      <c r="E47" s="299">
        <v>3023594.2299999995</v>
      </c>
      <c r="F47" s="299">
        <v>861901.96</v>
      </c>
      <c r="G47" s="299">
        <v>1432748.3199999998</v>
      </c>
      <c r="H47" s="299">
        <v>38069.11</v>
      </c>
      <c r="I47" s="299">
        <v>0</v>
      </c>
      <c r="J47" s="299">
        <v>0</v>
      </c>
      <c r="K47" s="299">
        <v>0</v>
      </c>
      <c r="L47" s="299">
        <v>0</v>
      </c>
      <c r="M47" s="299">
        <v>0</v>
      </c>
      <c r="N47" s="299">
        <v>0</v>
      </c>
      <c r="O47" s="299">
        <v>1150755</v>
      </c>
      <c r="P47" s="299">
        <v>1522084.6600000001</v>
      </c>
      <c r="Q47" s="299">
        <v>0</v>
      </c>
      <c r="R47" s="299">
        <v>889364.84</v>
      </c>
      <c r="S47" s="299">
        <v>424956.2</v>
      </c>
      <c r="T47" s="299">
        <v>111739.01</v>
      </c>
      <c r="U47" s="299">
        <v>1083262.06</v>
      </c>
      <c r="V47" s="299">
        <v>296.47000000000003</v>
      </c>
      <c r="W47" s="299">
        <v>119124.77</v>
      </c>
      <c r="X47" s="299">
        <v>279298.03999999998</v>
      </c>
      <c r="Y47" s="299">
        <v>849037.11</v>
      </c>
      <c r="Z47" s="299">
        <v>152663.37</v>
      </c>
      <c r="AA47" s="299">
        <v>94609.48</v>
      </c>
      <c r="AB47" s="299">
        <v>1841061.26</v>
      </c>
      <c r="AC47" s="299">
        <v>644640.15</v>
      </c>
      <c r="AD47" s="299">
        <v>0</v>
      </c>
      <c r="AE47" s="299">
        <v>606291.91</v>
      </c>
      <c r="AF47" s="299">
        <v>0</v>
      </c>
      <c r="AG47" s="299">
        <v>3231292.49</v>
      </c>
      <c r="AH47" s="299">
        <v>0</v>
      </c>
      <c r="AI47" s="299">
        <v>0</v>
      </c>
      <c r="AJ47" s="299">
        <v>1962929.02</v>
      </c>
      <c r="AK47" s="299">
        <v>347923.04999999993</v>
      </c>
      <c r="AL47" s="299">
        <v>0</v>
      </c>
      <c r="AM47" s="299">
        <v>35012.629999999997</v>
      </c>
      <c r="AN47" s="299">
        <v>0</v>
      </c>
      <c r="AO47" s="299">
        <v>0</v>
      </c>
      <c r="AP47" s="299">
        <v>1915403.4100000001</v>
      </c>
      <c r="AQ47" s="299">
        <v>0</v>
      </c>
      <c r="AR47" s="299">
        <v>0</v>
      </c>
      <c r="AS47" s="299">
        <v>0</v>
      </c>
      <c r="AT47" s="299">
        <v>0</v>
      </c>
      <c r="AU47" s="299">
        <v>0</v>
      </c>
      <c r="AV47" s="299">
        <v>2265301.33</v>
      </c>
      <c r="AW47" s="299">
        <v>956772.31</v>
      </c>
      <c r="AX47" s="299">
        <v>0</v>
      </c>
      <c r="AY47" s="299">
        <v>1113881.52</v>
      </c>
      <c r="AZ47" s="299">
        <v>0</v>
      </c>
      <c r="BA47" s="299">
        <v>52587.29</v>
      </c>
      <c r="BB47" s="299">
        <v>353156.69</v>
      </c>
      <c r="BC47" s="299">
        <v>269726.54000000004</v>
      </c>
      <c r="BD47" s="299">
        <v>387036.44000000006</v>
      </c>
      <c r="BE47" s="299">
        <v>532829.22000000009</v>
      </c>
      <c r="BF47" s="299">
        <v>0</v>
      </c>
      <c r="BG47" s="299">
        <v>0</v>
      </c>
      <c r="BH47" s="299">
        <v>0</v>
      </c>
      <c r="BI47" s="299">
        <v>0</v>
      </c>
      <c r="BJ47" s="299">
        <v>0</v>
      </c>
      <c r="BK47" s="299">
        <v>0</v>
      </c>
      <c r="BL47" s="299">
        <v>453517.94</v>
      </c>
      <c r="BM47" s="299">
        <v>0</v>
      </c>
      <c r="BN47" s="299">
        <v>329172.26999999996</v>
      </c>
      <c r="BO47" s="299">
        <v>0</v>
      </c>
      <c r="BP47" s="299">
        <v>0</v>
      </c>
      <c r="BQ47" s="299">
        <v>0</v>
      </c>
      <c r="BR47" s="299">
        <v>0</v>
      </c>
      <c r="BS47" s="299">
        <v>0</v>
      </c>
      <c r="BT47" s="299">
        <v>0</v>
      </c>
      <c r="BU47" s="299">
        <v>0</v>
      </c>
      <c r="BV47" s="299">
        <v>0</v>
      </c>
      <c r="BW47" s="299">
        <v>16284.590000000004</v>
      </c>
      <c r="BX47" s="299">
        <v>495890.36</v>
      </c>
      <c r="BY47" s="299">
        <v>458025.12</v>
      </c>
      <c r="BZ47" s="299">
        <v>139007.03</v>
      </c>
      <c r="CA47" s="299">
        <v>0</v>
      </c>
      <c r="CB47" s="299">
        <v>0</v>
      </c>
      <c r="CC47" s="299">
        <v>2653966.5900000003</v>
      </c>
      <c r="CD47" s="195"/>
      <c r="CE47" s="195">
        <f>SUM(C47:CC47)</f>
        <v>40217902.29999999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300"/>
      <c r="C51" s="300">
        <v>1630276.06</v>
      </c>
      <c r="D51" s="300">
        <v>1155648.5</v>
      </c>
      <c r="E51" s="300">
        <v>1058518.05</v>
      </c>
      <c r="F51" s="300">
        <v>576239.15999999992</v>
      </c>
      <c r="G51" s="300">
        <v>554474.9</v>
      </c>
      <c r="H51" s="300">
        <v>346.52</v>
      </c>
      <c r="I51" s="300">
        <v>0</v>
      </c>
      <c r="J51" s="300">
        <v>0</v>
      </c>
      <c r="K51" s="300">
        <v>0</v>
      </c>
      <c r="L51" s="300">
        <v>0</v>
      </c>
      <c r="M51" s="300">
        <v>0</v>
      </c>
      <c r="N51" s="300">
        <v>0</v>
      </c>
      <c r="O51" s="300">
        <v>559768.53</v>
      </c>
      <c r="P51" s="300">
        <v>2297744.73</v>
      </c>
      <c r="Q51" s="300">
        <v>0</v>
      </c>
      <c r="R51" s="300">
        <v>580701.55000000005</v>
      </c>
      <c r="S51" s="300">
        <v>206709.67</v>
      </c>
      <c r="T51" s="300">
        <v>21042.400000000001</v>
      </c>
      <c r="U51" s="300">
        <v>323485.21999999997</v>
      </c>
      <c r="V51" s="300">
        <v>5102</v>
      </c>
      <c r="W51" s="300">
        <v>282956.08999999997</v>
      </c>
      <c r="X51" s="300">
        <v>93978.86</v>
      </c>
      <c r="Y51" s="300">
        <v>464682.4</v>
      </c>
      <c r="Z51" s="300">
        <v>406222.21999999991</v>
      </c>
      <c r="AA51" s="300">
        <v>115357.88999999998</v>
      </c>
      <c r="AB51" s="300">
        <v>679817.02</v>
      </c>
      <c r="AC51" s="300">
        <v>245312.84</v>
      </c>
      <c r="AD51" s="300">
        <v>4260</v>
      </c>
      <c r="AE51" s="300">
        <v>261597.75</v>
      </c>
      <c r="AF51" s="300">
        <v>0</v>
      </c>
      <c r="AG51" s="300">
        <v>926741.45000000007</v>
      </c>
      <c r="AH51" s="300">
        <v>0</v>
      </c>
      <c r="AI51" s="300">
        <v>0</v>
      </c>
      <c r="AJ51" s="300">
        <v>336232.86000000004</v>
      </c>
      <c r="AK51" s="300">
        <v>152535.51999999999</v>
      </c>
      <c r="AL51" s="300">
        <v>0</v>
      </c>
      <c r="AM51" s="300">
        <v>13744</v>
      </c>
      <c r="AN51" s="300">
        <v>0</v>
      </c>
      <c r="AO51" s="300">
        <v>0</v>
      </c>
      <c r="AP51" s="300">
        <v>574956.37</v>
      </c>
      <c r="AQ51" s="300">
        <v>0</v>
      </c>
      <c r="AR51" s="300">
        <v>0</v>
      </c>
      <c r="AS51" s="300">
        <v>0</v>
      </c>
      <c r="AT51" s="300">
        <v>0</v>
      </c>
      <c r="AU51" s="300">
        <v>0</v>
      </c>
      <c r="AV51" s="300">
        <v>650184.95000000007</v>
      </c>
      <c r="AW51" s="300">
        <v>236.30999999999997</v>
      </c>
      <c r="AX51" s="300">
        <v>0</v>
      </c>
      <c r="AY51" s="300">
        <v>427566.96</v>
      </c>
      <c r="AZ51" s="300">
        <v>0</v>
      </c>
      <c r="BA51" s="300">
        <v>70090.259999999995</v>
      </c>
      <c r="BB51" s="300">
        <v>4985</v>
      </c>
      <c r="BC51" s="300">
        <v>44598.01</v>
      </c>
      <c r="BD51" s="300">
        <v>285989.93</v>
      </c>
      <c r="BE51" s="300">
        <v>4398031.7699999996</v>
      </c>
      <c r="BF51" s="300">
        <v>0</v>
      </c>
      <c r="BG51" s="300">
        <v>0</v>
      </c>
      <c r="BH51" s="300">
        <v>0</v>
      </c>
      <c r="BI51" s="300">
        <v>0</v>
      </c>
      <c r="BJ51" s="300">
        <v>0</v>
      </c>
      <c r="BK51" s="300">
        <v>0</v>
      </c>
      <c r="BL51" s="300">
        <v>9207.09</v>
      </c>
      <c r="BM51" s="300">
        <v>0</v>
      </c>
      <c r="BN51" s="300">
        <v>437340.50000000006</v>
      </c>
      <c r="BO51" s="300">
        <v>0</v>
      </c>
      <c r="BP51" s="300">
        <v>0</v>
      </c>
      <c r="BQ51" s="300">
        <v>0</v>
      </c>
      <c r="BR51" s="300">
        <v>0</v>
      </c>
      <c r="BS51" s="300">
        <v>0</v>
      </c>
      <c r="BT51" s="300">
        <v>0</v>
      </c>
      <c r="BU51" s="300">
        <v>0</v>
      </c>
      <c r="BV51" s="300">
        <v>0</v>
      </c>
      <c r="BW51" s="300">
        <v>54075.7</v>
      </c>
      <c r="BX51" s="300">
        <v>0</v>
      </c>
      <c r="BY51" s="300">
        <v>89995.76999999999</v>
      </c>
      <c r="BZ51" s="300">
        <v>12086</v>
      </c>
      <c r="CA51" s="300">
        <v>0</v>
      </c>
      <c r="CB51" s="300">
        <v>0</v>
      </c>
      <c r="CC51" s="300">
        <v>935335.78999999934</v>
      </c>
      <c r="CD51" s="195"/>
      <c r="CE51" s="195">
        <f>SUM(C51:CD51)</f>
        <v>20948176.599999998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301">
        <v>30021</v>
      </c>
      <c r="D59" s="301">
        <v>18054</v>
      </c>
      <c r="E59" s="301">
        <v>26800</v>
      </c>
      <c r="F59" s="301">
        <v>4504</v>
      </c>
      <c r="G59" s="301">
        <v>11002</v>
      </c>
      <c r="H59" s="301">
        <v>0</v>
      </c>
      <c r="I59" s="301">
        <v>0</v>
      </c>
      <c r="J59" s="301">
        <v>0</v>
      </c>
      <c r="K59" s="301">
        <v>0</v>
      </c>
      <c r="L59" s="301">
        <v>0</v>
      </c>
      <c r="M59" s="301">
        <v>0</v>
      </c>
      <c r="N59" s="301">
        <v>0</v>
      </c>
      <c r="O59" s="301">
        <v>2621</v>
      </c>
      <c r="P59" s="301">
        <v>1679890</v>
      </c>
      <c r="Q59" s="301">
        <v>0</v>
      </c>
      <c r="R59" s="301">
        <v>1025760</v>
      </c>
      <c r="S59" s="248"/>
      <c r="T59" s="248"/>
      <c r="U59" s="307">
        <v>553814</v>
      </c>
      <c r="V59" s="306">
        <v>4878</v>
      </c>
      <c r="W59" s="306">
        <v>52180</v>
      </c>
      <c r="X59" s="306">
        <v>2337</v>
      </c>
      <c r="Y59" s="306">
        <v>155788</v>
      </c>
      <c r="Z59" s="306">
        <v>0</v>
      </c>
      <c r="AA59" s="306">
        <v>46636</v>
      </c>
      <c r="AB59" s="248"/>
      <c r="AC59" s="312">
        <v>0</v>
      </c>
      <c r="AD59" s="312">
        <v>14411</v>
      </c>
      <c r="AE59" s="312">
        <v>120445</v>
      </c>
      <c r="AF59" s="312">
        <v>0</v>
      </c>
      <c r="AG59" s="311">
        <v>77397</v>
      </c>
      <c r="AH59" s="312">
        <v>0</v>
      </c>
      <c r="AI59" s="312">
        <v>0</v>
      </c>
      <c r="AJ59" s="312">
        <v>43256</v>
      </c>
      <c r="AK59" s="312">
        <v>65727</v>
      </c>
      <c r="AL59" s="312">
        <v>0</v>
      </c>
      <c r="AM59" s="312">
        <v>0</v>
      </c>
      <c r="AN59" s="312">
        <v>0</v>
      </c>
      <c r="AO59" s="312">
        <v>0</v>
      </c>
      <c r="AP59" s="312">
        <v>82895</v>
      </c>
      <c r="AQ59" s="312">
        <v>0</v>
      </c>
      <c r="AR59" s="312">
        <v>0</v>
      </c>
      <c r="AS59" s="312">
        <v>0</v>
      </c>
      <c r="AT59" s="312">
        <v>0</v>
      </c>
      <c r="AU59" s="312">
        <v>0</v>
      </c>
      <c r="AV59" s="248"/>
      <c r="AW59" s="248"/>
      <c r="AX59" s="248"/>
      <c r="AY59" s="317">
        <v>270091.33923048741</v>
      </c>
      <c r="AZ59" s="317"/>
      <c r="BA59" s="248"/>
      <c r="BB59" s="248"/>
      <c r="BC59" s="248"/>
      <c r="BD59" s="248"/>
      <c r="BE59" s="322">
        <v>662039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302">
        <v>240.9556444875403</v>
      </c>
      <c r="D60" s="302">
        <v>124.60948354457403</v>
      </c>
      <c r="E60" s="302">
        <v>156.93362806069405</v>
      </c>
      <c r="F60" s="302">
        <v>39.032858213831126</v>
      </c>
      <c r="G60" s="302">
        <v>68.785006154960953</v>
      </c>
      <c r="H60" s="302">
        <v>1.5068506847250893</v>
      </c>
      <c r="I60" s="302">
        <v>0</v>
      </c>
      <c r="J60" s="302">
        <v>0</v>
      </c>
      <c r="K60" s="302">
        <v>0</v>
      </c>
      <c r="L60" s="302">
        <v>0</v>
      </c>
      <c r="M60" s="302">
        <v>0</v>
      </c>
      <c r="N60" s="302">
        <v>0</v>
      </c>
      <c r="O60" s="302">
        <v>50.228519171201569</v>
      </c>
      <c r="P60" s="302">
        <v>70.927902730009876</v>
      </c>
      <c r="Q60" s="302">
        <v>0</v>
      </c>
      <c r="R60" s="302">
        <v>40.48823013143997</v>
      </c>
      <c r="S60" s="304">
        <v>21.5386499970495</v>
      </c>
      <c r="T60" s="304">
        <v>4.7109664377108267</v>
      </c>
      <c r="U60" s="308">
        <v>53.25970615708772</v>
      </c>
      <c r="V60" s="308">
        <v>1.318493150504316E-2</v>
      </c>
      <c r="W60" s="308">
        <v>4.8248794513938522</v>
      </c>
      <c r="X60" s="308">
        <v>11.964567806580195</v>
      </c>
      <c r="Y60" s="308">
        <v>37.19370889901456</v>
      </c>
      <c r="Z60" s="308">
        <v>6.4506342456916954</v>
      </c>
      <c r="AA60" s="308">
        <v>4.0804486295780205</v>
      </c>
      <c r="AB60" s="310">
        <v>79.833969167145995</v>
      </c>
      <c r="AC60" s="313">
        <v>28.966489037127882</v>
      </c>
      <c r="AD60" s="313">
        <v>0</v>
      </c>
      <c r="AE60" s="313">
        <v>30.660421913608157</v>
      </c>
      <c r="AF60" s="313">
        <v>0</v>
      </c>
      <c r="AG60" s="313">
        <v>167.98905408657683</v>
      </c>
      <c r="AH60" s="313">
        <v>0</v>
      </c>
      <c r="AI60" s="313">
        <v>0</v>
      </c>
      <c r="AJ60" s="313">
        <v>83.408917111861783</v>
      </c>
      <c r="AK60" s="313">
        <v>15.575728764989627</v>
      </c>
      <c r="AL60" s="313">
        <v>0</v>
      </c>
      <c r="AM60" s="313">
        <v>1.5732547943050337</v>
      </c>
      <c r="AN60" s="313">
        <v>0</v>
      </c>
      <c r="AO60" s="313">
        <v>0</v>
      </c>
      <c r="AP60" s="313">
        <v>76.675962318263572</v>
      </c>
      <c r="AQ60" s="313">
        <v>0</v>
      </c>
      <c r="AR60" s="313">
        <v>0</v>
      </c>
      <c r="AS60" s="313">
        <v>0</v>
      </c>
      <c r="AT60" s="313">
        <v>0</v>
      </c>
      <c r="AU60" s="313">
        <v>0</v>
      </c>
      <c r="AV60" s="315">
        <v>98.177143137236001</v>
      </c>
      <c r="AW60" s="315">
        <v>41.250050679280818</v>
      </c>
      <c r="AX60" s="315">
        <v>0</v>
      </c>
      <c r="AY60" s="318">
        <v>57.904714375629489</v>
      </c>
      <c r="AZ60" s="318">
        <v>0</v>
      </c>
      <c r="BA60" s="320">
        <v>2.8175047941345901</v>
      </c>
      <c r="BB60" s="320">
        <v>15.408395203368713</v>
      </c>
      <c r="BC60" s="320">
        <v>14.592991093891374</v>
      </c>
      <c r="BD60" s="320">
        <v>21.291823284754546</v>
      </c>
      <c r="BE60" s="323">
        <v>24.207049996683963</v>
      </c>
      <c r="BF60" s="325">
        <v>0</v>
      </c>
      <c r="BG60" s="325">
        <v>0</v>
      </c>
      <c r="BH60" s="325">
        <v>0</v>
      </c>
      <c r="BI60" s="325">
        <v>0</v>
      </c>
      <c r="BJ60" s="325">
        <v>0</v>
      </c>
      <c r="BK60" s="325">
        <v>0</v>
      </c>
      <c r="BL60" s="325">
        <v>23.160650681758817</v>
      </c>
      <c r="BM60" s="325">
        <v>0</v>
      </c>
      <c r="BN60" s="325">
        <v>12.941710272199765</v>
      </c>
      <c r="BO60" s="325">
        <v>0</v>
      </c>
      <c r="BP60" s="325">
        <v>0</v>
      </c>
      <c r="BQ60" s="325">
        <v>0</v>
      </c>
      <c r="BR60" s="325">
        <v>0</v>
      </c>
      <c r="BS60" s="325">
        <v>0</v>
      </c>
      <c r="BT60" s="325">
        <v>0</v>
      </c>
      <c r="BU60" s="325">
        <v>0</v>
      </c>
      <c r="BV60" s="325">
        <v>0</v>
      </c>
      <c r="BW60" s="325">
        <v>0.18849178079609705</v>
      </c>
      <c r="BX60" s="325">
        <v>22.149649312034295</v>
      </c>
      <c r="BY60" s="325">
        <v>18.596171230329293</v>
      </c>
      <c r="BZ60" s="325">
        <v>11.40341712172556</v>
      </c>
      <c r="CA60" s="325">
        <v>0</v>
      </c>
      <c r="CB60" s="325">
        <v>0</v>
      </c>
      <c r="CC60" s="325">
        <v>133.21912874887411</v>
      </c>
      <c r="CD60" s="249" t="s">
        <v>221</v>
      </c>
      <c r="CE60" s="251">
        <f t="shared" ref="CE60:CE70" si="0">SUM(C60:CD60)</f>
        <v>1919.4975586411649</v>
      </c>
    </row>
    <row r="61" spans="1:84" ht="12.6" customHeight="1">
      <c r="A61" s="171" t="s">
        <v>235</v>
      </c>
      <c r="B61" s="175"/>
      <c r="C61" s="301">
        <v>20572412.309999999</v>
      </c>
      <c r="D61" s="301">
        <v>10732348.68</v>
      </c>
      <c r="E61" s="301">
        <v>12873245.16</v>
      </c>
      <c r="F61" s="301">
        <v>3705356.7199999997</v>
      </c>
      <c r="G61" s="301">
        <v>4731529.74</v>
      </c>
      <c r="H61" s="301">
        <v>210126.2</v>
      </c>
      <c r="I61" s="301">
        <v>0</v>
      </c>
      <c r="J61" s="301">
        <v>0</v>
      </c>
      <c r="K61" s="301">
        <v>0</v>
      </c>
      <c r="L61" s="301">
        <v>0</v>
      </c>
      <c r="M61" s="301">
        <v>0</v>
      </c>
      <c r="N61" s="301">
        <v>0</v>
      </c>
      <c r="O61" s="301">
        <v>5689863.9199999999</v>
      </c>
      <c r="P61" s="301">
        <v>5865112.0899999999</v>
      </c>
      <c r="Q61" s="301">
        <v>0</v>
      </c>
      <c r="R61" s="301">
        <v>4190364</v>
      </c>
      <c r="S61" s="303">
        <v>1163603.4999999998</v>
      </c>
      <c r="T61" s="303">
        <v>496548.08</v>
      </c>
      <c r="U61" s="305">
        <v>3276607.2600000002</v>
      </c>
      <c r="V61" s="305">
        <v>1201.73</v>
      </c>
      <c r="W61" s="305">
        <v>571548.67000000004</v>
      </c>
      <c r="X61" s="305">
        <v>1214195.8600000001</v>
      </c>
      <c r="Y61" s="305">
        <v>3557697.29</v>
      </c>
      <c r="Z61" s="305">
        <v>692232.40999999992</v>
      </c>
      <c r="AA61" s="305">
        <v>400585.38000000006</v>
      </c>
      <c r="AB61" s="309">
        <v>8172721.21</v>
      </c>
      <c r="AC61" s="311">
        <v>2540054.2700000005</v>
      </c>
      <c r="AD61" s="311">
        <v>0</v>
      </c>
      <c r="AE61" s="311">
        <v>2544237.6700000004</v>
      </c>
      <c r="AF61" s="311">
        <v>0</v>
      </c>
      <c r="AG61" s="311">
        <v>14473648.93</v>
      </c>
      <c r="AH61" s="311">
        <v>0</v>
      </c>
      <c r="AI61" s="311">
        <v>0</v>
      </c>
      <c r="AJ61" s="311">
        <v>10511008.17</v>
      </c>
      <c r="AK61" s="311">
        <v>1385984.0799999998</v>
      </c>
      <c r="AL61" s="311">
        <v>0</v>
      </c>
      <c r="AM61" s="311">
        <v>136279.99</v>
      </c>
      <c r="AN61" s="311">
        <v>0</v>
      </c>
      <c r="AO61" s="311">
        <v>0</v>
      </c>
      <c r="AP61" s="311">
        <v>13240441.670000002</v>
      </c>
      <c r="AQ61" s="311">
        <v>0</v>
      </c>
      <c r="AR61" s="311">
        <v>0</v>
      </c>
      <c r="AS61" s="311">
        <v>0</v>
      </c>
      <c r="AT61" s="311">
        <v>0</v>
      </c>
      <c r="AU61" s="311">
        <v>0</v>
      </c>
      <c r="AV61" s="314">
        <v>12011412.390000001</v>
      </c>
      <c r="AW61" s="314">
        <v>3705176.84</v>
      </c>
      <c r="AX61" s="314">
        <v>0</v>
      </c>
      <c r="AY61" s="316">
        <v>2728779.6500000004</v>
      </c>
      <c r="AZ61" s="316">
        <v>0</v>
      </c>
      <c r="BA61" s="319">
        <v>112514.1</v>
      </c>
      <c r="BB61" s="319">
        <v>1500329.21</v>
      </c>
      <c r="BC61" s="319">
        <v>527852.41999999993</v>
      </c>
      <c r="BD61" s="319">
        <v>920078.35</v>
      </c>
      <c r="BE61" s="321">
        <v>2094264.29</v>
      </c>
      <c r="BF61" s="324">
        <v>0</v>
      </c>
      <c r="BG61" s="324">
        <v>0</v>
      </c>
      <c r="BH61" s="324">
        <v>0</v>
      </c>
      <c r="BI61" s="324">
        <v>0</v>
      </c>
      <c r="BJ61" s="324">
        <v>0</v>
      </c>
      <c r="BK61" s="324">
        <v>0</v>
      </c>
      <c r="BL61" s="324">
        <v>1190996.9600000002</v>
      </c>
      <c r="BM61" s="324">
        <v>0</v>
      </c>
      <c r="BN61" s="324">
        <v>2144244.16</v>
      </c>
      <c r="BO61" s="324">
        <v>0</v>
      </c>
      <c r="BP61" s="324">
        <v>0</v>
      </c>
      <c r="BQ61" s="324">
        <v>0</v>
      </c>
      <c r="BR61" s="324">
        <v>0</v>
      </c>
      <c r="BS61" s="324">
        <v>0</v>
      </c>
      <c r="BT61" s="324">
        <v>0</v>
      </c>
      <c r="BU61" s="324">
        <v>0</v>
      </c>
      <c r="BV61" s="324">
        <v>0</v>
      </c>
      <c r="BW61" s="324">
        <v>166171.99000000002</v>
      </c>
      <c r="BX61" s="324">
        <v>2209632.7399999998</v>
      </c>
      <c r="BY61" s="324">
        <v>2806345.88</v>
      </c>
      <c r="BZ61" s="324">
        <v>1242033.28</v>
      </c>
      <c r="CA61" s="324">
        <v>0</v>
      </c>
      <c r="CB61" s="324">
        <v>0</v>
      </c>
      <c r="CC61" s="324">
        <v>8525601.9399999995</v>
      </c>
      <c r="CD61" s="249" t="s">
        <v>221</v>
      </c>
      <c r="CE61" s="195">
        <f t="shared" si="0"/>
        <v>174834389.19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4665425</v>
      </c>
      <c r="D62" s="195">
        <f t="shared" si="1"/>
        <v>2457263</v>
      </c>
      <c r="E62" s="195">
        <f t="shared" si="1"/>
        <v>3023594</v>
      </c>
      <c r="F62" s="195">
        <f t="shared" si="1"/>
        <v>861902</v>
      </c>
      <c r="G62" s="195">
        <f t="shared" si="1"/>
        <v>1432748</v>
      </c>
      <c r="H62" s="195">
        <f t="shared" si="1"/>
        <v>38069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1150755</v>
      </c>
      <c r="P62" s="195">
        <f t="shared" si="1"/>
        <v>1522085</v>
      </c>
      <c r="Q62" s="195">
        <f t="shared" si="1"/>
        <v>0</v>
      </c>
      <c r="R62" s="195">
        <f t="shared" si="1"/>
        <v>889365</v>
      </c>
      <c r="S62" s="195">
        <f t="shared" si="1"/>
        <v>424956</v>
      </c>
      <c r="T62" s="195">
        <f t="shared" si="1"/>
        <v>111739</v>
      </c>
      <c r="U62" s="195">
        <f t="shared" si="1"/>
        <v>1083262</v>
      </c>
      <c r="V62" s="195">
        <f t="shared" si="1"/>
        <v>296</v>
      </c>
      <c r="W62" s="195">
        <f t="shared" si="1"/>
        <v>119125</v>
      </c>
      <c r="X62" s="195">
        <f t="shared" si="1"/>
        <v>279298</v>
      </c>
      <c r="Y62" s="195">
        <f t="shared" si="1"/>
        <v>849037</v>
      </c>
      <c r="Z62" s="195">
        <f t="shared" si="1"/>
        <v>152663</v>
      </c>
      <c r="AA62" s="195">
        <f t="shared" si="1"/>
        <v>94609</v>
      </c>
      <c r="AB62" s="195">
        <f t="shared" si="1"/>
        <v>1841061</v>
      </c>
      <c r="AC62" s="195">
        <f t="shared" si="1"/>
        <v>644640</v>
      </c>
      <c r="AD62" s="195">
        <f t="shared" si="1"/>
        <v>0</v>
      </c>
      <c r="AE62" s="195">
        <f t="shared" si="1"/>
        <v>606292</v>
      </c>
      <c r="AF62" s="195">
        <f t="shared" si="1"/>
        <v>0</v>
      </c>
      <c r="AG62" s="195">
        <f t="shared" si="1"/>
        <v>3231292</v>
      </c>
      <c r="AH62" s="195">
        <f t="shared" si="1"/>
        <v>0</v>
      </c>
      <c r="AI62" s="195">
        <f t="shared" si="1"/>
        <v>0</v>
      </c>
      <c r="AJ62" s="195">
        <f t="shared" si="1"/>
        <v>1962929</v>
      </c>
      <c r="AK62" s="195">
        <f t="shared" si="1"/>
        <v>347923</v>
      </c>
      <c r="AL62" s="195">
        <f t="shared" si="1"/>
        <v>0</v>
      </c>
      <c r="AM62" s="195">
        <f t="shared" si="1"/>
        <v>35013</v>
      </c>
      <c r="AN62" s="195">
        <f t="shared" si="1"/>
        <v>0</v>
      </c>
      <c r="AO62" s="195">
        <f t="shared" si="1"/>
        <v>0</v>
      </c>
      <c r="AP62" s="195">
        <f t="shared" si="1"/>
        <v>1915403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2265301</v>
      </c>
      <c r="AW62" s="195">
        <f t="shared" si="1"/>
        <v>956772</v>
      </c>
      <c r="AX62" s="195">
        <f t="shared" si="1"/>
        <v>0</v>
      </c>
      <c r="AY62" s="195">
        <f>ROUND(AY47+AY48,0)</f>
        <v>1113882</v>
      </c>
      <c r="AZ62" s="195">
        <f>ROUND(AZ47+AZ48,0)</f>
        <v>0</v>
      </c>
      <c r="BA62" s="195">
        <f>ROUND(BA47+BA48,0)</f>
        <v>52587</v>
      </c>
      <c r="BB62" s="195">
        <f t="shared" si="1"/>
        <v>353157</v>
      </c>
      <c r="BC62" s="195">
        <f t="shared" si="1"/>
        <v>269727</v>
      </c>
      <c r="BD62" s="195">
        <f t="shared" si="1"/>
        <v>387036</v>
      </c>
      <c r="BE62" s="195">
        <f t="shared" si="1"/>
        <v>532829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453518</v>
      </c>
      <c r="BM62" s="195">
        <f t="shared" si="1"/>
        <v>0</v>
      </c>
      <c r="BN62" s="195">
        <f t="shared" si="1"/>
        <v>329172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16285</v>
      </c>
      <c r="BX62" s="195">
        <f t="shared" si="2"/>
        <v>495890</v>
      </c>
      <c r="BY62" s="195">
        <f t="shared" si="2"/>
        <v>458025</v>
      </c>
      <c r="BZ62" s="195">
        <f t="shared" si="2"/>
        <v>139007</v>
      </c>
      <c r="CA62" s="195">
        <f t="shared" si="2"/>
        <v>0</v>
      </c>
      <c r="CB62" s="195">
        <f t="shared" si="2"/>
        <v>0</v>
      </c>
      <c r="CC62" s="195">
        <f t="shared" si="2"/>
        <v>2653967</v>
      </c>
      <c r="CD62" s="249" t="s">
        <v>221</v>
      </c>
      <c r="CE62" s="195">
        <f t="shared" si="0"/>
        <v>40217899</v>
      </c>
      <c r="CF62" s="252"/>
    </row>
    <row r="63" spans="1:84" ht="12.6" customHeight="1">
      <c r="A63" s="171" t="s">
        <v>236</v>
      </c>
      <c r="B63" s="175"/>
      <c r="C63" s="326">
        <v>0</v>
      </c>
      <c r="D63" s="326">
        <v>489946.97000000003</v>
      </c>
      <c r="E63" s="326">
        <v>0</v>
      </c>
      <c r="F63" s="326">
        <v>0</v>
      </c>
      <c r="G63" s="326">
        <v>0</v>
      </c>
      <c r="H63" s="326">
        <v>0</v>
      </c>
      <c r="I63" s="326">
        <v>0</v>
      </c>
      <c r="J63" s="326">
        <v>0</v>
      </c>
      <c r="K63" s="326">
        <v>0</v>
      </c>
      <c r="L63" s="326">
        <v>0</v>
      </c>
      <c r="M63" s="326">
        <v>0</v>
      </c>
      <c r="N63" s="326">
        <v>0</v>
      </c>
      <c r="O63" s="326">
        <v>0</v>
      </c>
      <c r="P63" s="326">
        <v>318106.96999999997</v>
      </c>
      <c r="Q63" s="326">
        <v>0</v>
      </c>
      <c r="R63" s="326">
        <v>493697.18</v>
      </c>
      <c r="S63" s="326">
        <v>0</v>
      </c>
      <c r="T63" s="326">
        <v>0</v>
      </c>
      <c r="U63" s="326">
        <v>0</v>
      </c>
      <c r="V63" s="326">
        <v>0</v>
      </c>
      <c r="W63" s="326">
        <v>0</v>
      </c>
      <c r="X63" s="326">
        <v>0</v>
      </c>
      <c r="Y63" s="326">
        <v>0</v>
      </c>
      <c r="Z63" s="326">
        <v>0</v>
      </c>
      <c r="AA63" s="326">
        <v>0</v>
      </c>
      <c r="AB63" s="326">
        <v>0</v>
      </c>
      <c r="AC63" s="326">
        <v>312</v>
      </c>
      <c r="AD63" s="326">
        <v>0</v>
      </c>
      <c r="AE63" s="326">
        <v>0</v>
      </c>
      <c r="AF63" s="326">
        <v>0</v>
      </c>
      <c r="AG63" s="326">
        <v>42163.92</v>
      </c>
      <c r="AH63" s="326">
        <v>0</v>
      </c>
      <c r="AI63" s="326">
        <v>0</v>
      </c>
      <c r="AJ63" s="326">
        <v>205.63</v>
      </c>
      <c r="AK63" s="326">
        <v>0</v>
      </c>
      <c r="AL63" s="326">
        <v>0</v>
      </c>
      <c r="AM63" s="326">
        <v>0</v>
      </c>
      <c r="AN63" s="326">
        <v>0</v>
      </c>
      <c r="AO63" s="326">
        <v>0</v>
      </c>
      <c r="AP63" s="326">
        <v>276.77</v>
      </c>
      <c r="AQ63" s="326">
        <v>0</v>
      </c>
      <c r="AR63" s="326">
        <v>0</v>
      </c>
      <c r="AS63" s="326">
        <v>0</v>
      </c>
      <c r="AT63" s="326">
        <v>0</v>
      </c>
      <c r="AU63" s="326">
        <v>0</v>
      </c>
      <c r="AV63" s="326">
        <v>1276464.1599999999</v>
      </c>
      <c r="AW63" s="326">
        <v>0</v>
      </c>
      <c r="AX63" s="326">
        <v>0</v>
      </c>
      <c r="AY63" s="326">
        <v>0</v>
      </c>
      <c r="AZ63" s="326">
        <v>0</v>
      </c>
      <c r="BA63" s="326">
        <v>0</v>
      </c>
      <c r="BB63" s="326">
        <v>0</v>
      </c>
      <c r="BC63" s="326">
        <v>0</v>
      </c>
      <c r="BD63" s="326">
        <v>0</v>
      </c>
      <c r="BE63" s="326">
        <v>15087.53</v>
      </c>
      <c r="BF63" s="326">
        <v>0</v>
      </c>
      <c r="BG63" s="326">
        <v>0</v>
      </c>
      <c r="BH63" s="326">
        <v>0</v>
      </c>
      <c r="BI63" s="326">
        <v>0</v>
      </c>
      <c r="BJ63" s="326">
        <v>0</v>
      </c>
      <c r="BK63" s="326">
        <v>0</v>
      </c>
      <c r="BL63" s="326">
        <v>0</v>
      </c>
      <c r="BM63" s="326">
        <v>0</v>
      </c>
      <c r="BN63" s="326">
        <v>32473.29</v>
      </c>
      <c r="BO63" s="326">
        <v>0</v>
      </c>
      <c r="BP63" s="326">
        <v>0</v>
      </c>
      <c r="BQ63" s="326">
        <v>0</v>
      </c>
      <c r="BR63" s="326">
        <v>0</v>
      </c>
      <c r="BS63" s="326">
        <v>0</v>
      </c>
      <c r="BT63" s="326">
        <v>0</v>
      </c>
      <c r="BU63" s="326">
        <v>0</v>
      </c>
      <c r="BV63" s="326">
        <v>0</v>
      </c>
      <c r="BW63" s="326">
        <v>525559.73</v>
      </c>
      <c r="BX63" s="326">
        <v>0</v>
      </c>
      <c r="BY63" s="326">
        <v>0</v>
      </c>
      <c r="BZ63" s="326">
        <v>0</v>
      </c>
      <c r="CA63" s="326">
        <v>0</v>
      </c>
      <c r="CB63" s="326">
        <v>0</v>
      </c>
      <c r="CC63" s="326">
        <v>7041939.4699999997</v>
      </c>
      <c r="CD63" s="249" t="s">
        <v>221</v>
      </c>
      <c r="CE63" s="195">
        <f t="shared" si="0"/>
        <v>10236233.619999999</v>
      </c>
      <c r="CF63" s="252"/>
    </row>
    <row r="64" spans="1:84" ht="12.6" customHeight="1">
      <c r="A64" s="171" t="s">
        <v>237</v>
      </c>
      <c r="B64" s="175"/>
      <c r="C64" s="326">
        <v>2980172.81</v>
      </c>
      <c r="D64" s="326">
        <v>913114.98</v>
      </c>
      <c r="E64" s="326">
        <v>1473567.77</v>
      </c>
      <c r="F64" s="326">
        <v>176794.13999999998</v>
      </c>
      <c r="G64" s="326">
        <v>340678.24999999994</v>
      </c>
      <c r="H64" s="326">
        <v>3906.6300000000006</v>
      </c>
      <c r="I64" s="326">
        <v>0</v>
      </c>
      <c r="J64" s="326">
        <v>0</v>
      </c>
      <c r="K64" s="326">
        <v>0</v>
      </c>
      <c r="L64" s="326">
        <v>0</v>
      </c>
      <c r="M64" s="326">
        <v>0</v>
      </c>
      <c r="N64" s="326">
        <v>0</v>
      </c>
      <c r="O64" s="326">
        <v>612993.46</v>
      </c>
      <c r="P64" s="326">
        <v>18113226.43</v>
      </c>
      <c r="Q64" s="326">
        <v>0</v>
      </c>
      <c r="R64" s="326">
        <v>1131971.7000000002</v>
      </c>
      <c r="S64" s="326">
        <v>241095.15999999997</v>
      </c>
      <c r="T64" s="326">
        <v>364168.31000000006</v>
      </c>
      <c r="U64" s="326">
        <v>3327441.53</v>
      </c>
      <c r="V64" s="326">
        <v>0</v>
      </c>
      <c r="W64" s="326">
        <v>194076.00999999998</v>
      </c>
      <c r="X64" s="326">
        <v>397075.92</v>
      </c>
      <c r="Y64" s="326">
        <v>2593784.63</v>
      </c>
      <c r="Z64" s="326">
        <v>1478072.8800000001</v>
      </c>
      <c r="AA64" s="326">
        <v>409940.47</v>
      </c>
      <c r="AB64" s="326">
        <v>11905748.529999999</v>
      </c>
      <c r="AC64" s="326">
        <v>371194.31999999995</v>
      </c>
      <c r="AD64" s="326">
        <v>21735.74</v>
      </c>
      <c r="AE64" s="326">
        <v>34898.569999999992</v>
      </c>
      <c r="AF64" s="326">
        <v>0</v>
      </c>
      <c r="AG64" s="326">
        <v>2178607.52</v>
      </c>
      <c r="AH64" s="326">
        <v>0</v>
      </c>
      <c r="AI64" s="326">
        <v>0</v>
      </c>
      <c r="AJ64" s="326">
        <v>1432312.1799999997</v>
      </c>
      <c r="AK64" s="326">
        <v>51930.6</v>
      </c>
      <c r="AL64" s="326">
        <v>0</v>
      </c>
      <c r="AM64" s="326">
        <v>447.48</v>
      </c>
      <c r="AN64" s="326">
        <v>0</v>
      </c>
      <c r="AO64" s="326">
        <v>0</v>
      </c>
      <c r="AP64" s="326">
        <v>1400478.6000000003</v>
      </c>
      <c r="AQ64" s="326">
        <v>0</v>
      </c>
      <c r="AR64" s="326">
        <v>0</v>
      </c>
      <c r="AS64" s="326">
        <v>0</v>
      </c>
      <c r="AT64" s="326">
        <v>0</v>
      </c>
      <c r="AU64" s="326">
        <v>0</v>
      </c>
      <c r="AV64" s="326">
        <v>882646.98</v>
      </c>
      <c r="AW64" s="326">
        <v>30293.4</v>
      </c>
      <c r="AX64" s="326">
        <v>0</v>
      </c>
      <c r="AY64" s="326">
        <v>1255646.2700000005</v>
      </c>
      <c r="AZ64" s="326">
        <v>0</v>
      </c>
      <c r="BA64" s="326">
        <v>0</v>
      </c>
      <c r="BB64" s="326">
        <v>761.36</v>
      </c>
      <c r="BC64" s="326">
        <v>42462.16</v>
      </c>
      <c r="BD64" s="326">
        <v>20167.669999999995</v>
      </c>
      <c r="BE64" s="326">
        <v>64572.819999999992</v>
      </c>
      <c r="BF64" s="326">
        <v>0</v>
      </c>
      <c r="BG64" s="326">
        <v>0</v>
      </c>
      <c r="BH64" s="326">
        <v>0</v>
      </c>
      <c r="BI64" s="326">
        <v>0</v>
      </c>
      <c r="BJ64" s="326">
        <v>0</v>
      </c>
      <c r="BK64" s="326">
        <v>0</v>
      </c>
      <c r="BL64" s="326">
        <v>29958.98</v>
      </c>
      <c r="BM64" s="326">
        <v>0</v>
      </c>
      <c r="BN64" s="326">
        <v>149943.16</v>
      </c>
      <c r="BO64" s="326">
        <v>0</v>
      </c>
      <c r="BP64" s="326">
        <v>0</v>
      </c>
      <c r="BQ64" s="326">
        <v>0</v>
      </c>
      <c r="BR64" s="326">
        <v>0</v>
      </c>
      <c r="BS64" s="326">
        <v>0</v>
      </c>
      <c r="BT64" s="326">
        <v>0</v>
      </c>
      <c r="BU64" s="326">
        <v>0</v>
      </c>
      <c r="BV64" s="326">
        <v>0</v>
      </c>
      <c r="BW64" s="326">
        <v>70076.010000000009</v>
      </c>
      <c r="BX64" s="326">
        <v>2447.63</v>
      </c>
      <c r="BY64" s="326">
        <v>167308.55000000002</v>
      </c>
      <c r="BZ64" s="326">
        <v>3011.5600000000004</v>
      </c>
      <c r="CA64" s="326">
        <v>0</v>
      </c>
      <c r="CB64" s="326">
        <v>0</v>
      </c>
      <c r="CC64" s="326">
        <v>1833219.91</v>
      </c>
      <c r="CD64" s="249" t="s">
        <v>221</v>
      </c>
      <c r="CE64" s="195">
        <f t="shared" si="0"/>
        <v>56701951.079999991</v>
      </c>
      <c r="CF64" s="252"/>
    </row>
    <row r="65" spans="1:84" ht="12.6" customHeight="1">
      <c r="A65" s="171" t="s">
        <v>238</v>
      </c>
      <c r="B65" s="175"/>
      <c r="C65" s="326">
        <v>192268.46000000002</v>
      </c>
      <c r="D65" s="326">
        <v>159344.91</v>
      </c>
      <c r="E65" s="326">
        <v>136318.03999999998</v>
      </c>
      <c r="F65" s="326">
        <v>80446.05</v>
      </c>
      <c r="G65" s="326">
        <v>84564.89999999998</v>
      </c>
      <c r="H65" s="326">
        <v>0</v>
      </c>
      <c r="I65" s="326">
        <v>0</v>
      </c>
      <c r="J65" s="326">
        <v>0</v>
      </c>
      <c r="K65" s="326">
        <v>0</v>
      </c>
      <c r="L65" s="326">
        <v>0</v>
      </c>
      <c r="M65" s="326">
        <v>0</v>
      </c>
      <c r="N65" s="326">
        <v>0</v>
      </c>
      <c r="O65" s="326">
        <v>74252.17</v>
      </c>
      <c r="P65" s="326">
        <v>190456.8</v>
      </c>
      <c r="Q65" s="326">
        <v>0</v>
      </c>
      <c r="R65" s="326">
        <v>56410.37</v>
      </c>
      <c r="S65" s="326">
        <v>24537.040000000001</v>
      </c>
      <c r="T65" s="326">
        <v>2524.9899999999998</v>
      </c>
      <c r="U65" s="326">
        <v>25266.639999999999</v>
      </c>
      <c r="V65" s="326">
        <v>805.04</v>
      </c>
      <c r="W65" s="326">
        <v>8531.83</v>
      </c>
      <c r="X65" s="326">
        <v>7039.75</v>
      </c>
      <c r="Y65" s="326">
        <v>36973.33</v>
      </c>
      <c r="Z65" s="326">
        <v>6195.98</v>
      </c>
      <c r="AA65" s="326">
        <v>17268.25</v>
      </c>
      <c r="AB65" s="326">
        <v>61768.37</v>
      </c>
      <c r="AC65" s="326">
        <v>3594.46</v>
      </c>
      <c r="AD65" s="326">
        <v>671.06</v>
      </c>
      <c r="AE65" s="326">
        <v>39729.760000000002</v>
      </c>
      <c r="AF65" s="326">
        <v>0</v>
      </c>
      <c r="AG65" s="326">
        <v>126415.48</v>
      </c>
      <c r="AH65" s="326">
        <v>0</v>
      </c>
      <c r="AI65" s="326">
        <v>0</v>
      </c>
      <c r="AJ65" s="326">
        <v>79459.7</v>
      </c>
      <c r="AK65" s="326">
        <v>23988.84</v>
      </c>
      <c r="AL65" s="326">
        <v>0</v>
      </c>
      <c r="AM65" s="326">
        <v>2184.06</v>
      </c>
      <c r="AN65" s="326">
        <v>0</v>
      </c>
      <c r="AO65" s="326">
        <v>0</v>
      </c>
      <c r="AP65" s="326">
        <v>117045.4</v>
      </c>
      <c r="AQ65" s="326">
        <v>0</v>
      </c>
      <c r="AR65" s="326">
        <v>0</v>
      </c>
      <c r="AS65" s="326">
        <v>0</v>
      </c>
      <c r="AT65" s="326">
        <v>0</v>
      </c>
      <c r="AU65" s="326">
        <v>0</v>
      </c>
      <c r="AV65" s="326">
        <v>56312.35</v>
      </c>
      <c r="AW65" s="326">
        <v>10449.299999999999</v>
      </c>
      <c r="AX65" s="326">
        <v>0</v>
      </c>
      <c r="AY65" s="326">
        <v>62735.6</v>
      </c>
      <c r="AZ65" s="326">
        <v>0</v>
      </c>
      <c r="BA65" s="326">
        <v>11025.49</v>
      </c>
      <c r="BB65" s="326">
        <v>9139.0299999999988</v>
      </c>
      <c r="BC65" s="326">
        <v>9137.27</v>
      </c>
      <c r="BD65" s="326">
        <v>45426.63</v>
      </c>
      <c r="BE65" s="326">
        <v>599379.26</v>
      </c>
      <c r="BF65" s="326">
        <v>0</v>
      </c>
      <c r="BG65" s="326">
        <v>0</v>
      </c>
      <c r="BH65" s="326">
        <v>0</v>
      </c>
      <c r="BI65" s="326">
        <v>0</v>
      </c>
      <c r="BJ65" s="326">
        <v>0</v>
      </c>
      <c r="BK65" s="326">
        <v>0</v>
      </c>
      <c r="BL65" s="326">
        <v>808.81</v>
      </c>
      <c r="BM65" s="326">
        <v>0</v>
      </c>
      <c r="BN65" s="326">
        <v>38937.42</v>
      </c>
      <c r="BO65" s="326">
        <v>0</v>
      </c>
      <c r="BP65" s="326">
        <v>0</v>
      </c>
      <c r="BQ65" s="326">
        <v>0</v>
      </c>
      <c r="BR65" s="326">
        <v>0</v>
      </c>
      <c r="BS65" s="326">
        <v>0</v>
      </c>
      <c r="BT65" s="326">
        <v>0</v>
      </c>
      <c r="BU65" s="326">
        <v>0</v>
      </c>
      <c r="BV65" s="326">
        <v>0</v>
      </c>
      <c r="BW65" s="326">
        <v>9677.11</v>
      </c>
      <c r="BX65" s="326">
        <v>15486.46</v>
      </c>
      <c r="BY65" s="326">
        <v>13944.22</v>
      </c>
      <c r="BZ65" s="326">
        <v>484.51</v>
      </c>
      <c r="CA65" s="326">
        <v>0</v>
      </c>
      <c r="CB65" s="326">
        <v>0</v>
      </c>
      <c r="CC65" s="326">
        <v>482963.36</v>
      </c>
      <c r="CD65" s="249" t="s">
        <v>221</v>
      </c>
      <c r="CE65" s="195">
        <f t="shared" si="0"/>
        <v>2923968.5</v>
      </c>
      <c r="CF65" s="252"/>
    </row>
    <row r="66" spans="1:84" ht="12.6" customHeight="1">
      <c r="A66" s="171" t="s">
        <v>239</v>
      </c>
      <c r="B66" s="175"/>
      <c r="C66" s="326">
        <v>468829.73</v>
      </c>
      <c r="D66" s="326">
        <v>256257.45</v>
      </c>
      <c r="E66" s="326">
        <v>262500.76</v>
      </c>
      <c r="F66" s="326">
        <v>269971.40000000002</v>
      </c>
      <c r="G66" s="326">
        <v>83489.850000000006</v>
      </c>
      <c r="H66" s="326">
        <v>646.29</v>
      </c>
      <c r="I66" s="326">
        <v>0</v>
      </c>
      <c r="J66" s="326">
        <v>0</v>
      </c>
      <c r="K66" s="326">
        <v>0</v>
      </c>
      <c r="L66" s="326">
        <v>0</v>
      </c>
      <c r="M66" s="326">
        <v>0</v>
      </c>
      <c r="N66" s="326">
        <v>0</v>
      </c>
      <c r="O66" s="326">
        <v>125663.26</v>
      </c>
      <c r="P66" s="326">
        <v>1552544.47</v>
      </c>
      <c r="Q66" s="326">
        <v>0</v>
      </c>
      <c r="R66" s="326">
        <v>41538.57</v>
      </c>
      <c r="S66" s="326">
        <v>43566.19</v>
      </c>
      <c r="T66" s="326">
        <v>0</v>
      </c>
      <c r="U66" s="326">
        <v>943367.02</v>
      </c>
      <c r="V66" s="326">
        <v>0</v>
      </c>
      <c r="W66" s="326">
        <v>5099.57</v>
      </c>
      <c r="X66" s="326">
        <v>27224.639999999999</v>
      </c>
      <c r="Y66" s="326">
        <v>62141.11</v>
      </c>
      <c r="Z66" s="326">
        <v>118816.52</v>
      </c>
      <c r="AA66" s="326">
        <v>12936.64</v>
      </c>
      <c r="AB66" s="326">
        <v>304280.74</v>
      </c>
      <c r="AC66" s="326">
        <v>2017.27</v>
      </c>
      <c r="AD66" s="326">
        <v>2083657.04</v>
      </c>
      <c r="AE66" s="326">
        <v>2932.37</v>
      </c>
      <c r="AF66" s="326">
        <v>0</v>
      </c>
      <c r="AG66" s="326">
        <v>503218.2</v>
      </c>
      <c r="AH66" s="326">
        <v>18803.080000000002</v>
      </c>
      <c r="AI66" s="326">
        <v>0</v>
      </c>
      <c r="AJ66" s="326">
        <v>56853.74</v>
      </c>
      <c r="AK66" s="326">
        <v>8130.87</v>
      </c>
      <c r="AL66" s="326">
        <v>0</v>
      </c>
      <c r="AM66" s="326">
        <v>10</v>
      </c>
      <c r="AN66" s="326">
        <v>0</v>
      </c>
      <c r="AO66" s="326">
        <v>0</v>
      </c>
      <c r="AP66" s="326">
        <v>26680.639999999999</v>
      </c>
      <c r="AQ66" s="326">
        <v>0</v>
      </c>
      <c r="AR66" s="326">
        <v>0</v>
      </c>
      <c r="AS66" s="326">
        <v>0</v>
      </c>
      <c r="AT66" s="326">
        <v>0</v>
      </c>
      <c r="AU66" s="326">
        <v>0</v>
      </c>
      <c r="AV66" s="326">
        <v>25270.31</v>
      </c>
      <c r="AW66" s="326">
        <v>7469.93</v>
      </c>
      <c r="AX66" s="326">
        <v>0</v>
      </c>
      <c r="AY66" s="326">
        <v>592999.85</v>
      </c>
      <c r="AZ66" s="326">
        <v>0</v>
      </c>
      <c r="BA66" s="326">
        <v>-105828.63</v>
      </c>
      <c r="BB66" s="326">
        <v>0</v>
      </c>
      <c r="BC66" s="326">
        <v>1254.2</v>
      </c>
      <c r="BD66" s="326">
        <v>2220.71</v>
      </c>
      <c r="BE66" s="326">
        <v>1439604.55</v>
      </c>
      <c r="BF66" s="326">
        <v>0</v>
      </c>
      <c r="BG66" s="326">
        <v>0</v>
      </c>
      <c r="BH66" s="326">
        <v>0</v>
      </c>
      <c r="BI66" s="326">
        <v>0</v>
      </c>
      <c r="BJ66" s="326">
        <v>0</v>
      </c>
      <c r="BK66" s="326">
        <v>0</v>
      </c>
      <c r="BL66" s="326">
        <v>19500</v>
      </c>
      <c r="BM66" s="326">
        <v>0</v>
      </c>
      <c r="BN66" s="326">
        <v>276109.61</v>
      </c>
      <c r="BO66" s="326">
        <v>0</v>
      </c>
      <c r="BP66" s="326">
        <v>0</v>
      </c>
      <c r="BQ66" s="326">
        <v>0</v>
      </c>
      <c r="BR66" s="326">
        <v>0</v>
      </c>
      <c r="BS66" s="326">
        <v>0</v>
      </c>
      <c r="BT66" s="326">
        <v>0</v>
      </c>
      <c r="BU66" s="326">
        <v>0</v>
      </c>
      <c r="BV66" s="326">
        <v>0</v>
      </c>
      <c r="BW66" s="326">
        <v>180404.14</v>
      </c>
      <c r="BX66" s="326">
        <v>5880.03</v>
      </c>
      <c r="BY66" s="326">
        <v>28031.759999999998</v>
      </c>
      <c r="BZ66" s="326">
        <v>0</v>
      </c>
      <c r="CA66" s="326">
        <v>0</v>
      </c>
      <c r="CB66" s="326">
        <v>0</v>
      </c>
      <c r="CC66" s="326">
        <f>88115445+1550620.53</f>
        <v>89666065.530000001</v>
      </c>
      <c r="CD66" s="249" t="s">
        <v>221</v>
      </c>
      <c r="CE66" s="195">
        <f t="shared" si="0"/>
        <v>99420159.409999996</v>
      </c>
      <c r="CF66" s="252"/>
    </row>
    <row r="67" spans="1:84" ht="12.6" customHeight="1">
      <c r="A67" s="171" t="s">
        <v>6</v>
      </c>
      <c r="B67" s="175"/>
      <c r="C67" s="195">
        <f>ROUND(C51+C52,0)</f>
        <v>1630276</v>
      </c>
      <c r="D67" s="195">
        <f>ROUND(D51+D52,0)</f>
        <v>1155649</v>
      </c>
      <c r="E67" s="195">
        <f t="shared" ref="E67:BP67" si="3">ROUND(E51+E52,0)</f>
        <v>1058518</v>
      </c>
      <c r="F67" s="195">
        <f t="shared" si="3"/>
        <v>576239</v>
      </c>
      <c r="G67" s="195">
        <f t="shared" si="3"/>
        <v>554475</v>
      </c>
      <c r="H67" s="195">
        <f t="shared" si="3"/>
        <v>347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559769</v>
      </c>
      <c r="P67" s="195">
        <f t="shared" si="3"/>
        <v>2297745</v>
      </c>
      <c r="Q67" s="195">
        <f t="shared" si="3"/>
        <v>0</v>
      </c>
      <c r="R67" s="195">
        <f t="shared" si="3"/>
        <v>580702</v>
      </c>
      <c r="S67" s="195">
        <f t="shared" si="3"/>
        <v>206710</v>
      </c>
      <c r="T67" s="195">
        <f t="shared" si="3"/>
        <v>21042</v>
      </c>
      <c r="U67" s="195">
        <f t="shared" si="3"/>
        <v>323485</v>
      </c>
      <c r="V67" s="195">
        <f t="shared" si="3"/>
        <v>5102</v>
      </c>
      <c r="W67" s="195">
        <f t="shared" si="3"/>
        <v>282956</v>
      </c>
      <c r="X67" s="195">
        <f t="shared" si="3"/>
        <v>93979</v>
      </c>
      <c r="Y67" s="195">
        <f t="shared" si="3"/>
        <v>464682</v>
      </c>
      <c r="Z67" s="195">
        <f t="shared" si="3"/>
        <v>406222</v>
      </c>
      <c r="AA67" s="195">
        <f t="shared" si="3"/>
        <v>115358</v>
      </c>
      <c r="AB67" s="195">
        <f t="shared" si="3"/>
        <v>679817</v>
      </c>
      <c r="AC67" s="195">
        <f t="shared" si="3"/>
        <v>245313</v>
      </c>
      <c r="AD67" s="195">
        <f t="shared" si="3"/>
        <v>4260</v>
      </c>
      <c r="AE67" s="195">
        <f t="shared" si="3"/>
        <v>261598</v>
      </c>
      <c r="AF67" s="195">
        <f t="shared" si="3"/>
        <v>0</v>
      </c>
      <c r="AG67" s="195">
        <f t="shared" si="3"/>
        <v>926741</v>
      </c>
      <c r="AH67" s="195">
        <f t="shared" si="3"/>
        <v>0</v>
      </c>
      <c r="AI67" s="195">
        <f t="shared" si="3"/>
        <v>0</v>
      </c>
      <c r="AJ67" s="195">
        <f t="shared" si="3"/>
        <v>336233</v>
      </c>
      <c r="AK67" s="195">
        <f t="shared" si="3"/>
        <v>152536</v>
      </c>
      <c r="AL67" s="195">
        <f t="shared" si="3"/>
        <v>0</v>
      </c>
      <c r="AM67" s="195">
        <f t="shared" si="3"/>
        <v>13744</v>
      </c>
      <c r="AN67" s="195">
        <f t="shared" si="3"/>
        <v>0</v>
      </c>
      <c r="AO67" s="195">
        <f t="shared" si="3"/>
        <v>0</v>
      </c>
      <c r="AP67" s="195">
        <f t="shared" si="3"/>
        <v>574956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650185</v>
      </c>
      <c r="AW67" s="195">
        <f t="shared" si="3"/>
        <v>236</v>
      </c>
      <c r="AX67" s="195">
        <f t="shared" si="3"/>
        <v>0</v>
      </c>
      <c r="AY67" s="195">
        <f t="shared" si="3"/>
        <v>427567</v>
      </c>
      <c r="AZ67" s="195">
        <f>ROUND(AZ51+AZ52,0)</f>
        <v>0</v>
      </c>
      <c r="BA67" s="195">
        <f>ROUND(BA51+BA52,0)</f>
        <v>70090</v>
      </c>
      <c r="BB67" s="195">
        <f t="shared" si="3"/>
        <v>4985</v>
      </c>
      <c r="BC67" s="195">
        <f t="shared" si="3"/>
        <v>44598</v>
      </c>
      <c r="BD67" s="195">
        <f t="shared" si="3"/>
        <v>285990</v>
      </c>
      <c r="BE67" s="195">
        <f t="shared" si="3"/>
        <v>4398032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9207</v>
      </c>
      <c r="BM67" s="195">
        <f t="shared" si="3"/>
        <v>0</v>
      </c>
      <c r="BN67" s="195">
        <f t="shared" si="3"/>
        <v>437341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54076</v>
      </c>
      <c r="BX67" s="195">
        <f t="shared" si="4"/>
        <v>0</v>
      </c>
      <c r="BY67" s="195">
        <f t="shared" si="4"/>
        <v>89996</v>
      </c>
      <c r="BZ67" s="195">
        <f t="shared" si="4"/>
        <v>12086</v>
      </c>
      <c r="CA67" s="195">
        <f t="shared" si="4"/>
        <v>0</v>
      </c>
      <c r="CB67" s="195">
        <f t="shared" si="4"/>
        <v>0</v>
      </c>
      <c r="CC67" s="195">
        <f t="shared" si="4"/>
        <v>935336</v>
      </c>
      <c r="CD67" s="249" t="s">
        <v>221</v>
      </c>
      <c r="CE67" s="195">
        <f t="shared" si="0"/>
        <v>20948179</v>
      </c>
      <c r="CF67" s="252"/>
    </row>
    <row r="68" spans="1:84" ht="12.6" customHeight="1">
      <c r="A68" s="171" t="s">
        <v>240</v>
      </c>
      <c r="B68" s="175"/>
      <c r="C68" s="327">
        <v>235863.88999999998</v>
      </c>
      <c r="D68" s="327">
        <v>137338.20000000001</v>
      </c>
      <c r="E68" s="327">
        <v>171612.62000000002</v>
      </c>
      <c r="F68" s="327">
        <v>1049.7</v>
      </c>
      <c r="G68" s="327">
        <v>110518.08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27">
        <v>0</v>
      </c>
      <c r="O68" s="327">
        <v>13227.2</v>
      </c>
      <c r="P68" s="327">
        <v>10802.15</v>
      </c>
      <c r="Q68" s="327">
        <v>0</v>
      </c>
      <c r="R68" s="327">
        <v>90.67</v>
      </c>
      <c r="S68" s="327">
        <v>0</v>
      </c>
      <c r="T68" s="327">
        <v>0</v>
      </c>
      <c r="U68" s="327">
        <v>73.660000000000011</v>
      </c>
      <c r="V68" s="327">
        <v>0</v>
      </c>
      <c r="W68" s="327">
        <v>0</v>
      </c>
      <c r="X68" s="327">
        <v>0</v>
      </c>
      <c r="Y68" s="327">
        <v>0</v>
      </c>
      <c r="Z68" s="327">
        <v>77.25</v>
      </c>
      <c r="AA68" s="327">
        <v>0</v>
      </c>
      <c r="AB68" s="327">
        <v>575.15000000000191</v>
      </c>
      <c r="AC68" s="327">
        <v>20201.740000000002</v>
      </c>
      <c r="AD68" s="327">
        <v>0</v>
      </c>
      <c r="AE68" s="327">
        <v>221404.68</v>
      </c>
      <c r="AF68" s="327">
        <v>0</v>
      </c>
      <c r="AG68" s="327">
        <v>323.10999999999956</v>
      </c>
      <c r="AH68" s="327">
        <v>0</v>
      </c>
      <c r="AI68" s="327">
        <v>0</v>
      </c>
      <c r="AJ68" s="327">
        <v>732134.27</v>
      </c>
      <c r="AK68" s="327">
        <v>0</v>
      </c>
      <c r="AL68" s="327">
        <v>0</v>
      </c>
      <c r="AM68" s="327">
        <v>0</v>
      </c>
      <c r="AN68" s="327">
        <v>0</v>
      </c>
      <c r="AO68" s="327">
        <v>0</v>
      </c>
      <c r="AP68" s="327">
        <v>2217105.8099999996</v>
      </c>
      <c r="AQ68" s="327">
        <v>0</v>
      </c>
      <c r="AR68" s="327">
        <v>0</v>
      </c>
      <c r="AS68" s="327">
        <v>0</v>
      </c>
      <c r="AT68" s="327">
        <v>0</v>
      </c>
      <c r="AU68" s="327">
        <v>0</v>
      </c>
      <c r="AV68" s="327">
        <v>687917.79</v>
      </c>
      <c r="AW68" s="327">
        <v>0</v>
      </c>
      <c r="AX68" s="327">
        <v>0</v>
      </c>
      <c r="AY68" s="327">
        <v>29.22</v>
      </c>
      <c r="AZ68" s="327">
        <v>0</v>
      </c>
      <c r="BA68" s="327">
        <v>0</v>
      </c>
      <c r="BB68" s="327">
        <v>0</v>
      </c>
      <c r="BC68" s="327">
        <v>0</v>
      </c>
      <c r="BD68" s="327">
        <v>21.23</v>
      </c>
      <c r="BE68" s="327">
        <v>12398.24</v>
      </c>
      <c r="BF68" s="327">
        <v>0</v>
      </c>
      <c r="BG68" s="327">
        <v>0</v>
      </c>
      <c r="BH68" s="327">
        <v>0</v>
      </c>
      <c r="BI68" s="327">
        <v>0</v>
      </c>
      <c r="BJ68" s="327">
        <v>0</v>
      </c>
      <c r="BK68" s="327">
        <v>0</v>
      </c>
      <c r="BL68" s="327">
        <v>36.380000000000003</v>
      </c>
      <c r="BM68" s="327">
        <v>0</v>
      </c>
      <c r="BN68" s="327">
        <v>760474.94000000018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0</v>
      </c>
      <c r="BW68" s="327">
        <v>73.540000000000006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301821.53000000009</v>
      </c>
      <c r="CD68" s="249" t="s">
        <v>221</v>
      </c>
      <c r="CE68" s="195">
        <f t="shared" si="0"/>
        <v>5635171.0500000007</v>
      </c>
      <c r="CF68" s="252"/>
    </row>
    <row r="69" spans="1:84" ht="12.6" customHeight="1">
      <c r="A69" s="171" t="s">
        <v>241</v>
      </c>
      <c r="B69" s="175"/>
      <c r="C69" s="327">
        <v>67690.160000000091</v>
      </c>
      <c r="D69" s="327">
        <v>22131.559999999998</v>
      </c>
      <c r="E69" s="327">
        <v>14302.189999999973</v>
      </c>
      <c r="F69" s="327">
        <v>472.34999999999127</v>
      </c>
      <c r="G69" s="327">
        <v>2935.6300000000192</v>
      </c>
      <c r="H69" s="327">
        <v>-127.93000000000075</v>
      </c>
      <c r="I69" s="327">
        <v>0</v>
      </c>
      <c r="J69" s="327">
        <v>0</v>
      </c>
      <c r="K69" s="327">
        <v>0</v>
      </c>
      <c r="L69" s="327">
        <v>0</v>
      </c>
      <c r="M69" s="327">
        <v>0</v>
      </c>
      <c r="N69" s="327">
        <v>0</v>
      </c>
      <c r="O69" s="327">
        <v>21142.409999999989</v>
      </c>
      <c r="P69" s="327">
        <v>6597.0599999999977</v>
      </c>
      <c r="Q69" s="327">
        <v>0</v>
      </c>
      <c r="R69" s="327">
        <v>2035.7300000000032</v>
      </c>
      <c r="S69" s="327">
        <v>1177.3199999999997</v>
      </c>
      <c r="T69" s="327">
        <v>230.34000000000196</v>
      </c>
      <c r="U69" s="327">
        <v>19626.630000000005</v>
      </c>
      <c r="V69" s="327">
        <v>0.91000000000008185</v>
      </c>
      <c r="W69" s="327">
        <v>4607.2199999999993</v>
      </c>
      <c r="X69" s="327">
        <v>4806.5999999999985</v>
      </c>
      <c r="Y69" s="327">
        <v>1098.5699999999924</v>
      </c>
      <c r="Z69" s="327">
        <v>7.1400000000030559</v>
      </c>
      <c r="AA69" s="327">
        <v>19.899999999997817</v>
      </c>
      <c r="AB69" s="327">
        <v>4013.3299999999799</v>
      </c>
      <c r="AC69" s="327">
        <v>60.779999999997926</v>
      </c>
      <c r="AD69" s="327">
        <v>0.78000000000020009</v>
      </c>
      <c r="AE69" s="327">
        <v>62.680000000000291</v>
      </c>
      <c r="AF69" s="327">
        <v>0</v>
      </c>
      <c r="AG69" s="327">
        <v>32869.419999999969</v>
      </c>
      <c r="AH69" s="327">
        <v>0</v>
      </c>
      <c r="AI69" s="327">
        <v>0</v>
      </c>
      <c r="AJ69" s="327">
        <v>52586.530000000042</v>
      </c>
      <c r="AK69" s="327">
        <v>27.529999999998836</v>
      </c>
      <c r="AL69" s="327">
        <v>0</v>
      </c>
      <c r="AM69" s="327">
        <v>90.829999999999927</v>
      </c>
      <c r="AN69" s="327">
        <v>0</v>
      </c>
      <c r="AO69" s="327">
        <v>0</v>
      </c>
      <c r="AP69" s="327">
        <v>-497.51000000009662</v>
      </c>
      <c r="AQ69" s="327">
        <v>0</v>
      </c>
      <c r="AR69" s="327">
        <v>0</v>
      </c>
      <c r="AS69" s="327">
        <v>0</v>
      </c>
      <c r="AT69" s="327">
        <v>0</v>
      </c>
      <c r="AU69" s="327">
        <v>0</v>
      </c>
      <c r="AV69" s="327">
        <v>33107.840000000033</v>
      </c>
      <c r="AW69" s="327">
        <v>78848.489999999976</v>
      </c>
      <c r="AX69" s="327">
        <v>0</v>
      </c>
      <c r="AY69" s="327">
        <v>-14790.669999999998</v>
      </c>
      <c r="AZ69" s="327">
        <v>0</v>
      </c>
      <c r="BA69" s="327">
        <v>12.770000000000437</v>
      </c>
      <c r="BB69" s="327">
        <v>0.91000000000167347</v>
      </c>
      <c r="BC69" s="327">
        <v>182.61999999999898</v>
      </c>
      <c r="BD69" s="327">
        <v>141.97000000000116</v>
      </c>
      <c r="BE69" s="327">
        <v>31442.630000000005</v>
      </c>
      <c r="BF69" s="327">
        <v>0</v>
      </c>
      <c r="BG69" s="327">
        <v>0</v>
      </c>
      <c r="BH69" s="327">
        <v>0</v>
      </c>
      <c r="BI69" s="327">
        <v>0</v>
      </c>
      <c r="BJ69" s="327">
        <v>0</v>
      </c>
      <c r="BK69" s="327">
        <v>0</v>
      </c>
      <c r="BL69" s="327">
        <v>1.2200000000000273</v>
      </c>
      <c r="BM69" s="327">
        <v>0</v>
      </c>
      <c r="BN69" s="327">
        <v>239086.46000000002</v>
      </c>
      <c r="BO69" s="327">
        <v>0</v>
      </c>
      <c r="BP69" s="327">
        <v>0</v>
      </c>
      <c r="BQ69" s="327">
        <v>0</v>
      </c>
      <c r="BR69" s="327">
        <v>0</v>
      </c>
      <c r="BS69" s="327">
        <v>0</v>
      </c>
      <c r="BT69" s="327">
        <v>0</v>
      </c>
      <c r="BU69" s="327">
        <v>0</v>
      </c>
      <c r="BV69" s="327">
        <v>0</v>
      </c>
      <c r="BW69" s="327">
        <v>5416.02</v>
      </c>
      <c r="BX69" s="327">
        <v>10740.920000000002</v>
      </c>
      <c r="BY69" s="327">
        <v>43402.85</v>
      </c>
      <c r="BZ69" s="327">
        <v>2076.6400000000003</v>
      </c>
      <c r="CA69" s="327">
        <v>0</v>
      </c>
      <c r="CB69" s="327">
        <v>0</v>
      </c>
      <c r="CC69" s="327">
        <v>16046094.860000001</v>
      </c>
      <c r="CD69" s="329">
        <v>20340549.700000003</v>
      </c>
      <c r="CE69" s="195">
        <f t="shared" si="0"/>
        <v>37074283.390000001</v>
      </c>
      <c r="CF69" s="252"/>
    </row>
    <row r="70" spans="1:84" ht="12.6" customHeight="1">
      <c r="A70" s="171" t="s">
        <v>242</v>
      </c>
      <c r="B70" s="175"/>
      <c r="C70" s="327">
        <v>0</v>
      </c>
      <c r="D70" s="327">
        <v>0</v>
      </c>
      <c r="E70" s="327">
        <v>0</v>
      </c>
      <c r="F70" s="327">
        <v>4835.12</v>
      </c>
      <c r="G70" s="327">
        <v>10122.200000000001</v>
      </c>
      <c r="H70" s="327">
        <v>392.75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6642.49</v>
      </c>
      <c r="P70" s="327">
        <v>3342.6</v>
      </c>
      <c r="Q70" s="327">
        <v>0</v>
      </c>
      <c r="R70" s="327">
        <v>0</v>
      </c>
      <c r="S70" s="327">
        <v>0</v>
      </c>
      <c r="T70" s="327">
        <v>0</v>
      </c>
      <c r="U70" s="327">
        <v>54441.440000000002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14390.13</v>
      </c>
      <c r="AC70" s="327">
        <v>0</v>
      </c>
      <c r="AD70" s="327">
        <v>0</v>
      </c>
      <c r="AE70" s="327">
        <v>7094.42</v>
      </c>
      <c r="AF70" s="327">
        <v>0</v>
      </c>
      <c r="AG70" s="327">
        <v>205</v>
      </c>
      <c r="AH70" s="327">
        <v>0</v>
      </c>
      <c r="AI70" s="327">
        <v>0</v>
      </c>
      <c r="AJ70" s="327">
        <v>217979.33000000002</v>
      </c>
      <c r="AK70" s="327">
        <v>38493.67</v>
      </c>
      <c r="AL70" s="327">
        <v>0</v>
      </c>
      <c r="AM70" s="327">
        <v>0</v>
      </c>
      <c r="AN70" s="327">
        <v>0</v>
      </c>
      <c r="AO70" s="327">
        <v>0</v>
      </c>
      <c r="AP70" s="327">
        <v>56483.42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203097.09999999998</v>
      </c>
      <c r="AW70" s="327">
        <v>355954.28000000009</v>
      </c>
      <c r="AX70" s="327">
        <v>0</v>
      </c>
      <c r="AY70" s="327">
        <v>1332579.48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432.40000000000009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1030654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1300</v>
      </c>
      <c r="BY70" s="327">
        <v>31784.400000000001</v>
      </c>
      <c r="BZ70" s="327">
        <v>0</v>
      </c>
      <c r="CA70" s="327">
        <v>0</v>
      </c>
      <c r="CB70" s="327">
        <v>0</v>
      </c>
      <c r="CC70" s="327">
        <v>-144947.27000000008</v>
      </c>
      <c r="CD70" s="328">
        <v>0</v>
      </c>
      <c r="CE70" s="195">
        <f t="shared" si="0"/>
        <v>3225276.9599999995</v>
      </c>
      <c r="CF70" s="252"/>
    </row>
    <row r="71" spans="1:84" ht="12.6" customHeight="1">
      <c r="A71" s="171" t="s">
        <v>243</v>
      </c>
      <c r="B71" s="175"/>
      <c r="C71" s="195">
        <f>SUM(C61:C68)+C69-C70</f>
        <v>30812938.359999999</v>
      </c>
      <c r="D71" s="195">
        <f t="shared" ref="D71:AI71" si="5">SUM(D61:D69)-D70</f>
        <v>16323394.75</v>
      </c>
      <c r="E71" s="195">
        <f t="shared" si="5"/>
        <v>19013658.540000003</v>
      </c>
      <c r="F71" s="195">
        <f t="shared" si="5"/>
        <v>5667396.2399999993</v>
      </c>
      <c r="G71" s="195">
        <f t="shared" si="5"/>
        <v>7330817.25</v>
      </c>
      <c r="H71" s="195">
        <f t="shared" si="5"/>
        <v>252574.44000000003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8241023.9299999997</v>
      </c>
      <c r="P71" s="195">
        <f t="shared" si="5"/>
        <v>29873333.369999994</v>
      </c>
      <c r="Q71" s="195">
        <f t="shared" si="5"/>
        <v>0</v>
      </c>
      <c r="R71" s="195">
        <f t="shared" si="5"/>
        <v>7386175.2200000007</v>
      </c>
      <c r="S71" s="195">
        <f t="shared" si="5"/>
        <v>2105645.2099999995</v>
      </c>
      <c r="T71" s="195">
        <f t="shared" si="5"/>
        <v>996252.72000000009</v>
      </c>
      <c r="U71" s="195">
        <f t="shared" si="5"/>
        <v>8944688.3000000007</v>
      </c>
      <c r="V71" s="195">
        <f t="shared" si="5"/>
        <v>7405.68</v>
      </c>
      <c r="W71" s="195">
        <f t="shared" si="5"/>
        <v>1185944.3</v>
      </c>
      <c r="X71" s="195">
        <f t="shared" si="5"/>
        <v>2023619.77</v>
      </c>
      <c r="Y71" s="195">
        <f t="shared" si="5"/>
        <v>7565413.9300000006</v>
      </c>
      <c r="Z71" s="195">
        <f t="shared" si="5"/>
        <v>2854287.18</v>
      </c>
      <c r="AA71" s="195">
        <f t="shared" si="5"/>
        <v>1050717.6400000001</v>
      </c>
      <c r="AB71" s="195">
        <f t="shared" si="5"/>
        <v>22955595.199999999</v>
      </c>
      <c r="AC71" s="195">
        <f t="shared" si="5"/>
        <v>3827387.8400000003</v>
      </c>
      <c r="AD71" s="195">
        <f t="shared" si="5"/>
        <v>2110324.6199999996</v>
      </c>
      <c r="AE71" s="195">
        <f t="shared" si="5"/>
        <v>3704061.3100000005</v>
      </c>
      <c r="AF71" s="195">
        <f t="shared" si="5"/>
        <v>0</v>
      </c>
      <c r="AG71" s="195">
        <f t="shared" si="5"/>
        <v>21515074.580000002</v>
      </c>
      <c r="AH71" s="195">
        <f t="shared" si="5"/>
        <v>18803.080000000002</v>
      </c>
      <c r="AI71" s="195">
        <f t="shared" si="5"/>
        <v>0</v>
      </c>
      <c r="AJ71" s="195">
        <f t="shared" ref="AJ71:BO71" si="6">SUM(AJ61:AJ69)-AJ70</f>
        <v>14945742.889999999</v>
      </c>
      <c r="AK71" s="195">
        <f t="shared" si="6"/>
        <v>1932027.2500000002</v>
      </c>
      <c r="AL71" s="195">
        <f t="shared" si="6"/>
        <v>0</v>
      </c>
      <c r="AM71" s="195">
        <f t="shared" si="6"/>
        <v>187769.36</v>
      </c>
      <c r="AN71" s="195">
        <f t="shared" si="6"/>
        <v>0</v>
      </c>
      <c r="AO71" s="195">
        <f t="shared" si="6"/>
        <v>0</v>
      </c>
      <c r="AP71" s="195">
        <f t="shared" si="6"/>
        <v>19435406.959999997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17685520.719999999</v>
      </c>
      <c r="AW71" s="195">
        <f t="shared" si="6"/>
        <v>4433291.68</v>
      </c>
      <c r="AX71" s="195">
        <f t="shared" si="6"/>
        <v>0</v>
      </c>
      <c r="AY71" s="195">
        <f t="shared" si="6"/>
        <v>4834269.4399999995</v>
      </c>
      <c r="AZ71" s="195">
        <f t="shared" si="6"/>
        <v>0</v>
      </c>
      <c r="BA71" s="195">
        <f t="shared" si="6"/>
        <v>140400.72999999998</v>
      </c>
      <c r="BB71" s="195">
        <f t="shared" si="6"/>
        <v>1868372.51</v>
      </c>
      <c r="BC71" s="195">
        <f t="shared" si="6"/>
        <v>895213.66999999993</v>
      </c>
      <c r="BD71" s="195">
        <f t="shared" si="6"/>
        <v>1661082.5599999998</v>
      </c>
      <c r="BE71" s="195">
        <f t="shared" si="6"/>
        <v>9187177.9199999999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1704027.35</v>
      </c>
      <c r="BM71" s="195">
        <f t="shared" si="6"/>
        <v>0</v>
      </c>
      <c r="BN71" s="195">
        <f t="shared" si="6"/>
        <v>3377128.04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1027739.54</v>
      </c>
      <c r="BX71" s="195">
        <f t="shared" si="7"/>
        <v>2738777.7799999993</v>
      </c>
      <c r="BY71" s="195">
        <f t="shared" si="7"/>
        <v>3575269.86</v>
      </c>
      <c r="BZ71" s="195">
        <f t="shared" si="7"/>
        <v>1398698.99</v>
      </c>
      <c r="CA71" s="195">
        <f t="shared" si="7"/>
        <v>0</v>
      </c>
      <c r="CB71" s="195">
        <f t="shared" si="7"/>
        <v>0</v>
      </c>
      <c r="CC71" s="195">
        <f t="shared" si="7"/>
        <v>127631956.87</v>
      </c>
      <c r="CD71" s="245">
        <f>CD69-CD70</f>
        <v>20340549.700000003</v>
      </c>
      <c r="CE71" s="195">
        <f>SUM(CE61:CE69)-CE70</f>
        <v>444766957.27999997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>
      <c r="A73" s="171" t="s">
        <v>245</v>
      </c>
      <c r="B73" s="175"/>
      <c r="C73" s="330">
        <v>128194601.03</v>
      </c>
      <c r="D73" s="330">
        <v>51647801.379999995</v>
      </c>
      <c r="E73" s="330">
        <v>64815150.709999993</v>
      </c>
      <c r="F73" s="330">
        <v>18036502</v>
      </c>
      <c r="G73" s="330">
        <v>37009151</v>
      </c>
      <c r="H73" s="330">
        <v>0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22686355</v>
      </c>
      <c r="P73" s="330">
        <v>163494402</v>
      </c>
      <c r="Q73" s="330">
        <v>0</v>
      </c>
      <c r="R73" s="330">
        <v>37029591</v>
      </c>
      <c r="S73" s="330">
        <v>0</v>
      </c>
      <c r="T73" s="330">
        <v>4207199</v>
      </c>
      <c r="U73" s="330">
        <v>71217346.100000009</v>
      </c>
      <c r="V73" s="330">
        <v>2929159.9999999995</v>
      </c>
      <c r="W73" s="330">
        <v>15422874.299999999</v>
      </c>
      <c r="X73" s="330">
        <v>54355750.54999999</v>
      </c>
      <c r="Y73" s="330">
        <v>54937039.75</v>
      </c>
      <c r="Z73" s="330">
        <v>9705510.7000000011</v>
      </c>
      <c r="AA73" s="330">
        <v>6253210</v>
      </c>
      <c r="AB73" s="330">
        <v>82377637.729999974</v>
      </c>
      <c r="AC73" s="330">
        <v>54126182</v>
      </c>
      <c r="AD73" s="330">
        <v>3830342</v>
      </c>
      <c r="AE73" s="330">
        <v>14731072</v>
      </c>
      <c r="AF73" s="330">
        <v>0</v>
      </c>
      <c r="AG73" s="330">
        <v>139110965.00999999</v>
      </c>
      <c r="AH73" s="330">
        <v>46324</v>
      </c>
      <c r="AI73" s="330">
        <v>0</v>
      </c>
      <c r="AJ73" s="330">
        <v>1415292.0000000002</v>
      </c>
      <c r="AK73" s="330">
        <v>7716.07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1">
        <v>31408323.940000001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1068995499.2700001</v>
      </c>
      <c r="CF73" s="252"/>
    </row>
    <row r="74" spans="1:84" ht="12.6" customHeight="1">
      <c r="A74" s="171" t="s">
        <v>246</v>
      </c>
      <c r="B74" s="175"/>
      <c r="C74" s="330">
        <v>1808274</v>
      </c>
      <c r="D74" s="330">
        <v>7680179.1200000001</v>
      </c>
      <c r="E74" s="330">
        <v>4532531.38</v>
      </c>
      <c r="F74" s="330">
        <v>391579.00000000006</v>
      </c>
      <c r="G74" s="330">
        <v>0</v>
      </c>
      <c r="H74" s="330">
        <v>318111.00000000006</v>
      </c>
      <c r="I74" s="330">
        <v>0</v>
      </c>
      <c r="J74" s="330">
        <v>0</v>
      </c>
      <c r="K74" s="330">
        <v>0</v>
      </c>
      <c r="L74" s="330">
        <v>0</v>
      </c>
      <c r="M74" s="330">
        <v>0</v>
      </c>
      <c r="N74" s="330">
        <v>0</v>
      </c>
      <c r="O74" s="330">
        <v>6740576.7500000009</v>
      </c>
      <c r="P74" s="330">
        <v>170046815.99999997</v>
      </c>
      <c r="Q74" s="330">
        <v>0</v>
      </c>
      <c r="R74" s="330">
        <v>47041499</v>
      </c>
      <c r="S74" s="330">
        <v>0</v>
      </c>
      <c r="T74" s="330">
        <v>63540</v>
      </c>
      <c r="U74" s="330">
        <v>37605076.890000001</v>
      </c>
      <c r="V74" s="330">
        <v>4161839</v>
      </c>
      <c r="W74" s="330">
        <v>20392240.549999997</v>
      </c>
      <c r="X74" s="330">
        <v>87544503.449999988</v>
      </c>
      <c r="Y74" s="330">
        <v>45871423.700000003</v>
      </c>
      <c r="Z74" s="330">
        <v>9819002.7999999989</v>
      </c>
      <c r="AA74" s="330">
        <v>9049140</v>
      </c>
      <c r="AB74" s="330">
        <v>33459173.370000001</v>
      </c>
      <c r="AC74" s="330">
        <v>3061771</v>
      </c>
      <c r="AD74" s="330">
        <v>89754</v>
      </c>
      <c r="AE74" s="330">
        <v>780615.87999999989</v>
      </c>
      <c r="AF74" s="330">
        <v>0</v>
      </c>
      <c r="AG74" s="330">
        <v>260792404.39000002</v>
      </c>
      <c r="AH74" s="330">
        <v>448</v>
      </c>
      <c r="AI74" s="330">
        <v>0</v>
      </c>
      <c r="AJ74" s="330">
        <v>31563055.75</v>
      </c>
      <c r="AK74" s="330">
        <v>8333336.9000000013</v>
      </c>
      <c r="AL74" s="330">
        <v>0</v>
      </c>
      <c r="AM74" s="330">
        <v>0</v>
      </c>
      <c r="AN74" s="330">
        <v>0</v>
      </c>
      <c r="AO74" s="330">
        <v>0</v>
      </c>
      <c r="AP74" s="330">
        <v>36878295.369999997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2">
        <v>35834126.93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863859314.2299999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130002875.03</v>
      </c>
      <c r="D75" s="195">
        <f t="shared" si="9"/>
        <v>59327980.499999993</v>
      </c>
      <c r="E75" s="195">
        <f t="shared" si="9"/>
        <v>69347682.089999989</v>
      </c>
      <c r="F75" s="195">
        <f t="shared" si="9"/>
        <v>18428081</v>
      </c>
      <c r="G75" s="195">
        <f t="shared" si="9"/>
        <v>37009151</v>
      </c>
      <c r="H75" s="195">
        <f t="shared" si="9"/>
        <v>318111.00000000006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29426931.75</v>
      </c>
      <c r="P75" s="195">
        <f t="shared" si="9"/>
        <v>333541218</v>
      </c>
      <c r="Q75" s="195">
        <f t="shared" si="9"/>
        <v>0</v>
      </c>
      <c r="R75" s="195">
        <f t="shared" si="9"/>
        <v>84071090</v>
      </c>
      <c r="S75" s="195">
        <f t="shared" si="9"/>
        <v>0</v>
      </c>
      <c r="T75" s="195">
        <f t="shared" si="9"/>
        <v>4270739</v>
      </c>
      <c r="U75" s="195">
        <f t="shared" si="9"/>
        <v>108822422.99000001</v>
      </c>
      <c r="V75" s="195">
        <f t="shared" si="9"/>
        <v>7090999</v>
      </c>
      <c r="W75" s="195">
        <f t="shared" si="9"/>
        <v>35815114.849999994</v>
      </c>
      <c r="X75" s="195">
        <f t="shared" si="9"/>
        <v>141900253.99999997</v>
      </c>
      <c r="Y75" s="195">
        <f t="shared" si="9"/>
        <v>100808463.45</v>
      </c>
      <c r="Z75" s="195">
        <f t="shared" si="9"/>
        <v>19524513.5</v>
      </c>
      <c r="AA75" s="195">
        <f t="shared" si="9"/>
        <v>15302350</v>
      </c>
      <c r="AB75" s="195">
        <f t="shared" si="9"/>
        <v>115836811.09999998</v>
      </c>
      <c r="AC75" s="195">
        <f t="shared" si="9"/>
        <v>57187953</v>
      </c>
      <c r="AD75" s="195">
        <f t="shared" si="9"/>
        <v>3920096</v>
      </c>
      <c r="AE75" s="195">
        <f t="shared" si="9"/>
        <v>15511687.879999999</v>
      </c>
      <c r="AF75" s="195">
        <f t="shared" si="9"/>
        <v>0</v>
      </c>
      <c r="AG75" s="195">
        <f t="shared" si="9"/>
        <v>399903369.39999998</v>
      </c>
      <c r="AH75" s="195">
        <f t="shared" si="9"/>
        <v>46772</v>
      </c>
      <c r="AI75" s="195">
        <f t="shared" si="9"/>
        <v>0</v>
      </c>
      <c r="AJ75" s="195">
        <f t="shared" si="9"/>
        <v>32978347.75</v>
      </c>
      <c r="AK75" s="195">
        <f t="shared" si="9"/>
        <v>8341052.9700000016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36878295.369999997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67242450.870000005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1932854813.5</v>
      </c>
      <c r="CF75" s="252"/>
    </row>
    <row r="76" spans="1:84" ht="12.6" customHeight="1">
      <c r="A76" s="171" t="s">
        <v>248</v>
      </c>
      <c r="B76" s="175"/>
      <c r="C76" s="333">
        <v>43782.979999999996</v>
      </c>
      <c r="D76" s="333">
        <v>36404.69</v>
      </c>
      <c r="E76" s="334">
        <v>34734.25</v>
      </c>
      <c r="F76" s="334">
        <v>19167.78</v>
      </c>
      <c r="G76" s="333">
        <v>25606.73</v>
      </c>
      <c r="H76" s="333">
        <v>0</v>
      </c>
      <c r="I76" s="334">
        <v>0</v>
      </c>
      <c r="J76" s="334">
        <v>0</v>
      </c>
      <c r="K76" s="334">
        <v>0</v>
      </c>
      <c r="L76" s="334">
        <v>0</v>
      </c>
      <c r="M76" s="334">
        <v>0</v>
      </c>
      <c r="N76" s="334">
        <v>0</v>
      </c>
      <c r="O76" s="334">
        <v>17352.46</v>
      </c>
      <c r="P76" s="334">
        <v>36003.29</v>
      </c>
      <c r="Q76" s="334">
        <v>0</v>
      </c>
      <c r="R76" s="334">
        <v>14000.38</v>
      </c>
      <c r="S76" s="334">
        <v>5920.79</v>
      </c>
      <c r="T76" s="334">
        <v>179.15</v>
      </c>
      <c r="U76" s="334">
        <v>6229.58</v>
      </c>
      <c r="V76" s="334">
        <v>188.63</v>
      </c>
      <c r="W76" s="334">
        <v>10916.86</v>
      </c>
      <c r="X76" s="334">
        <v>1888.12</v>
      </c>
      <c r="Y76" s="334">
        <v>10440.51</v>
      </c>
      <c r="Z76" s="334">
        <v>0</v>
      </c>
      <c r="AA76" s="334">
        <v>4001.48</v>
      </c>
      <c r="AB76" s="334">
        <v>10026.59</v>
      </c>
      <c r="AC76" s="334">
        <v>0</v>
      </c>
      <c r="AD76" s="334">
        <v>4579.7599999999993</v>
      </c>
      <c r="AE76" s="334">
        <v>7010.07</v>
      </c>
      <c r="AF76" s="334">
        <v>0</v>
      </c>
      <c r="AG76" s="334">
        <v>30827.970000000005</v>
      </c>
      <c r="AH76" s="334">
        <v>0</v>
      </c>
      <c r="AI76" s="334">
        <v>0</v>
      </c>
      <c r="AJ76" s="334">
        <v>25502.949999999997</v>
      </c>
      <c r="AK76" s="334">
        <v>5521.16</v>
      </c>
      <c r="AL76" s="334">
        <v>856.95999999999992</v>
      </c>
      <c r="AM76" s="334">
        <v>508.09</v>
      </c>
      <c r="AN76" s="334">
        <v>0</v>
      </c>
      <c r="AO76" s="334">
        <v>0</v>
      </c>
      <c r="AP76" s="334">
        <v>0</v>
      </c>
      <c r="AQ76" s="334">
        <v>0</v>
      </c>
      <c r="AR76" s="334">
        <v>0</v>
      </c>
      <c r="AS76" s="334">
        <v>0</v>
      </c>
      <c r="AT76" s="334">
        <v>0</v>
      </c>
      <c r="AU76" s="334">
        <v>0</v>
      </c>
      <c r="AV76" s="334">
        <v>20351.27</v>
      </c>
      <c r="AW76" s="338">
        <v>0</v>
      </c>
      <c r="AX76" s="339">
        <v>0</v>
      </c>
      <c r="AY76" s="339">
        <v>14179.26</v>
      </c>
      <c r="AZ76" s="339">
        <v>0</v>
      </c>
      <c r="BA76" s="339">
        <v>2561.4499999999998</v>
      </c>
      <c r="BB76" s="339">
        <v>559.83999999999992</v>
      </c>
      <c r="BC76" s="340">
        <v>746.01</v>
      </c>
      <c r="BD76" s="340">
        <v>10401.75</v>
      </c>
      <c r="BE76" s="340">
        <v>169568.78999999998</v>
      </c>
      <c r="BF76" s="340">
        <v>5984.8799999999992</v>
      </c>
      <c r="BG76" s="340">
        <v>239.5</v>
      </c>
      <c r="BH76" s="340">
        <v>0</v>
      </c>
      <c r="BI76" s="341">
        <v>0</v>
      </c>
      <c r="BJ76" s="341">
        <v>0</v>
      </c>
      <c r="BK76" s="341">
        <v>0</v>
      </c>
      <c r="BL76" s="341">
        <v>4449.7299999999996</v>
      </c>
      <c r="BM76" s="341">
        <v>0</v>
      </c>
      <c r="BN76" s="341">
        <v>11048.640000000001</v>
      </c>
      <c r="BO76" s="341">
        <v>0</v>
      </c>
      <c r="BP76" s="341">
        <v>0</v>
      </c>
      <c r="BQ76" s="341">
        <v>0</v>
      </c>
      <c r="BR76" s="341">
        <v>0</v>
      </c>
      <c r="BS76" s="341">
        <v>0</v>
      </c>
      <c r="BT76" s="341">
        <v>0</v>
      </c>
      <c r="BU76" s="341">
        <v>0</v>
      </c>
      <c r="BV76" s="341">
        <v>0</v>
      </c>
      <c r="BW76" s="341">
        <v>1920.45</v>
      </c>
      <c r="BX76" s="341">
        <v>621.27</v>
      </c>
      <c r="BY76" s="341">
        <v>2284.1999999999998</v>
      </c>
      <c r="BZ76" s="341">
        <v>201.35</v>
      </c>
      <c r="CA76" s="341"/>
      <c r="CB76" s="341"/>
      <c r="CC76" s="341">
        <v>65269.7</v>
      </c>
      <c r="CD76" s="249" t="s">
        <v>221</v>
      </c>
      <c r="CE76" s="195">
        <f t="shared" si="8"/>
        <v>662039.31999999995</v>
      </c>
      <c r="CF76" s="195">
        <f>BE59-CE76</f>
        <v>-0.31999999994877726</v>
      </c>
    </row>
    <row r="77" spans="1:84" ht="12.6" customHeight="1">
      <c r="A77" s="171" t="s">
        <v>249</v>
      </c>
      <c r="B77" s="175"/>
      <c r="C77" s="333">
        <v>67773.976738909623</v>
      </c>
      <c r="D77" s="333">
        <v>75103.609429145727</v>
      </c>
      <c r="E77" s="333">
        <v>67536.694505481966</v>
      </c>
      <c r="F77" s="333">
        <v>12018.223190942897</v>
      </c>
      <c r="G77" s="333">
        <v>35353.572121176512</v>
      </c>
      <c r="H77" s="333"/>
      <c r="I77" s="333">
        <v>0</v>
      </c>
      <c r="J77" s="333">
        <v>0</v>
      </c>
      <c r="K77" s="333">
        <v>0</v>
      </c>
      <c r="L77" s="333">
        <v>0</v>
      </c>
      <c r="M77" s="333">
        <v>0</v>
      </c>
      <c r="N77" s="333">
        <v>0</v>
      </c>
      <c r="O77" s="333">
        <v>2298.8996092635753</v>
      </c>
      <c r="P77" s="333">
        <v>0</v>
      </c>
      <c r="Q77" s="333">
        <v>0</v>
      </c>
      <c r="R77" s="333">
        <v>207.55934568260648</v>
      </c>
      <c r="S77" s="333">
        <v>0</v>
      </c>
      <c r="T77" s="333">
        <v>0</v>
      </c>
      <c r="U77" s="333">
        <v>0</v>
      </c>
      <c r="V77" s="333">
        <v>0</v>
      </c>
      <c r="W77" s="333">
        <v>0</v>
      </c>
      <c r="X77" s="333">
        <v>0</v>
      </c>
      <c r="Y77" s="333">
        <v>279.02537531417522</v>
      </c>
      <c r="Z77" s="333">
        <v>0</v>
      </c>
      <c r="AA77" s="333">
        <v>0</v>
      </c>
      <c r="AB77" s="333">
        <v>0</v>
      </c>
      <c r="AC77" s="333">
        <v>0</v>
      </c>
      <c r="AD77" s="333">
        <v>3.9920724088626938</v>
      </c>
      <c r="AE77" s="333">
        <v>0</v>
      </c>
      <c r="AF77" s="333">
        <v>0</v>
      </c>
      <c r="AG77" s="333">
        <v>8760.5974659418389</v>
      </c>
      <c r="AH77" s="333">
        <v>0</v>
      </c>
      <c r="AI77" s="333">
        <v>0</v>
      </c>
      <c r="AJ77" s="333">
        <v>0</v>
      </c>
      <c r="AK77" s="333">
        <v>0</v>
      </c>
      <c r="AL77" s="333">
        <v>0</v>
      </c>
      <c r="AM77" s="333">
        <v>0</v>
      </c>
      <c r="AN77" s="333">
        <v>0</v>
      </c>
      <c r="AO77" s="333">
        <v>0</v>
      </c>
      <c r="AP77" s="333">
        <v>0</v>
      </c>
      <c r="AQ77" s="333">
        <v>0</v>
      </c>
      <c r="AR77" s="333">
        <v>0</v>
      </c>
      <c r="AS77" s="333">
        <v>0</v>
      </c>
      <c r="AT77" s="333">
        <v>0</v>
      </c>
      <c r="AU77" s="333">
        <v>0</v>
      </c>
      <c r="AV77" s="333">
        <v>755.18937621955831</v>
      </c>
      <c r="AW77" s="337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270091.33923048741</v>
      </c>
      <c r="CF77" s="195">
        <f>AY59-CE77</f>
        <v>0</v>
      </c>
    </row>
    <row r="78" spans="1:84" ht="12.6" customHeight="1">
      <c r="A78" s="171" t="s">
        <v>250</v>
      </c>
      <c r="B78" s="175"/>
      <c r="C78" s="333">
        <v>14365.348048324533</v>
      </c>
      <c r="D78" s="333">
        <v>4261.8878607441384</v>
      </c>
      <c r="E78" s="333">
        <v>58065.591257783009</v>
      </c>
      <c r="F78" s="333">
        <v>9352.5665752892855</v>
      </c>
      <c r="G78" s="333">
        <v>0</v>
      </c>
      <c r="H78" s="333">
        <v>0</v>
      </c>
      <c r="I78" s="333">
        <v>0</v>
      </c>
      <c r="J78" s="333">
        <v>0</v>
      </c>
      <c r="K78" s="333">
        <v>0</v>
      </c>
      <c r="L78" s="333">
        <v>0</v>
      </c>
      <c r="M78" s="333">
        <v>0</v>
      </c>
      <c r="N78" s="333">
        <v>0</v>
      </c>
      <c r="O78" s="333">
        <v>0</v>
      </c>
      <c r="P78" s="333">
        <v>17376.292848182624</v>
      </c>
      <c r="Q78" s="333">
        <v>0</v>
      </c>
      <c r="R78" s="333">
        <v>2662.0816592420451</v>
      </c>
      <c r="S78" s="333">
        <v>0</v>
      </c>
      <c r="T78" s="333">
        <v>0</v>
      </c>
      <c r="U78" s="333">
        <v>0</v>
      </c>
      <c r="V78" s="333">
        <v>0</v>
      </c>
      <c r="W78" s="333">
        <v>0</v>
      </c>
      <c r="X78" s="333">
        <v>0</v>
      </c>
      <c r="Y78" s="333">
        <v>4728.8988087100315</v>
      </c>
      <c r="Z78" s="333">
        <v>0</v>
      </c>
      <c r="AA78" s="333">
        <v>0</v>
      </c>
      <c r="AB78" s="333">
        <v>0</v>
      </c>
      <c r="AC78" s="333">
        <v>0</v>
      </c>
      <c r="AD78" s="333">
        <v>951.44392411227534</v>
      </c>
      <c r="AE78" s="333">
        <v>13293.687050723112</v>
      </c>
      <c r="AF78" s="333">
        <v>0</v>
      </c>
      <c r="AG78" s="333">
        <v>16664.47737678673</v>
      </c>
      <c r="AH78" s="333">
        <v>0</v>
      </c>
      <c r="AI78" s="333">
        <v>0</v>
      </c>
      <c r="AJ78" s="333">
        <v>0</v>
      </c>
      <c r="AK78" s="333">
        <v>0</v>
      </c>
      <c r="AL78" s="333">
        <v>0</v>
      </c>
      <c r="AM78" s="333">
        <v>0</v>
      </c>
      <c r="AN78" s="333">
        <v>0</v>
      </c>
      <c r="AO78" s="333">
        <v>0</v>
      </c>
      <c r="AP78" s="333">
        <v>0</v>
      </c>
      <c r="AQ78" s="333">
        <v>0</v>
      </c>
      <c r="AR78" s="333">
        <v>0</v>
      </c>
      <c r="AS78" s="333">
        <v>0</v>
      </c>
      <c r="AT78" s="333">
        <v>0</v>
      </c>
      <c r="AU78" s="333">
        <v>0</v>
      </c>
      <c r="AV78" s="333">
        <v>0</v>
      </c>
      <c r="AW78" s="337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141722.27540989779</v>
      </c>
      <c r="CF78" s="195"/>
    </row>
    <row r="79" spans="1:84" ht="12.6" customHeight="1">
      <c r="A79" s="171" t="s">
        <v>251</v>
      </c>
      <c r="B79" s="175"/>
      <c r="C79" s="335">
        <v>220605.13816009267</v>
      </c>
      <c r="D79" s="335">
        <v>143967.68109408391</v>
      </c>
      <c r="E79" s="333">
        <v>506677.45063078718</v>
      </c>
      <c r="F79" s="333">
        <v>87866.253744100439</v>
      </c>
      <c r="G79" s="333">
        <v>93759.597002210678</v>
      </c>
      <c r="H79" s="333">
        <v>0</v>
      </c>
      <c r="I79" s="333">
        <v>0</v>
      </c>
      <c r="J79" s="333">
        <v>0</v>
      </c>
      <c r="K79" s="333">
        <v>0</v>
      </c>
      <c r="L79" s="333">
        <v>0</v>
      </c>
      <c r="M79" s="333">
        <v>0</v>
      </c>
      <c r="N79" s="333">
        <v>0</v>
      </c>
      <c r="O79" s="333">
        <v>115783.64463474907</v>
      </c>
      <c r="P79" s="333">
        <v>167973.79225011563</v>
      </c>
      <c r="Q79" s="333">
        <v>0</v>
      </c>
      <c r="R79" s="333">
        <v>67034.21780717533</v>
      </c>
      <c r="S79" s="333">
        <v>0</v>
      </c>
      <c r="T79" s="333">
        <v>0</v>
      </c>
      <c r="U79" s="333">
        <v>0</v>
      </c>
      <c r="V79" s="333">
        <v>0</v>
      </c>
      <c r="W79" s="333">
        <v>0</v>
      </c>
      <c r="X79" s="333">
        <v>12937.482554771816</v>
      </c>
      <c r="Y79" s="333">
        <v>59681.638545390051</v>
      </c>
      <c r="Z79" s="333">
        <v>0</v>
      </c>
      <c r="AA79" s="333">
        <v>19479.528058332478</v>
      </c>
      <c r="AB79" s="333">
        <v>10506.947470871983</v>
      </c>
      <c r="AC79" s="333">
        <v>0</v>
      </c>
      <c r="AD79" s="333">
        <v>0</v>
      </c>
      <c r="AE79" s="333">
        <v>12187.367828198998</v>
      </c>
      <c r="AF79" s="333">
        <v>0</v>
      </c>
      <c r="AG79" s="333">
        <v>452701.63318889547</v>
      </c>
      <c r="AH79" s="333">
        <v>0</v>
      </c>
      <c r="AI79" s="333"/>
      <c r="AJ79" s="333">
        <v>129340.56780679231</v>
      </c>
      <c r="AK79" s="333">
        <v>130.51968699866617</v>
      </c>
      <c r="AL79" s="333">
        <v>0</v>
      </c>
      <c r="AM79" s="333">
        <v>0</v>
      </c>
      <c r="AN79" s="333">
        <v>0</v>
      </c>
      <c r="AO79" s="333">
        <v>0</v>
      </c>
      <c r="AP79" s="333">
        <v>0</v>
      </c>
      <c r="AQ79" s="333">
        <v>0</v>
      </c>
      <c r="AR79" s="333">
        <v>0</v>
      </c>
      <c r="AS79" s="333">
        <v>0</v>
      </c>
      <c r="AT79" s="333">
        <v>0</v>
      </c>
      <c r="AU79" s="333">
        <v>0</v>
      </c>
      <c r="AV79" s="333">
        <v>0</v>
      </c>
      <c r="AW79" s="337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2100633.4604635662</v>
      </c>
      <c r="CF79" s="195">
        <f>BA59</f>
        <v>0</v>
      </c>
    </row>
    <row r="80" spans="1:84" ht="21" customHeight="1">
      <c r="A80" s="171" t="s">
        <v>252</v>
      </c>
      <c r="B80" s="175"/>
      <c r="C80" s="336">
        <v>143.77502806249657</v>
      </c>
      <c r="D80" s="336">
        <v>73.614162318683</v>
      </c>
      <c r="E80" s="336">
        <v>84.627866426763319</v>
      </c>
      <c r="F80" s="336">
        <v>24.68989177743974</v>
      </c>
      <c r="G80" s="336">
        <v>32.008003420272878</v>
      </c>
      <c r="H80" s="336">
        <v>0</v>
      </c>
      <c r="I80" s="336">
        <v>0</v>
      </c>
      <c r="J80" s="336">
        <v>0</v>
      </c>
      <c r="K80" s="336">
        <v>0</v>
      </c>
      <c r="L80" s="336">
        <v>0</v>
      </c>
      <c r="M80" s="336">
        <v>0</v>
      </c>
      <c r="N80" s="336">
        <v>0</v>
      </c>
      <c r="O80" s="336">
        <v>28.927528763160606</v>
      </c>
      <c r="P80" s="336">
        <v>28.48662944815252</v>
      </c>
      <c r="Q80" s="336">
        <v>0</v>
      </c>
      <c r="R80" s="336">
        <v>26.072799311496883</v>
      </c>
      <c r="S80" s="336">
        <v>0</v>
      </c>
      <c r="T80" s="336">
        <v>4.1099157528616548</v>
      </c>
      <c r="U80" s="336">
        <v>0</v>
      </c>
      <c r="V80" s="336">
        <v>0</v>
      </c>
      <c r="W80" s="336">
        <v>0</v>
      </c>
      <c r="X80" s="336">
        <v>0</v>
      </c>
      <c r="Y80" s="336">
        <v>3.1655917803882754</v>
      </c>
      <c r="Z80" s="336">
        <v>0.95673219164976275</v>
      </c>
      <c r="AA80" s="336">
        <v>0</v>
      </c>
      <c r="AB80" s="336">
        <v>0</v>
      </c>
      <c r="AC80" s="336">
        <v>0</v>
      </c>
      <c r="AD80" s="336">
        <v>0</v>
      </c>
      <c r="AE80" s="336">
        <v>0</v>
      </c>
      <c r="AF80" s="336">
        <v>0</v>
      </c>
      <c r="AG80" s="336">
        <v>87.816121905778616</v>
      </c>
      <c r="AH80" s="336">
        <v>0</v>
      </c>
      <c r="AI80" s="336">
        <v>0</v>
      </c>
      <c r="AJ80" s="336">
        <v>10.47288219034618</v>
      </c>
      <c r="AK80" s="336">
        <v>0</v>
      </c>
      <c r="AL80" s="336">
        <v>0</v>
      </c>
      <c r="AM80" s="336">
        <v>0</v>
      </c>
      <c r="AN80" s="336">
        <v>0</v>
      </c>
      <c r="AO80" s="336">
        <v>0</v>
      </c>
      <c r="AP80" s="336">
        <v>8.2218356153120791</v>
      </c>
      <c r="AQ80" s="336">
        <v>0</v>
      </c>
      <c r="AR80" s="336">
        <v>0</v>
      </c>
      <c r="AS80" s="336">
        <v>0</v>
      </c>
      <c r="AT80" s="336">
        <v>0</v>
      </c>
      <c r="AU80" s="336">
        <v>0</v>
      </c>
      <c r="AV80" s="342">
        <v>31.523699310750185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588.46868827555227</v>
      </c>
      <c r="CF80" s="255"/>
    </row>
    <row r="81" spans="1:5" ht="12.6" customHeight="1">
      <c r="A81" s="208" t="s">
        <v>253</v>
      </c>
      <c r="B81" s="208"/>
      <c r="C81" s="208"/>
      <c r="D81" s="208"/>
      <c r="E81" s="208"/>
    </row>
    <row r="82" spans="1:5" ht="12.6" customHeight="1">
      <c r="A82" s="171" t="s">
        <v>254</v>
      </c>
      <c r="B82" s="172"/>
      <c r="C82" s="282" t="s">
        <v>1267</v>
      </c>
      <c r="D82" s="256"/>
      <c r="E82" s="175"/>
    </row>
    <row r="83" spans="1:5" ht="12.6" customHeight="1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>
      <c r="A84" s="173" t="s">
        <v>257</v>
      </c>
      <c r="B84" s="172" t="s">
        <v>256</v>
      </c>
      <c r="C84" s="230" t="s">
        <v>1282</v>
      </c>
      <c r="D84" s="205"/>
      <c r="E84" s="204"/>
    </row>
    <row r="85" spans="1:5" ht="12.6" customHeight="1">
      <c r="A85" s="173" t="s">
        <v>1251</v>
      </c>
      <c r="B85" s="172"/>
      <c r="C85" s="271" t="s">
        <v>1269</v>
      </c>
      <c r="D85" s="205"/>
      <c r="E85" s="204"/>
    </row>
    <row r="86" spans="1:5" ht="12.6" customHeight="1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>
      <c r="A90" s="173" t="s">
        <v>261</v>
      </c>
      <c r="B90" s="172" t="s">
        <v>256</v>
      </c>
      <c r="C90" s="344" t="s">
        <v>1279</v>
      </c>
      <c r="D90" s="205"/>
      <c r="E90" s="204"/>
    </row>
    <row r="91" spans="1:5" ht="12.6" customHeight="1">
      <c r="A91" s="173" t="s">
        <v>262</v>
      </c>
      <c r="B91" s="172" t="s">
        <v>256</v>
      </c>
      <c r="C91" s="344" t="s">
        <v>1275</v>
      </c>
      <c r="D91" s="205"/>
      <c r="E91" s="204"/>
    </row>
    <row r="92" spans="1:5" ht="12.6" customHeight="1">
      <c r="A92" s="173" t="s">
        <v>263</v>
      </c>
      <c r="B92" s="172" t="s">
        <v>256</v>
      </c>
      <c r="C92" s="345" t="s">
        <v>1280</v>
      </c>
      <c r="D92" s="256"/>
      <c r="E92" s="175"/>
    </row>
    <row r="93" spans="1:5" ht="12.6" customHeight="1" thickBot="1">
      <c r="A93" s="173" t="s">
        <v>264</v>
      </c>
      <c r="B93" s="172" t="s">
        <v>256</v>
      </c>
      <c r="C93" s="346" t="s">
        <v>1281</v>
      </c>
      <c r="D93" s="256"/>
      <c r="E93" s="175"/>
    </row>
    <row r="94" spans="1:5" ht="12.6" customHeight="1">
      <c r="A94" s="173"/>
      <c r="B94" s="173"/>
      <c r="C94" s="191"/>
      <c r="D94" s="175"/>
      <c r="E94" s="175"/>
    </row>
    <row r="95" spans="1:5" ht="12.6" customHeight="1">
      <c r="A95" s="208" t="s">
        <v>265</v>
      </c>
      <c r="B95" s="208"/>
      <c r="C95" s="208"/>
      <c r="D95" s="208"/>
      <c r="E95" s="208"/>
    </row>
    <row r="96" spans="1:5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18432</v>
      </c>
      <c r="D111" s="174">
        <v>93915</v>
      </c>
      <c r="E111" s="175"/>
    </row>
    <row r="112" spans="1:5" ht="12.6" customHeight="1">
      <c r="A112" s="173" t="s">
        <v>279</v>
      </c>
      <c r="B112" s="172" t="s">
        <v>256</v>
      </c>
      <c r="C112" s="189"/>
      <c r="D112" s="174"/>
      <c r="E112" s="175"/>
    </row>
    <row r="113" spans="1:5" ht="12.6" customHeight="1">
      <c r="A113" s="173" t="s">
        <v>280</v>
      </c>
      <c r="B113" s="172" t="s">
        <v>256</v>
      </c>
      <c r="C113" s="189"/>
      <c r="D113" s="174"/>
      <c r="E113" s="175"/>
    </row>
    <row r="114" spans="1:5" ht="12.6" customHeight="1">
      <c r="A114" s="173" t="s">
        <v>281</v>
      </c>
      <c r="B114" s="172" t="s">
        <v>256</v>
      </c>
      <c r="C114" s="189">
        <v>2141</v>
      </c>
      <c r="D114" s="174">
        <v>3352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>
        <v>49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96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>
        <v>78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25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>
        <v>38</v>
      </c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/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286</v>
      </c>
    </row>
    <row r="128" spans="1:5" ht="12.6" customHeight="1">
      <c r="A128" s="173" t="s">
        <v>292</v>
      </c>
      <c r="B128" s="172" t="s">
        <v>256</v>
      </c>
      <c r="C128" s="189">
        <v>286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8563.9030183077684</v>
      </c>
      <c r="C138" s="189">
        <v>3905.2857001484413</v>
      </c>
      <c r="D138" s="174">
        <v>5962.8112815437908</v>
      </c>
      <c r="E138" s="175">
        <f>SUM(B138:D138)</f>
        <v>18432</v>
      </c>
    </row>
    <row r="139" spans="1:6" ht="12.6" customHeight="1">
      <c r="A139" s="173" t="s">
        <v>215</v>
      </c>
      <c r="B139" s="174">
        <v>52096.706649308828</v>
      </c>
      <c r="C139" s="189">
        <v>19602.995816232225</v>
      </c>
      <c r="D139" s="174">
        <v>22215.297534458939</v>
      </c>
      <c r="E139" s="175">
        <f>SUM(B139:D139)</f>
        <v>93914.999999999985</v>
      </c>
    </row>
    <row r="140" spans="1:6" ht="12.6" customHeight="1">
      <c r="A140" s="173" t="s">
        <v>298</v>
      </c>
      <c r="B140" s="174">
        <v>22166.044676139169</v>
      </c>
      <c r="C140" s="174">
        <v>15246.39153928208</v>
      </c>
      <c r="D140" s="174">
        <v>31697.56378457875</v>
      </c>
      <c r="E140" s="175">
        <f>SUM(B140:D140)</f>
        <v>69110</v>
      </c>
    </row>
    <row r="141" spans="1:6" ht="12.6" customHeight="1">
      <c r="A141" s="173" t="s">
        <v>245</v>
      </c>
      <c r="B141" s="174">
        <v>595639361.26999974</v>
      </c>
      <c r="C141" s="189">
        <v>188805824.65000001</v>
      </c>
      <c r="D141" s="174">
        <v>284550313.35000014</v>
      </c>
      <c r="E141" s="175">
        <f>SUM(B141:D141)</f>
        <v>1068995499.2699999</v>
      </c>
      <c r="F141" s="199"/>
    </row>
    <row r="142" spans="1:6" ht="12.6" customHeight="1">
      <c r="A142" s="173" t="s">
        <v>246</v>
      </c>
      <c r="B142" s="174">
        <v>277070527</v>
      </c>
      <c r="C142" s="189">
        <v>190574434</v>
      </c>
      <c r="D142" s="174">
        <v>396214354</v>
      </c>
      <c r="E142" s="175">
        <f>SUM(B142:D142)</f>
        <v>863859315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347">
        <v>10990253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347"/>
      <c r="D166" s="175"/>
      <c r="E166" s="175"/>
    </row>
    <row r="167" spans="1:5" ht="11.4" customHeight="1">
      <c r="A167" s="177" t="s">
        <v>309</v>
      </c>
      <c r="B167" s="172" t="s">
        <v>256</v>
      </c>
      <c r="C167" s="347"/>
      <c r="D167" s="175"/>
      <c r="E167" s="175"/>
    </row>
    <row r="168" spans="1:5" ht="11.4" customHeight="1">
      <c r="A168" s="173" t="s">
        <v>310</v>
      </c>
      <c r="B168" s="172" t="s">
        <v>256</v>
      </c>
      <c r="C168" s="347">
        <v>20143997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347"/>
      <c r="D169" s="175"/>
      <c r="E169" s="175"/>
    </row>
    <row r="170" spans="1:5" ht="11.4" customHeight="1">
      <c r="A170" s="173" t="s">
        <v>312</v>
      </c>
      <c r="B170" s="172" t="s">
        <v>256</v>
      </c>
      <c r="C170" s="347"/>
      <c r="D170" s="175"/>
      <c r="E170" s="175"/>
    </row>
    <row r="171" spans="1:5" ht="11.4" customHeight="1">
      <c r="A171" s="173" t="s">
        <v>313</v>
      </c>
      <c r="B171" s="172" t="s">
        <v>256</v>
      </c>
      <c r="C171" s="347">
        <v>9034453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347">
        <v>49196</v>
      </c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40217899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348">
        <v>4909084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348">
        <v>726087</v>
      </c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5635171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349">
        <v>3430815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349"/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3430815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350">
        <v>161195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350">
        <v>4994885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350"/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5156080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351"/>
      <c r="D188" s="175"/>
      <c r="E188" s="175"/>
    </row>
    <row r="189" spans="1:5" ht="11.4" customHeight="1">
      <c r="A189" s="173" t="s">
        <v>325</v>
      </c>
      <c r="B189" s="172" t="s">
        <v>256</v>
      </c>
      <c r="C189" s="351">
        <v>11753655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11753655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343">
        <v>11675478.200000001</v>
      </c>
      <c r="C195" s="343">
        <v>51256</v>
      </c>
      <c r="D195" s="343">
        <v>0</v>
      </c>
      <c r="E195" s="175">
        <f t="shared" ref="E195:E203" si="10">SUM(B195:C195)-D195</f>
        <v>11726734.200000001</v>
      </c>
    </row>
    <row r="196" spans="1:8" ht="12.6" customHeight="1">
      <c r="A196" s="173" t="s">
        <v>333</v>
      </c>
      <c r="B196" s="343">
        <v>4061035</v>
      </c>
      <c r="C196" s="343">
        <v>0</v>
      </c>
      <c r="D196" s="343">
        <v>14441</v>
      </c>
      <c r="E196" s="175">
        <f t="shared" si="10"/>
        <v>4046594</v>
      </c>
    </row>
    <row r="197" spans="1:8" ht="12.6" customHeight="1">
      <c r="A197" s="173" t="s">
        <v>334</v>
      </c>
      <c r="B197" s="343">
        <v>541962487.15999997</v>
      </c>
      <c r="C197" s="343">
        <v>36797668</v>
      </c>
      <c r="D197" s="343"/>
      <c r="E197" s="175">
        <f t="shared" si="10"/>
        <v>578760155.15999997</v>
      </c>
    </row>
    <row r="198" spans="1:8" ht="12.6" customHeight="1">
      <c r="A198" s="173" t="s">
        <v>335</v>
      </c>
      <c r="B198" s="343">
        <v>0</v>
      </c>
      <c r="C198" s="343"/>
      <c r="D198" s="343"/>
      <c r="E198" s="175">
        <f t="shared" si="10"/>
        <v>0</v>
      </c>
    </row>
    <row r="199" spans="1:8" ht="12.6" customHeight="1">
      <c r="A199" s="173" t="s">
        <v>336</v>
      </c>
      <c r="B199" s="343">
        <v>9672597.0099999998</v>
      </c>
      <c r="C199" s="343">
        <v>312411</v>
      </c>
      <c r="D199" s="343">
        <v>0</v>
      </c>
      <c r="E199" s="175">
        <f t="shared" si="10"/>
        <v>9985008.0099999998</v>
      </c>
    </row>
    <row r="200" spans="1:8" ht="12.6" customHeight="1">
      <c r="A200" s="173" t="s">
        <v>337</v>
      </c>
      <c r="B200" s="343">
        <v>87517088.579999998</v>
      </c>
      <c r="C200" s="343">
        <v>2756711</v>
      </c>
      <c r="D200" s="343">
        <v>0</v>
      </c>
      <c r="E200" s="175">
        <f t="shared" si="10"/>
        <v>90273799.579999998</v>
      </c>
    </row>
    <row r="201" spans="1:8" ht="12.6" customHeight="1">
      <c r="A201" s="173" t="s">
        <v>338</v>
      </c>
      <c r="B201" s="343">
        <v>729391.62999999989</v>
      </c>
      <c r="C201" s="343"/>
      <c r="D201" s="343"/>
      <c r="E201" s="175">
        <f t="shared" si="10"/>
        <v>729391.62999999989</v>
      </c>
    </row>
    <row r="202" spans="1:8" ht="12.6" customHeight="1">
      <c r="A202" s="173" t="s">
        <v>339</v>
      </c>
      <c r="B202" s="343">
        <v>10762867.440000001</v>
      </c>
      <c r="C202" s="343">
        <v>0</v>
      </c>
      <c r="D202" s="343">
        <v>662080</v>
      </c>
      <c r="E202" s="175">
        <f t="shared" si="10"/>
        <v>10100787.440000001</v>
      </c>
    </row>
    <row r="203" spans="1:8" ht="12.6" customHeight="1">
      <c r="A203" s="173" t="s">
        <v>340</v>
      </c>
      <c r="B203" s="343">
        <v>0</v>
      </c>
      <c r="C203" s="343"/>
      <c r="D203" s="343"/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666380945.0200001</v>
      </c>
      <c r="C204" s="191">
        <f>SUM(C195:C203)</f>
        <v>39918046</v>
      </c>
      <c r="D204" s="175">
        <f>SUM(D195:D203)</f>
        <v>676521</v>
      </c>
      <c r="E204" s="175">
        <f>SUM(E195:E203)</f>
        <v>705622470.0200001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290">
        <v>3513122.8099999996</v>
      </c>
      <c r="C209" s="290">
        <v>120158.89</v>
      </c>
      <c r="D209" s="290">
        <v>14441.19</v>
      </c>
      <c r="E209" s="175">
        <f t="shared" ref="E209:E216" si="11">SUM(B209:C209)-D209</f>
        <v>3618840.51</v>
      </c>
      <c r="H209" s="259"/>
    </row>
    <row r="210" spans="1:8" ht="12.6" customHeight="1">
      <c r="A210" s="173" t="s">
        <v>334</v>
      </c>
      <c r="B210" s="290">
        <v>172708302.48000002</v>
      </c>
      <c r="C210" s="290">
        <v>15720093.810000001</v>
      </c>
      <c r="D210" s="290">
        <v>1094881.8200000501</v>
      </c>
      <c r="E210" s="175">
        <f t="shared" si="11"/>
        <v>187333514.46999997</v>
      </c>
      <c r="H210" s="259"/>
    </row>
    <row r="211" spans="1:8" ht="12.6" customHeight="1">
      <c r="A211" s="173" t="s">
        <v>335</v>
      </c>
      <c r="B211" s="290">
        <v>0</v>
      </c>
      <c r="C211" s="290">
        <v>0</v>
      </c>
      <c r="D211" s="290"/>
      <c r="E211" s="175">
        <f t="shared" si="11"/>
        <v>0</v>
      </c>
      <c r="H211" s="259"/>
    </row>
    <row r="212" spans="1:8" ht="12.6" customHeight="1">
      <c r="A212" s="173" t="s">
        <v>336</v>
      </c>
      <c r="B212" s="290">
        <v>8667731.5700000022</v>
      </c>
      <c r="C212" s="290">
        <v>235403.07</v>
      </c>
      <c r="D212" s="290">
        <v>0</v>
      </c>
      <c r="E212" s="175">
        <f t="shared" si="11"/>
        <v>8903134.6400000025</v>
      </c>
      <c r="H212" s="259"/>
    </row>
    <row r="213" spans="1:8" ht="12.6" customHeight="1">
      <c r="A213" s="173" t="s">
        <v>337</v>
      </c>
      <c r="B213" s="290">
        <v>67871681.260000005</v>
      </c>
      <c r="C213" s="290">
        <v>4191014.7099999976</v>
      </c>
      <c r="D213" s="290">
        <v>299647.18</v>
      </c>
      <c r="E213" s="175">
        <f t="shared" si="11"/>
        <v>71763048.789999992</v>
      </c>
      <c r="H213" s="259"/>
    </row>
    <row r="214" spans="1:8" ht="12.6" customHeight="1">
      <c r="A214" s="173" t="s">
        <v>338</v>
      </c>
      <c r="B214" s="290">
        <v>721822.60000000021</v>
      </c>
      <c r="C214" s="290">
        <v>2454.83</v>
      </c>
      <c r="D214" s="290"/>
      <c r="E214" s="175">
        <f t="shared" si="11"/>
        <v>724277.43000000017</v>
      </c>
      <c r="H214" s="259"/>
    </row>
    <row r="215" spans="1:8" ht="12.6" customHeight="1">
      <c r="A215" s="173" t="s">
        <v>339</v>
      </c>
      <c r="B215" s="290">
        <v>7771977.1799999988</v>
      </c>
      <c r="C215" s="290">
        <v>679053.69</v>
      </c>
      <c r="D215" s="290">
        <v>662080</v>
      </c>
      <c r="E215" s="175">
        <f t="shared" si="11"/>
        <v>7788950.8699999992</v>
      </c>
      <c r="H215" s="259"/>
    </row>
    <row r="216" spans="1:8" ht="12.6" customHeight="1">
      <c r="A216" s="173" t="s">
        <v>340</v>
      </c>
      <c r="B216" s="290">
        <v>0</v>
      </c>
      <c r="C216" s="290"/>
      <c r="D216" s="290"/>
      <c r="E216" s="175">
        <f t="shared" si="11"/>
        <v>0</v>
      </c>
      <c r="H216" s="259"/>
    </row>
    <row r="217" spans="1:8" ht="12.6" customHeight="1">
      <c r="A217" s="173" t="s">
        <v>203</v>
      </c>
      <c r="B217" s="175">
        <f>SUM(B208:B216)</f>
        <v>261254637.90000001</v>
      </c>
      <c r="C217" s="191">
        <f>SUM(C208:C216)</f>
        <v>20948179</v>
      </c>
      <c r="D217" s="175">
        <f>SUM(D208:D216)</f>
        <v>2071050.19000005</v>
      </c>
      <c r="E217" s="175">
        <f>SUM(E208:E216)</f>
        <v>280131766.70999998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352" t="s">
        <v>1255</v>
      </c>
      <c r="C220" s="352"/>
      <c r="D220" s="208"/>
      <c r="E220" s="208"/>
    </row>
    <row r="221" spans="1:8" ht="12.6" customHeight="1">
      <c r="A221" s="272" t="s">
        <v>1255</v>
      </c>
      <c r="B221" s="208"/>
      <c r="C221" s="189">
        <v>11122099.579999998</v>
      </c>
      <c r="D221" s="172">
        <f>C221</f>
        <v>11122099.579999998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714455976.90898681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299725322.82283646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25028022.936826512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>
        <v>39080399.578233019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9"/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286574044.16311765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1364863766.4100003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/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>
        <v>16524147.048681974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26391898.301318023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42916045.349999994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>
        <v>14736837.890000001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9"/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14736837.890000001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1433638749.2300003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289">
        <v>293258021.14999998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289"/>
      <c r="D251" s="175"/>
      <c r="E251" s="175"/>
    </row>
    <row r="252" spans="1:5" ht="12.45" customHeight="1">
      <c r="A252" s="173" t="s">
        <v>364</v>
      </c>
      <c r="B252" s="172" t="s">
        <v>256</v>
      </c>
      <c r="C252" s="289">
        <v>66196976.2700001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289">
        <v>5236465.1099999323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289"/>
      <c r="D254" s="175"/>
      <c r="E254" s="175"/>
    </row>
    <row r="255" spans="1:5" ht="12.45" customHeight="1">
      <c r="A255" s="173" t="s">
        <v>366</v>
      </c>
      <c r="B255" s="172" t="s">
        <v>256</v>
      </c>
      <c r="C255" s="289">
        <v>187124.8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289"/>
      <c r="D256" s="175"/>
      <c r="E256" s="175"/>
    </row>
    <row r="257" spans="1:5" ht="12.45" customHeight="1">
      <c r="A257" s="173" t="s">
        <v>368</v>
      </c>
      <c r="B257" s="172" t="s">
        <v>256</v>
      </c>
      <c r="C257" s="289">
        <v>5630121.04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289">
        <v>50331.910000000098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2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360086110.06000012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292"/>
      <c r="D262" s="175"/>
      <c r="E262" s="175"/>
    </row>
    <row r="263" spans="1:5" ht="12.45" customHeight="1">
      <c r="A263" s="173" t="s">
        <v>363</v>
      </c>
      <c r="B263" s="172" t="s">
        <v>256</v>
      </c>
      <c r="C263" s="292"/>
      <c r="D263" s="175"/>
      <c r="E263" s="175"/>
    </row>
    <row r="264" spans="1:5" ht="12.45" customHeight="1">
      <c r="A264" s="173" t="s">
        <v>373</v>
      </c>
      <c r="B264" s="172" t="s">
        <v>256</v>
      </c>
      <c r="C264" s="291">
        <v>0</v>
      </c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293">
        <v>11726734.449999999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293">
        <v>4046593.8099999996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293">
        <v>578760155.31000006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293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293">
        <v>9985007.7999999989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293">
        <v>91003191.530000001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293">
        <v>10100787.25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293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705622470.14999998</v>
      </c>
      <c r="E275" s="175"/>
    </row>
    <row r="276" spans="1:5" ht="12.6" customHeight="1">
      <c r="A276" s="173" t="s">
        <v>380</v>
      </c>
      <c r="B276" s="172" t="s">
        <v>256</v>
      </c>
      <c r="C276" s="294">
        <v>280131766.70999998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425490703.44</v>
      </c>
      <c r="E277" s="175"/>
    </row>
    <row r="278" spans="1:5" ht="12.6" customHeight="1">
      <c r="A278" s="257" t="s">
        <v>382</v>
      </c>
      <c r="B278" s="257"/>
      <c r="C278" s="257"/>
      <c r="D278" s="257"/>
      <c r="E278" s="257"/>
    </row>
    <row r="279" spans="1:5" ht="12.6" customHeight="1">
      <c r="A279" s="173" t="s">
        <v>383</v>
      </c>
      <c r="B279" s="172" t="s">
        <v>256</v>
      </c>
      <c r="C279" s="295"/>
      <c r="D279" s="175"/>
      <c r="E279" s="175"/>
    </row>
    <row r="280" spans="1:5" ht="12.6" customHeight="1">
      <c r="A280" s="173" t="s">
        <v>384</v>
      </c>
      <c r="B280" s="172" t="s">
        <v>256</v>
      </c>
      <c r="C280" s="295"/>
      <c r="D280" s="175"/>
      <c r="E280" s="175"/>
    </row>
    <row r="281" spans="1:5" ht="12.6" customHeight="1">
      <c r="A281" s="173" t="s">
        <v>385</v>
      </c>
      <c r="B281" s="172" t="s">
        <v>256</v>
      </c>
      <c r="C281" s="295"/>
      <c r="D281" s="175"/>
      <c r="E281" s="175"/>
    </row>
    <row r="282" spans="1:5" ht="12.6" customHeight="1">
      <c r="A282" s="173" t="s">
        <v>373</v>
      </c>
      <c r="B282" s="172" t="s">
        <v>256</v>
      </c>
      <c r="C282" s="295">
        <v>7184238.0199999996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7184238.0199999996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257"/>
      <c r="D285" s="257"/>
      <c r="E285" s="257"/>
    </row>
    <row r="286" spans="1:5" ht="12.6" customHeight="1">
      <c r="A286" s="173" t="s">
        <v>388</v>
      </c>
      <c r="B286" s="172" t="s">
        <v>256</v>
      </c>
      <c r="C286" s="189"/>
      <c r="D286" s="175"/>
      <c r="E286" s="175"/>
    </row>
    <row r="287" spans="1:5" ht="12.6" customHeight="1">
      <c r="A287" s="173" t="s">
        <v>389</v>
      </c>
      <c r="B287" s="172" t="s">
        <v>256</v>
      </c>
      <c r="C287" s="189"/>
      <c r="D287" s="175"/>
      <c r="E287" s="175"/>
    </row>
    <row r="288" spans="1:5" ht="12.6" customHeight="1">
      <c r="A288" s="173" t="s">
        <v>390</v>
      </c>
      <c r="B288" s="172" t="s">
        <v>256</v>
      </c>
      <c r="C288" s="189"/>
      <c r="D288" s="175"/>
      <c r="E288" s="175"/>
    </row>
    <row r="289" spans="1:5" ht="12.6" customHeight="1">
      <c r="A289" s="173" t="s">
        <v>391</v>
      </c>
      <c r="B289" s="172" t="s">
        <v>256</v>
      </c>
      <c r="C289" s="189"/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792761051.5200001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296"/>
      <c r="D304" s="175"/>
      <c r="E304" s="175"/>
    </row>
    <row r="305" spans="1:5" ht="12.6" customHeight="1">
      <c r="A305" s="173" t="s">
        <v>397</v>
      </c>
      <c r="B305" s="172" t="s">
        <v>256</v>
      </c>
      <c r="C305" s="296">
        <v>234791.75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296">
        <v>0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296">
        <v>4322516.24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296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296">
        <v>833426.23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296"/>
      <c r="D310" s="175"/>
      <c r="E310" s="175"/>
    </row>
    <row r="311" spans="1:5" ht="12.6" customHeight="1">
      <c r="A311" s="173" t="s">
        <v>402</v>
      </c>
      <c r="B311" s="172" t="s">
        <v>256</v>
      </c>
      <c r="C311" s="296"/>
      <c r="D311" s="175"/>
      <c r="E311" s="175"/>
    </row>
    <row r="312" spans="1:5" ht="12.6" customHeight="1">
      <c r="A312" s="173" t="s">
        <v>403</v>
      </c>
      <c r="B312" s="172" t="s">
        <v>256</v>
      </c>
      <c r="C312" s="296"/>
      <c r="D312" s="175"/>
      <c r="E312" s="175"/>
    </row>
    <row r="313" spans="1:5" ht="12.6" customHeight="1">
      <c r="A313" s="173" t="s">
        <v>404</v>
      </c>
      <c r="B313" s="172" t="s">
        <v>256</v>
      </c>
      <c r="C313" s="296">
        <v>59849.78</v>
      </c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5450584.0000000009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/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297"/>
      <c r="D321" s="175"/>
      <c r="E321" s="175"/>
    </row>
    <row r="322" spans="1:5" ht="12.6" customHeight="1">
      <c r="A322" s="173" t="s">
        <v>413</v>
      </c>
      <c r="B322" s="172" t="s">
        <v>256</v>
      </c>
      <c r="C322" s="297"/>
      <c r="D322" s="175"/>
      <c r="E322" s="175"/>
    </row>
    <row r="323" spans="1:5" ht="12.6" customHeight="1">
      <c r="A323" s="173" t="s">
        <v>414</v>
      </c>
      <c r="B323" s="172" t="s">
        <v>256</v>
      </c>
      <c r="C323" s="297"/>
      <c r="D323" s="175"/>
      <c r="E323" s="175"/>
    </row>
    <row r="324" spans="1:5" ht="12.6" customHeight="1">
      <c r="A324" s="171" t="s">
        <v>415</v>
      </c>
      <c r="B324" s="172" t="s">
        <v>256</v>
      </c>
      <c r="C324" s="297"/>
      <c r="D324" s="175"/>
      <c r="E324" s="175"/>
    </row>
    <row r="325" spans="1:5" ht="12.6" customHeight="1">
      <c r="A325" s="173" t="s">
        <v>416</v>
      </c>
      <c r="B325" s="172" t="s">
        <v>256</v>
      </c>
      <c r="C325" s="297"/>
      <c r="D325" s="175"/>
      <c r="E325" s="175"/>
    </row>
    <row r="326" spans="1:5" ht="12.6" customHeight="1">
      <c r="A326" s="171" t="s">
        <v>417</v>
      </c>
      <c r="B326" s="172" t="s">
        <v>256</v>
      </c>
      <c r="C326" s="297">
        <v>67582.559999999998</v>
      </c>
      <c r="D326" s="175"/>
      <c r="E326" s="175"/>
    </row>
    <row r="327" spans="1:5" ht="12.6" customHeight="1">
      <c r="A327" s="173" t="s">
        <v>418</v>
      </c>
      <c r="B327" s="172" t="s">
        <v>256</v>
      </c>
      <c r="C327" s="297"/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67582.559999999998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59849.78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7732.7799999999988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298">
        <v>787302734.74000001</v>
      </c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222"/>
      <c r="D336" s="175"/>
      <c r="E336" s="175"/>
    </row>
    <row r="337" spans="1:5" ht="12.6" customHeight="1">
      <c r="A337" s="173" t="s">
        <v>422</v>
      </c>
      <c r="B337" s="172" t="s">
        <v>256</v>
      </c>
      <c r="C337" s="189"/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792761051.51999998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792761051.5200001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/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v>1068995499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v>863859314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1932854813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v>11122100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v>1364863766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v>42916045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>
        <v>14736838</v>
      </c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1433638749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499216064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3225277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3225277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502441341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v>174834389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v>40217899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v>10236234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v>56701951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v>2923969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v>99420159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20948179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v>5635171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v>3430815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v>5156080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v>11753655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v>16733734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447992235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54449106</v>
      </c>
      <c r="E391" s="175"/>
    </row>
    <row r="392" spans="1:6" ht="12.6" customHeight="1">
      <c r="A392" s="173" t="s">
        <v>454</v>
      </c>
      <c r="B392" s="172" t="s">
        <v>256</v>
      </c>
      <c r="C392" s="189"/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54449106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54449106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Good Samaritan Hospital   H-0     FYE 12/31/2018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18432</v>
      </c>
      <c r="C414" s="194">
        <f>E138</f>
        <v>18432</v>
      </c>
      <c r="D414" s="179"/>
    </row>
    <row r="415" spans="1:5" ht="12.6" customHeight="1">
      <c r="A415" s="179" t="s">
        <v>464</v>
      </c>
      <c r="B415" s="179">
        <f>D111</f>
        <v>93915</v>
      </c>
      <c r="C415" s="179">
        <f>E139</f>
        <v>93914.999999999985</v>
      </c>
      <c r="D415" s="194">
        <f>SUM(C59:H59)+N59</f>
        <v>90381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2141</v>
      </c>
    </row>
    <row r="424" spans="1:7" ht="12.6" customHeight="1">
      <c r="A424" s="179" t="s">
        <v>1244</v>
      </c>
      <c r="B424" s="179">
        <f>D114</f>
        <v>3352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174834389</v>
      </c>
      <c r="C427" s="179">
        <f t="shared" ref="C427:C434" si="13">CE61</f>
        <v>174834389.19</v>
      </c>
      <c r="D427" s="179"/>
    </row>
    <row r="428" spans="1:7" ht="12.6" customHeight="1">
      <c r="A428" s="179" t="s">
        <v>3</v>
      </c>
      <c r="B428" s="179">
        <f t="shared" si="12"/>
        <v>40217899</v>
      </c>
      <c r="C428" s="179">
        <f t="shared" si="13"/>
        <v>40217899</v>
      </c>
      <c r="D428" s="179">
        <f>D173</f>
        <v>40217899</v>
      </c>
    </row>
    <row r="429" spans="1:7" ht="12.6" customHeight="1">
      <c r="A429" s="179" t="s">
        <v>236</v>
      </c>
      <c r="B429" s="179">
        <f t="shared" si="12"/>
        <v>10236234</v>
      </c>
      <c r="C429" s="179">
        <f t="shared" si="13"/>
        <v>10236233.619999999</v>
      </c>
      <c r="D429" s="179"/>
    </row>
    <row r="430" spans="1:7" ht="12.6" customHeight="1">
      <c r="A430" s="179" t="s">
        <v>237</v>
      </c>
      <c r="B430" s="179">
        <f t="shared" si="12"/>
        <v>56701951</v>
      </c>
      <c r="C430" s="179">
        <f t="shared" si="13"/>
        <v>56701951.079999991</v>
      </c>
      <c r="D430" s="179"/>
    </row>
    <row r="431" spans="1:7" ht="12.6" customHeight="1">
      <c r="A431" s="179" t="s">
        <v>444</v>
      </c>
      <c r="B431" s="179">
        <f t="shared" si="12"/>
        <v>2923969</v>
      </c>
      <c r="C431" s="179">
        <f t="shared" si="13"/>
        <v>2923968.5</v>
      </c>
      <c r="D431" s="179"/>
    </row>
    <row r="432" spans="1:7" ht="12.6" customHeight="1">
      <c r="A432" s="179" t="s">
        <v>445</v>
      </c>
      <c r="B432" s="179">
        <f t="shared" si="12"/>
        <v>99420159</v>
      </c>
      <c r="C432" s="179">
        <f t="shared" si="13"/>
        <v>99420159.409999996</v>
      </c>
      <c r="D432" s="179"/>
    </row>
    <row r="433" spans="1:7" ht="12.6" customHeight="1">
      <c r="A433" s="179" t="s">
        <v>6</v>
      </c>
      <c r="B433" s="179">
        <f t="shared" si="12"/>
        <v>20948179</v>
      </c>
      <c r="C433" s="179">
        <f t="shared" si="13"/>
        <v>20948179</v>
      </c>
      <c r="D433" s="179">
        <f>C217</f>
        <v>20948179</v>
      </c>
    </row>
    <row r="434" spans="1:7" ht="12.6" customHeight="1">
      <c r="A434" s="179" t="s">
        <v>474</v>
      </c>
      <c r="B434" s="179">
        <f t="shared" si="12"/>
        <v>5635171</v>
      </c>
      <c r="C434" s="179">
        <f t="shared" si="13"/>
        <v>5635171.0500000007</v>
      </c>
      <c r="D434" s="179">
        <f>D177</f>
        <v>5635171</v>
      </c>
    </row>
    <row r="435" spans="1:7" ht="12.6" customHeight="1">
      <c r="A435" s="179" t="s">
        <v>447</v>
      </c>
      <c r="B435" s="179">
        <f t="shared" si="12"/>
        <v>3430815</v>
      </c>
      <c r="C435" s="179"/>
      <c r="D435" s="179">
        <f>D181</f>
        <v>3430815</v>
      </c>
    </row>
    <row r="436" spans="1:7" ht="12.6" customHeight="1">
      <c r="A436" s="179" t="s">
        <v>475</v>
      </c>
      <c r="B436" s="179">
        <f t="shared" si="12"/>
        <v>5156080</v>
      </c>
      <c r="C436" s="179"/>
      <c r="D436" s="179">
        <f>D186</f>
        <v>5156080</v>
      </c>
    </row>
    <row r="437" spans="1:7" ht="12.6" customHeight="1">
      <c r="A437" s="194" t="s">
        <v>449</v>
      </c>
      <c r="B437" s="194">
        <f t="shared" si="12"/>
        <v>11753655</v>
      </c>
      <c r="C437" s="194"/>
      <c r="D437" s="194">
        <f>D190</f>
        <v>11753655</v>
      </c>
    </row>
    <row r="438" spans="1:7" ht="12.6" customHeight="1">
      <c r="A438" s="194" t="s">
        <v>476</v>
      </c>
      <c r="B438" s="194">
        <f>C386+C387+C388</f>
        <v>20340550</v>
      </c>
      <c r="C438" s="194">
        <f>CD69</f>
        <v>20340549.700000003</v>
      </c>
      <c r="D438" s="194">
        <f>D181+D186+D190</f>
        <v>20340550</v>
      </c>
    </row>
    <row r="439" spans="1:7" ht="12.6" customHeight="1">
      <c r="A439" s="179" t="s">
        <v>451</v>
      </c>
      <c r="B439" s="194">
        <f>C389</f>
        <v>16733734</v>
      </c>
      <c r="C439" s="194">
        <f>SUM(C69:CC69)</f>
        <v>16733733.690000001</v>
      </c>
      <c r="D439" s="179"/>
    </row>
    <row r="440" spans="1:7" ht="12.6" customHeight="1">
      <c r="A440" s="179" t="s">
        <v>477</v>
      </c>
      <c r="B440" s="194">
        <f>B438+B439</f>
        <v>37074284</v>
      </c>
      <c r="C440" s="194">
        <f>CE69</f>
        <v>37074283.390000001</v>
      </c>
      <c r="D440" s="179"/>
    </row>
    <row r="441" spans="1:7" ht="12.6" customHeight="1">
      <c r="A441" s="179" t="s">
        <v>478</v>
      </c>
      <c r="B441" s="179">
        <f>D390</f>
        <v>447992235</v>
      </c>
      <c r="C441" s="179">
        <f>SUM(C427:C437)+C440</f>
        <v>447992234.23999995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11122099.579999998</v>
      </c>
      <c r="C444" s="179">
        <f>C363</f>
        <v>11122100</v>
      </c>
      <c r="D444" s="179"/>
    </row>
    <row r="445" spans="1:7" ht="12.6" customHeight="1">
      <c r="A445" s="179" t="s">
        <v>343</v>
      </c>
      <c r="B445" s="179">
        <f>D229</f>
        <v>1364863766.4100003</v>
      </c>
      <c r="C445" s="179">
        <f>C364</f>
        <v>1364863766</v>
      </c>
      <c r="D445" s="179"/>
    </row>
    <row r="446" spans="1:7" ht="12.6" customHeight="1">
      <c r="A446" s="179" t="s">
        <v>351</v>
      </c>
      <c r="B446" s="179">
        <f>D236</f>
        <v>42916045.349999994</v>
      </c>
      <c r="C446" s="179">
        <f>C365</f>
        <v>42916045</v>
      </c>
      <c r="D446" s="179"/>
    </row>
    <row r="447" spans="1:7" ht="12.6" customHeight="1">
      <c r="A447" s="179" t="s">
        <v>356</v>
      </c>
      <c r="B447" s="179">
        <f>D240</f>
        <v>14736837.890000001</v>
      </c>
      <c r="C447" s="179">
        <f>C366</f>
        <v>14736838</v>
      </c>
      <c r="D447" s="179"/>
    </row>
    <row r="448" spans="1:7" ht="12.6" customHeight="1">
      <c r="A448" s="179" t="s">
        <v>358</v>
      </c>
      <c r="B448" s="179">
        <f>D242</f>
        <v>1433638749.2300003</v>
      </c>
      <c r="C448" s="179">
        <f>D367</f>
        <v>1433638749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0</v>
      </c>
    </row>
    <row r="454" spans="1:7" ht="12.6" customHeight="1">
      <c r="A454" s="179" t="s">
        <v>168</v>
      </c>
      <c r="B454" s="179">
        <f>C233</f>
        <v>16524147.048681974</v>
      </c>
      <c r="C454" s="179"/>
      <c r="D454" s="179"/>
    </row>
    <row r="455" spans="1:7" ht="12.6" customHeight="1">
      <c r="A455" s="179" t="s">
        <v>131</v>
      </c>
      <c r="B455" s="179">
        <f>C234</f>
        <v>26391898.301318023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3225277</v>
      </c>
      <c r="C458" s="194">
        <f>CE70</f>
        <v>3225276.9599999995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1068995499</v>
      </c>
      <c r="C463" s="194">
        <f>CE73</f>
        <v>1068995499.2700001</v>
      </c>
      <c r="D463" s="194">
        <f>E141+E147+E153</f>
        <v>1068995499.2699999</v>
      </c>
    </row>
    <row r="464" spans="1:7" ht="12.6" customHeight="1">
      <c r="A464" s="179" t="s">
        <v>246</v>
      </c>
      <c r="B464" s="194">
        <f>C360</f>
        <v>863859314</v>
      </c>
      <c r="C464" s="194">
        <f>CE74</f>
        <v>863859314.2299999</v>
      </c>
      <c r="D464" s="194">
        <f>E142+E148+E154</f>
        <v>863859315</v>
      </c>
    </row>
    <row r="465" spans="1:7" ht="12.6" customHeight="1">
      <c r="A465" s="179" t="s">
        <v>247</v>
      </c>
      <c r="B465" s="194">
        <f>D361</f>
        <v>1932854813</v>
      </c>
      <c r="C465" s="194">
        <f>CE75</f>
        <v>1932854813.5</v>
      </c>
      <c r="D465" s="194">
        <f>D463+D464</f>
        <v>1932854814.27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11726734.449999999</v>
      </c>
      <c r="C468" s="179">
        <f>E195</f>
        <v>11726734.200000001</v>
      </c>
      <c r="D468" s="179"/>
    </row>
    <row r="469" spans="1:7" ht="12.6" customHeight="1">
      <c r="A469" s="179" t="s">
        <v>333</v>
      </c>
      <c r="B469" s="179">
        <f t="shared" si="14"/>
        <v>4046593.8099999996</v>
      </c>
      <c r="C469" s="179">
        <f>E196</f>
        <v>4046594</v>
      </c>
      <c r="D469" s="179"/>
    </row>
    <row r="470" spans="1:7" ht="12.6" customHeight="1">
      <c r="A470" s="179" t="s">
        <v>334</v>
      </c>
      <c r="B470" s="179">
        <f t="shared" si="14"/>
        <v>578760155.31000006</v>
      </c>
      <c r="C470" s="179">
        <f>E197</f>
        <v>578760155.15999997</v>
      </c>
      <c r="D470" s="179"/>
    </row>
    <row r="471" spans="1:7" ht="12.6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>
      <c r="A472" s="179" t="s">
        <v>377</v>
      </c>
      <c r="B472" s="179">
        <f t="shared" si="14"/>
        <v>9985007.7999999989</v>
      </c>
      <c r="C472" s="179">
        <f>E199</f>
        <v>9985008.0099999998</v>
      </c>
      <c r="D472" s="179"/>
    </row>
    <row r="473" spans="1:7" ht="12.6" customHeight="1">
      <c r="A473" s="179" t="s">
        <v>495</v>
      </c>
      <c r="B473" s="179">
        <f t="shared" si="14"/>
        <v>91003191.530000001</v>
      </c>
      <c r="C473" s="179">
        <f>SUM(E200:E201)</f>
        <v>91003191.209999993</v>
      </c>
      <c r="D473" s="179"/>
    </row>
    <row r="474" spans="1:7" ht="12.6" customHeight="1">
      <c r="A474" s="179" t="s">
        <v>339</v>
      </c>
      <c r="B474" s="179">
        <f t="shared" si="14"/>
        <v>10100787.25</v>
      </c>
      <c r="C474" s="179">
        <f>E202</f>
        <v>10100787.440000001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705622470.14999998</v>
      </c>
      <c r="C476" s="179">
        <f>E204</f>
        <v>705622470.0200001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280131766.70999998</v>
      </c>
      <c r="C478" s="179">
        <f>E217</f>
        <v>280131766.70999998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792761051.5200001</v>
      </c>
    </row>
    <row r="482" spans="1:12" ht="12.6" customHeight="1">
      <c r="A482" s="180" t="s">
        <v>499</v>
      </c>
      <c r="C482" s="180">
        <f>D339</f>
        <v>792761051.51999998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081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f>'Prior Year'!C71</f>
        <v>28480631.370000005</v>
      </c>
      <c r="C496" s="240">
        <f>C71</f>
        <v>30812938.359999999</v>
      </c>
      <c r="D496" s="240">
        <f>'Prior Year'!C59</f>
        <v>26829</v>
      </c>
      <c r="E496" s="180">
        <f>C59</f>
        <v>30021</v>
      </c>
      <c r="F496" s="263">
        <f t="shared" ref="F496:G511" si="15">IF(B496=0,"",IF(D496=0,"",B496/D496))</f>
        <v>1061.5614212233033</v>
      </c>
      <c r="G496" s="264">
        <f t="shared" si="15"/>
        <v>1026.3794796975451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>
      <c r="A497" s="180" t="s">
        <v>513</v>
      </c>
      <c r="B497" s="240">
        <f>'Prior Year'!D71</f>
        <v>15599938.100000005</v>
      </c>
      <c r="C497" s="240">
        <f>D71</f>
        <v>16323394.75</v>
      </c>
      <c r="D497" s="240">
        <f>'Prior Year'!D59</f>
        <v>16130</v>
      </c>
      <c r="E497" s="180">
        <f>D59</f>
        <v>18054</v>
      </c>
      <c r="F497" s="263">
        <f t="shared" si="15"/>
        <v>967.13813391196561</v>
      </c>
      <c r="G497" s="263">
        <f t="shared" si="15"/>
        <v>904.14283538274071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>
      <c r="A498" s="180" t="s">
        <v>514</v>
      </c>
      <c r="B498" s="240">
        <f>'Prior Year'!E71</f>
        <v>17172533.219999995</v>
      </c>
      <c r="C498" s="240">
        <f>E71</f>
        <v>19013658.540000003</v>
      </c>
      <c r="D498" s="240">
        <f>'Prior Year'!E59</f>
        <v>22079</v>
      </c>
      <c r="E498" s="180">
        <f>E59</f>
        <v>26800</v>
      </c>
      <c r="F498" s="263">
        <f t="shared" si="15"/>
        <v>777.77676615788732</v>
      </c>
      <c r="G498" s="263">
        <f t="shared" si="15"/>
        <v>709.46487089552249</v>
      </c>
      <c r="H498" s="265" t="str">
        <f t="shared" si="16"/>
        <v/>
      </c>
      <c r="I498" s="267"/>
      <c r="K498" s="261"/>
      <c r="L498" s="261"/>
    </row>
    <row r="499" spans="1:12" ht="12.6" customHeight="1">
      <c r="A499" s="180" t="s">
        <v>515</v>
      </c>
      <c r="B499" s="240">
        <f>'Prior Year'!F71</f>
        <v>4853838.0900000008</v>
      </c>
      <c r="C499" s="240">
        <f>F71</f>
        <v>5667396.2399999993</v>
      </c>
      <c r="D499" s="240">
        <f>'Prior Year'!F59</f>
        <v>4599</v>
      </c>
      <c r="E499" s="180">
        <f>F59</f>
        <v>4504</v>
      </c>
      <c r="F499" s="263">
        <f t="shared" si="15"/>
        <v>1055.4116307893021</v>
      </c>
      <c r="G499" s="263">
        <f t="shared" si="15"/>
        <v>1258.3028952042628</v>
      </c>
      <c r="H499" s="265" t="str">
        <f t="shared" si="16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f>'Prior Year'!G71</f>
        <v>7469005.8600000003</v>
      </c>
      <c r="C500" s="240">
        <f>G71</f>
        <v>7330817.25</v>
      </c>
      <c r="D500" s="240">
        <f>'Prior Year'!G59</f>
        <v>10601</v>
      </c>
      <c r="E500" s="180">
        <f>G59</f>
        <v>11002</v>
      </c>
      <c r="F500" s="263">
        <f t="shared" si="15"/>
        <v>704.55672672389403</v>
      </c>
      <c r="G500" s="263">
        <f t="shared" si="15"/>
        <v>666.31678331212504</v>
      </c>
      <c r="H500" s="265" t="str">
        <f t="shared" si="16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f>'Prior Year'!H71</f>
        <v>418035.39000000007</v>
      </c>
      <c r="C501" s="240">
        <f>H71</f>
        <v>252574.44000000003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f>'Prior Year'!O71</f>
        <v>7212555.1200000001</v>
      </c>
      <c r="C508" s="240">
        <f>O71</f>
        <v>8241023.9299999997</v>
      </c>
      <c r="D508" s="240">
        <f>'Prior Year'!O59</f>
        <v>2294</v>
      </c>
      <c r="E508" s="180">
        <f>O59</f>
        <v>2621</v>
      </c>
      <c r="F508" s="263">
        <f t="shared" si="15"/>
        <v>3144.0955187445511</v>
      </c>
      <c r="G508" s="263">
        <f t="shared" si="15"/>
        <v>3144.2288935520792</v>
      </c>
      <c r="H508" s="265" t="str">
        <f t="shared" si="16"/>
        <v/>
      </c>
      <c r="I508" s="267"/>
      <c r="K508" s="261"/>
      <c r="L508" s="261"/>
    </row>
    <row r="509" spans="1:12" ht="12.6" customHeight="1">
      <c r="A509" s="180" t="s">
        <v>525</v>
      </c>
      <c r="B509" s="240">
        <f>'Prior Year'!P71</f>
        <v>26900332.039999999</v>
      </c>
      <c r="C509" s="240">
        <f>P71</f>
        <v>29873333.369999994</v>
      </c>
      <c r="D509" s="240">
        <f>'Prior Year'!P59</f>
        <v>1512707</v>
      </c>
      <c r="E509" s="180">
        <f>P59</f>
        <v>1679890</v>
      </c>
      <c r="F509" s="263">
        <f t="shared" si="15"/>
        <v>17.782909737311982</v>
      </c>
      <c r="G509" s="263">
        <f t="shared" si="15"/>
        <v>17.782910410800703</v>
      </c>
      <c r="H509" s="265" t="str">
        <f t="shared" si="16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>
      <c r="A511" s="180" t="s">
        <v>527</v>
      </c>
      <c r="B511" s="240">
        <f>'Prior Year'!R71</f>
        <v>6939240.2600000007</v>
      </c>
      <c r="C511" s="240">
        <f>R71</f>
        <v>7386175.2200000007</v>
      </c>
      <c r="D511" s="240">
        <f>'Prior Year'!R59</f>
        <v>963692</v>
      </c>
      <c r="E511" s="180">
        <f>R59</f>
        <v>1025760</v>
      </c>
      <c r="F511" s="263">
        <f t="shared" si="15"/>
        <v>7.2006826454925443</v>
      </c>
      <c r="G511" s="263">
        <f t="shared" si="15"/>
        <v>7.2006855599750432</v>
      </c>
      <c r="H511" s="265" t="str">
        <f t="shared" si="16"/>
        <v/>
      </c>
      <c r="I511" s="267"/>
      <c r="K511" s="261"/>
      <c r="L511" s="261"/>
    </row>
    <row r="512" spans="1:12" ht="12.6" customHeight="1">
      <c r="A512" s="180" t="s">
        <v>528</v>
      </c>
      <c r="B512" s="240">
        <f>'Prior Year'!S71</f>
        <v>2203250.36</v>
      </c>
      <c r="C512" s="240">
        <f>S71</f>
        <v>2105645.2099999995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f>'Prior Year'!T71</f>
        <v>755163.99999999988</v>
      </c>
      <c r="C513" s="240">
        <f>T71</f>
        <v>996252.72000000009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f>'Prior Year'!U71</f>
        <v>10704047.939999999</v>
      </c>
      <c r="C514" s="240">
        <f>U71</f>
        <v>8944688.3000000007</v>
      </c>
      <c r="D514" s="240">
        <f>'Prior Year'!U59</f>
        <v>662745</v>
      </c>
      <c r="E514" s="180">
        <f>U59</f>
        <v>553814</v>
      </c>
      <c r="F514" s="263">
        <f t="shared" si="17"/>
        <v>16.151080641875833</v>
      </c>
      <c r="G514" s="263">
        <f t="shared" si="17"/>
        <v>16.151069312079507</v>
      </c>
      <c r="H514" s="265" t="str">
        <f t="shared" si="16"/>
        <v/>
      </c>
      <c r="I514" s="267"/>
      <c r="K514" s="261"/>
      <c r="L514" s="261"/>
    </row>
    <row r="515" spans="1:12" ht="12.6" customHeight="1">
      <c r="A515" s="180" t="s">
        <v>531</v>
      </c>
      <c r="B515" s="240">
        <f>'Prior Year'!V71</f>
        <v>24668</v>
      </c>
      <c r="C515" s="240">
        <f>V71</f>
        <v>7405.68</v>
      </c>
      <c r="D515" s="240">
        <f>'Prior Year'!V59</f>
        <v>16248</v>
      </c>
      <c r="E515" s="180">
        <f>V59</f>
        <v>4878</v>
      </c>
      <c r="F515" s="263">
        <f t="shared" si="17"/>
        <v>1.5182176267848351</v>
      </c>
      <c r="G515" s="263">
        <f t="shared" si="17"/>
        <v>1.5181795817958179</v>
      </c>
      <c r="H515" s="265" t="str">
        <f t="shared" si="16"/>
        <v/>
      </c>
      <c r="I515" s="267"/>
      <c r="K515" s="261"/>
      <c r="L515" s="261"/>
    </row>
    <row r="516" spans="1:12" ht="12.6" customHeight="1">
      <c r="A516" s="180" t="s">
        <v>532</v>
      </c>
      <c r="B516" s="240">
        <f>'Prior Year'!W71</f>
        <v>1127062.43</v>
      </c>
      <c r="C516" s="240">
        <f>W71</f>
        <v>1185944.3</v>
      </c>
      <c r="D516" s="240">
        <f>'Prior Year'!W59</f>
        <v>49589</v>
      </c>
      <c r="E516" s="180">
        <f>W59</f>
        <v>52180</v>
      </c>
      <c r="F516" s="263">
        <f t="shared" si="17"/>
        <v>22.728073363044221</v>
      </c>
      <c r="G516" s="263">
        <f t="shared" si="17"/>
        <v>22.727947489459563</v>
      </c>
      <c r="H516" s="265" t="str">
        <f t="shared" si="16"/>
        <v/>
      </c>
      <c r="I516" s="267"/>
      <c r="K516" s="261"/>
      <c r="L516" s="261"/>
    </row>
    <row r="517" spans="1:12" ht="12.6" customHeight="1">
      <c r="A517" s="180" t="s">
        <v>533</v>
      </c>
      <c r="B517" s="240">
        <f>'Prior Year'!X71</f>
        <v>1955190.82</v>
      </c>
      <c r="C517" s="240">
        <f>X71</f>
        <v>2023619.77</v>
      </c>
      <c r="D517" s="240">
        <f>'Prior Year'!X59</f>
        <v>2258</v>
      </c>
      <c r="E517" s="180">
        <f>X59</f>
        <v>2337</v>
      </c>
      <c r="F517" s="263">
        <f t="shared" si="17"/>
        <v>865.89496014171834</v>
      </c>
      <c r="G517" s="263">
        <f t="shared" si="17"/>
        <v>865.90490800171165</v>
      </c>
      <c r="H517" s="265" t="str">
        <f t="shared" si="16"/>
        <v/>
      </c>
      <c r="I517" s="267"/>
      <c r="K517" s="261"/>
      <c r="L517" s="261"/>
    </row>
    <row r="518" spans="1:12" ht="12.6" customHeight="1">
      <c r="A518" s="180" t="s">
        <v>534</v>
      </c>
      <c r="B518" s="240">
        <f>'Prior Year'!Y71</f>
        <v>10411665.769999998</v>
      </c>
      <c r="C518" s="240">
        <f>Y71</f>
        <v>7565413.9300000006</v>
      </c>
      <c r="D518" s="240">
        <f>'Prior Year'!Y59</f>
        <v>214398</v>
      </c>
      <c r="E518" s="180">
        <f>Y59</f>
        <v>155788</v>
      </c>
      <c r="F518" s="263">
        <f t="shared" si="17"/>
        <v>48.562326934019893</v>
      </c>
      <c r="G518" s="263">
        <f t="shared" si="17"/>
        <v>48.562237977251144</v>
      </c>
      <c r="H518" s="265" t="str">
        <f t="shared" si="16"/>
        <v/>
      </c>
      <c r="I518" s="267"/>
      <c r="K518" s="261"/>
      <c r="L518" s="261"/>
    </row>
    <row r="519" spans="1:12" ht="12.6" customHeight="1">
      <c r="A519" s="180" t="s">
        <v>535</v>
      </c>
      <c r="B519" s="240">
        <f>'Prior Year'!Z71</f>
        <v>0</v>
      </c>
      <c r="C519" s="240">
        <f>Z71</f>
        <v>2854287.18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f>'Prior Year'!AA71</f>
        <v>976360.41</v>
      </c>
      <c r="C520" s="240">
        <f>AA71</f>
        <v>1050717.6400000001</v>
      </c>
      <c r="D520" s="240">
        <f>'Prior Year'!AA59</f>
        <v>43336</v>
      </c>
      <c r="E520" s="180">
        <f>AA59</f>
        <v>46636</v>
      </c>
      <c r="F520" s="263">
        <f t="shared" si="17"/>
        <v>22.530007614916006</v>
      </c>
      <c r="G520" s="263">
        <f t="shared" si="17"/>
        <v>22.53018354918947</v>
      </c>
      <c r="H520" s="265" t="str">
        <f t="shared" si="16"/>
        <v/>
      </c>
      <c r="I520" s="267"/>
      <c r="K520" s="261"/>
      <c r="L520" s="261"/>
    </row>
    <row r="521" spans="1:12" ht="12.6" customHeight="1">
      <c r="A521" s="180" t="s">
        <v>537</v>
      </c>
      <c r="B521" s="240">
        <f>'Prior Year'!AB71</f>
        <v>19931944.610000003</v>
      </c>
      <c r="C521" s="240">
        <f>AB71</f>
        <v>22955595.199999999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f>'Prior Year'!AC71</f>
        <v>0</v>
      </c>
      <c r="C522" s="240">
        <f>AC71</f>
        <v>3827387.8400000003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>
      <c r="A523" s="180" t="s">
        <v>539</v>
      </c>
      <c r="B523" s="240">
        <f>'Prior Year'!AD71</f>
        <v>1585886.53</v>
      </c>
      <c r="C523" s="240">
        <f>AD71</f>
        <v>2110324.6199999996</v>
      </c>
      <c r="D523" s="240">
        <f>'Prior Year'!AD59</f>
        <v>10830</v>
      </c>
      <c r="E523" s="180">
        <f>AD59</f>
        <v>14411</v>
      </c>
      <c r="F523" s="263">
        <f t="shared" si="17"/>
        <v>146.43458264081255</v>
      </c>
      <c r="G523" s="263">
        <f t="shared" si="17"/>
        <v>146.43845812226769</v>
      </c>
      <c r="H523" s="265" t="str">
        <f t="shared" si="16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f>'Prior Year'!AE71</f>
        <v>4771034.669999999</v>
      </c>
      <c r="C524" s="240">
        <f>AE71</f>
        <v>3704061.3100000005</v>
      </c>
      <c r="D524" s="240">
        <f>'Prior Year'!AE59</f>
        <v>155140</v>
      </c>
      <c r="E524" s="180">
        <f>AE59</f>
        <v>120445</v>
      </c>
      <c r="F524" s="263">
        <f t="shared" si="17"/>
        <v>30.753091852520299</v>
      </c>
      <c r="G524" s="263">
        <f t="shared" si="17"/>
        <v>30.753134708788249</v>
      </c>
      <c r="H524" s="265" t="str">
        <f t="shared" si="16"/>
        <v/>
      </c>
      <c r="I524" s="267"/>
      <c r="K524" s="261"/>
      <c r="L524" s="261"/>
    </row>
    <row r="525" spans="1:12" ht="12.6" customHeight="1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f>'Prior Year'!AG71</f>
        <v>22802950.169999998</v>
      </c>
      <c r="C526" s="240">
        <f>AG71</f>
        <v>21515074.580000002</v>
      </c>
      <c r="D526" s="240">
        <f>'Prior Year'!AG59</f>
        <v>82030</v>
      </c>
      <c r="E526" s="180">
        <f>AG59</f>
        <v>77397</v>
      </c>
      <c r="F526" s="263">
        <f t="shared" si="17"/>
        <v>277.98305705229791</v>
      </c>
      <c r="G526" s="263">
        <f t="shared" si="17"/>
        <v>277.98331434034912</v>
      </c>
      <c r="H526" s="265" t="str">
        <f t="shared" si="16"/>
        <v/>
      </c>
      <c r="I526" s="267"/>
      <c r="K526" s="261"/>
      <c r="L526" s="261"/>
    </row>
    <row r="527" spans="1:12" ht="12.6" customHeight="1">
      <c r="A527" s="180" t="s">
        <v>543</v>
      </c>
      <c r="B527" s="240">
        <f>'Prior Year'!AH71</f>
        <v>11115.43</v>
      </c>
      <c r="C527" s="240">
        <f>AH71</f>
        <v>18803.080000000002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>
      <c r="A529" s="180" t="s">
        <v>545</v>
      </c>
      <c r="B529" s="240">
        <f>'Prior Year'!AJ71</f>
        <v>12208679.349999998</v>
      </c>
      <c r="C529" s="240">
        <f>AJ71</f>
        <v>14945742.889999999</v>
      </c>
      <c r="D529" s="240">
        <f>'Prior Year'!AJ59</f>
        <v>35334</v>
      </c>
      <c r="E529" s="180">
        <f>AJ59</f>
        <v>43256</v>
      </c>
      <c r="F529" s="263">
        <f t="shared" si="18"/>
        <v>345.52214156336669</v>
      </c>
      <c r="G529" s="263">
        <f t="shared" si="18"/>
        <v>345.51837641020899</v>
      </c>
      <c r="H529" s="265" t="str">
        <f t="shared" si="16"/>
        <v/>
      </c>
      <c r="I529" s="267"/>
      <c r="K529" s="261"/>
      <c r="L529" s="261"/>
    </row>
    <row r="530" spans="1:12" ht="12.6" customHeight="1">
      <c r="A530" s="180" t="s">
        <v>546</v>
      </c>
      <c r="B530" s="240">
        <f>'Prior Year'!AK71</f>
        <v>1643085.6500000004</v>
      </c>
      <c r="C530" s="240">
        <f>AK71</f>
        <v>1932027.2500000002</v>
      </c>
      <c r="D530" s="240">
        <f>'Prior Year'!AK59</f>
        <v>55897</v>
      </c>
      <c r="E530" s="180">
        <f>AK59</f>
        <v>65727</v>
      </c>
      <c r="F530" s="263">
        <f t="shared" si="18"/>
        <v>29.394880762831644</v>
      </c>
      <c r="G530" s="263">
        <f t="shared" si="18"/>
        <v>29.394727433170541</v>
      </c>
      <c r="H530" s="265" t="str">
        <f t="shared" si="16"/>
        <v/>
      </c>
      <c r="I530" s="267"/>
      <c r="K530" s="261"/>
      <c r="L530" s="261"/>
    </row>
    <row r="531" spans="1:12" ht="12.6" customHeight="1">
      <c r="A531" s="180" t="s">
        <v>547</v>
      </c>
      <c r="B531" s="240">
        <f>'Prior Year'!AL71</f>
        <v>1087.1699999999998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>
      <c r="A532" s="180" t="s">
        <v>548</v>
      </c>
      <c r="B532" s="240">
        <f>'Prior Year'!AM71</f>
        <v>182886.11</v>
      </c>
      <c r="C532" s="240">
        <f>AM71</f>
        <v>187769.36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f>'Prior Year'!AP71</f>
        <v>22581232.239999995</v>
      </c>
      <c r="C535" s="240">
        <f>AP71</f>
        <v>19435406.959999997</v>
      </c>
      <c r="D535" s="240">
        <f>'Prior Year'!AP59</f>
        <v>81185</v>
      </c>
      <c r="E535" s="180">
        <f>AP59</f>
        <v>82895</v>
      </c>
      <c r="F535" s="263">
        <f t="shared" si="18"/>
        <v>278.14537463817203</v>
      </c>
      <c r="G535" s="263">
        <f t="shared" si="18"/>
        <v>234.45813330116408</v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f>'Prior Year'!AV71</f>
        <v>20795767.119999997</v>
      </c>
      <c r="C541" s="240">
        <f>AV71</f>
        <v>17685520.719999999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f>'Prior Year'!AW71</f>
        <v>5432122.3000000007</v>
      </c>
      <c r="C542" s="240">
        <f>AW71</f>
        <v>4433291.68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f>'Prior Year'!AY71</f>
        <v>4430104.5199999996</v>
      </c>
      <c r="C544" s="240">
        <f>AY71</f>
        <v>4834269.4399999995</v>
      </c>
      <c r="D544" s="240">
        <f>'Prior Year'!AY59</f>
        <v>254495.94247158576</v>
      </c>
      <c r="E544" s="180">
        <f>AY59</f>
        <v>270091.33923048741</v>
      </c>
      <c r="F544" s="263">
        <f t="shared" ref="F544:G550" si="19">IF(B544=0,"",IF(D544=0,"",B544/D544))</f>
        <v>17.407367979922181</v>
      </c>
      <c r="G544" s="263">
        <f t="shared" si="19"/>
        <v>17.898646634776345</v>
      </c>
      <c r="H544" s="265" t="str">
        <f t="shared" si="16"/>
        <v/>
      </c>
      <c r="I544" s="267"/>
      <c r="K544" s="261"/>
      <c r="L544" s="261"/>
    </row>
    <row r="545" spans="1:13" ht="12.6" customHeight="1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f>'Prior Year'!BA71</f>
        <v>249288.78000000003</v>
      </c>
      <c r="C546" s="240">
        <f>BA71</f>
        <v>140400.72999999998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f>'Prior Year'!BB71</f>
        <v>1892719.76</v>
      </c>
      <c r="C547" s="240">
        <f>BB71</f>
        <v>1868372.51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f>'Prior Year'!BC71</f>
        <v>748557.57000000007</v>
      </c>
      <c r="C548" s="240">
        <f>BC71</f>
        <v>895213.66999999993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f>'Prior Year'!BD71</f>
        <v>1483209.5899999999</v>
      </c>
      <c r="C549" s="240">
        <f>BD71</f>
        <v>1661082.5599999998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f>'Prior Year'!BE71</f>
        <v>7913337</v>
      </c>
      <c r="C550" s="240">
        <f>BE71</f>
        <v>9187177.9199999999</v>
      </c>
      <c r="D550" s="240">
        <f>'Prior Year'!BE59</f>
        <v>662039</v>
      </c>
      <c r="E550" s="180">
        <f>BE59</f>
        <v>662039</v>
      </c>
      <c r="F550" s="263">
        <f t="shared" si="19"/>
        <v>11.952977090473523</v>
      </c>
      <c r="G550" s="263">
        <f t="shared" si="19"/>
        <v>13.877094733089743</v>
      </c>
      <c r="H550" s="265" t="str">
        <f t="shared" si="16"/>
        <v/>
      </c>
      <c r="I550" s="267"/>
      <c r="K550" s="261"/>
      <c r="L550" s="261"/>
    </row>
    <row r="551" spans="1:13" ht="12.6" customHeight="1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f>'Prior Year'!BL71</f>
        <v>2585912.9899999998</v>
      </c>
      <c r="C557" s="240">
        <f>BL71</f>
        <v>1704027.35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f>'Prior Year'!BN71</f>
        <v>2672316.2199999988</v>
      </c>
      <c r="C559" s="240">
        <f>BN71</f>
        <v>3377128.04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f>'Prior Year'!BW71</f>
        <v>1360807.58</v>
      </c>
      <c r="C568" s="240">
        <f>BW71</f>
        <v>1027739.54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f>'Prior Year'!BX71</f>
        <v>2737231.5400000005</v>
      </c>
      <c r="C569" s="240">
        <f>BX71</f>
        <v>2738777.7799999993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f>'Prior Year'!BY71</f>
        <v>1018703.6199999999</v>
      </c>
      <c r="C570" s="240">
        <f>BY71</f>
        <v>3575269.86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f>'Prior Year'!BZ71</f>
        <v>658732.01</v>
      </c>
      <c r="C571" s="240">
        <f>BZ71</f>
        <v>1398698.99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f>'Prior Year'!CC71</f>
        <v>119411219.31999999</v>
      </c>
      <c r="C574" s="240">
        <f>CC71</f>
        <v>127631956.87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f>'Prior Year'!CD71</f>
        <v>18974003</v>
      </c>
      <c r="C575" s="240">
        <f>CD71</f>
        <v>20340549.700000003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492470.52999999997</v>
      </c>
      <c r="E612" s="180">
        <f>SUM(C624:D647)+SUM(C668:D713)</f>
        <v>309167589.48201585</v>
      </c>
      <c r="F612" s="180">
        <f>CE64-(AX64+BD64+BE64+BG64+BJ64+BN64+BP64+BQ64+CB64+CC64+CD64)</f>
        <v>54634047.519999988</v>
      </c>
      <c r="G612" s="180">
        <f>CE77-(AX77+AY77+BD77+BE77+BG77+BJ77+BN77+BP77+BQ77+CB77+CC77+CD77)</f>
        <v>270091.33923048741</v>
      </c>
      <c r="H612" s="197">
        <f>CE60-(AX60+AY60+AZ60+BD60+BE60+BG60+BJ60+BN60+BO60+BP60+BQ60+BR60+CB60+CC60+CD60)</f>
        <v>1669.933131963023</v>
      </c>
      <c r="I612" s="180">
        <f>CE78-(AX78+AY78+AZ78+BD78+BE78+BF78+BG78+BJ78+BN78+BO78+BP78+BQ78+BR78+CB78+CC78+CD78)</f>
        <v>141722.27540989779</v>
      </c>
      <c r="J612" s="180">
        <f>CE79-(AX79+AY79+AZ79+BA79+BD79+BE79+BF79+BG79+BJ79+BN79+BO79+BP79+BQ79+BR79+CB79+CC79+CD79)</f>
        <v>2100633.4604635662</v>
      </c>
      <c r="K612" s="180">
        <f>CE75-(AW75+AX75+AY75+AZ75+BA75+BB75+BC75+BD75+BE75+BF75+BG75+BH75+BI75+BJ75+BK75+BL75+BM75+BN75+BO75+BP75+BQ75+BR75+BS75+BT75+BU75+BV75+BW75+BX75+CB75+CC75+CD75)</f>
        <v>1932854813.5</v>
      </c>
      <c r="L612" s="197">
        <f>CE80-(AW80+AX80+AY80+AZ80+BA80+BB80+BC80+BD80+BE80+BF80+BG80+BH80+BI80+BJ80+BK80+BL80+BM80+BN80+BO80+BP80+BQ80+BR80+BS80+BT80+BU80+BV80+BW80+BX80+BY80+BZ80+CA80+CB80+CC80+CD80)</f>
        <v>588.46868827555227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9187177.9199999999</v>
      </c>
      <c r="N614" s="199" t="s">
        <v>600</v>
      </c>
    </row>
    <row r="615" spans="1:14" ht="12.6" customHeight="1">
      <c r="A615" s="196"/>
      <c r="B615" s="198" t="s">
        <v>601</v>
      </c>
      <c r="C615" s="273">
        <f>CD69-CD70</f>
        <v>20340549.700000003</v>
      </c>
      <c r="D615" s="266">
        <f>SUM(C614:C615)</f>
        <v>29527727.620000005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14360.028335076217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3377128.04</v>
      </c>
      <c r="D619" s="180">
        <f>(D615/D612)*BN76</f>
        <v>662458.38607121713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127631956.87</v>
      </c>
      <c r="D620" s="180">
        <f>(D615/D612)*CC76</f>
        <v>3913464.4735779711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135599367.79798427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1661082.5599999998</v>
      </c>
      <c r="D624" s="180">
        <f>(D615/D612)*BD76</f>
        <v>623671.91955899389</v>
      </c>
      <c r="E624" s="180">
        <f>(E623/E612)*SUM(C624:D624)</f>
        <v>1002081.9566529425</v>
      </c>
      <c r="F624" s="180">
        <f>SUM(C624:E624)</f>
        <v>3286836.4362119362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4834269.4399999995</v>
      </c>
      <c r="D625" s="180">
        <f>(D615/D612)*AY76</f>
        <v>850165.24163011601</v>
      </c>
      <c r="E625" s="180">
        <f>(E623/E612)*SUM(C625:D625)</f>
        <v>2493164.7926271949</v>
      </c>
      <c r="F625" s="180">
        <f>(F624/F612)*AY64</f>
        <v>75540.877869588483</v>
      </c>
      <c r="G625" s="180">
        <f>SUM(C625:F625)</f>
        <v>8253140.3521268992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0</v>
      </c>
      <c r="D629" s="180">
        <f>(D615/D612)*BF76</f>
        <v>358843.61746150703</v>
      </c>
      <c r="E629" s="180">
        <f>(E623/E612)*SUM(C629:D629)</f>
        <v>157387.02671792361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516230.64417943067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140400.72999999998</v>
      </c>
      <c r="D630" s="180">
        <f>(D615/D612)*BA76</f>
        <v>153580.35314772849</v>
      </c>
      <c r="E630" s="180">
        <f>(E623/E612)*SUM(C630:D630)</f>
        <v>128938.64161565836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422919.72476338682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4433291.68</v>
      </c>
      <c r="D631" s="180">
        <f>(D615/D612)*AW76</f>
        <v>0</v>
      </c>
      <c r="E631" s="180">
        <f>(E623/E612)*SUM(C631:D631)</f>
        <v>1944419.6918546415</v>
      </c>
      <c r="F631" s="180">
        <f>(F624/F612)*AW64</f>
        <v>1822.4798530676883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1868372.51</v>
      </c>
      <c r="D632" s="180">
        <f>(D615/D612)*BB76</f>
        <v>33567.090868931387</v>
      </c>
      <c r="E632" s="180">
        <f>(E623/E612)*SUM(C632:D632)</f>
        <v>834181.25392726425</v>
      </c>
      <c r="F632" s="180">
        <f>(F624/F612)*BB64</f>
        <v>45.804144167759809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895213.66999999993</v>
      </c>
      <c r="D633" s="180">
        <f>(D615/D612)*BC76</f>
        <v>44729.539616911097</v>
      </c>
      <c r="E633" s="180">
        <f>(E623/E612)*SUM(C633:D633)</f>
        <v>412254.41904697259</v>
      </c>
      <c r="F633" s="180">
        <f>(F624/F612)*BC64</f>
        <v>2554.5640673459125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1704027.35</v>
      </c>
      <c r="D637" s="180">
        <f>(D615/D612)*BL76</f>
        <v>266798.53396007803</v>
      </c>
      <c r="E637" s="180">
        <f>(E623/E612)*SUM(C637:D637)</f>
        <v>864394.43524022913</v>
      </c>
      <c r="F637" s="180">
        <f>(F624/F612)*BL64</f>
        <v>1802.3608267298423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1027739.54</v>
      </c>
      <c r="D643" s="180">
        <f>(D615/D612)*BW76</f>
        <v>115147.04140332826</v>
      </c>
      <c r="E643" s="180">
        <f>(E623/E612)*SUM(C643:D643)</f>
        <v>501264.3730306201</v>
      </c>
      <c r="F643" s="180">
        <f>(F624/F612)*BW64</f>
        <v>4215.839635312308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2738777.7799999993</v>
      </c>
      <c r="D644" s="180">
        <f>(D615/D612)*BX76</f>
        <v>37250.333209740296</v>
      </c>
      <c r="E644" s="180">
        <f>(E623/E612)*SUM(C644:D644)</f>
        <v>1217552.1301289846</v>
      </c>
      <c r="F644" s="180">
        <f>(F624/F612)*BX64</f>
        <v>147.25175657945513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18949569.672570899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3575269.86</v>
      </c>
      <c r="D645" s="180">
        <f>(D615/D612)*BY76</f>
        <v>136956.8965468939</v>
      </c>
      <c r="E645" s="180">
        <f>(E623/E612)*SUM(C645:D645)</f>
        <v>1628164.201020824</v>
      </c>
      <c r="F645" s="180">
        <f>(F624/F612)*BY64</f>
        <v>10065.442030969385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1398698.99</v>
      </c>
      <c r="D646" s="180">
        <f>(D615/D612)*BZ76</f>
        <v>12072.616723455516</v>
      </c>
      <c r="E646" s="180">
        <f>(E623/E612)*SUM(C646:D646)</f>
        <v>618757.41341307352</v>
      </c>
      <c r="F646" s="180">
        <f>(F624/F612)*BZ64</f>
        <v>181.1783235392702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7380166.5980587555</v>
      </c>
      <c r="N647" s="199" t="s">
        <v>659</v>
      </c>
    </row>
    <row r="648" spans="1:14" ht="12.6" customHeight="1">
      <c r="A648" s="196"/>
      <c r="B648" s="196"/>
      <c r="C648" s="180">
        <f>SUM(C614:C647)</f>
        <v>184813956.63999999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30812938.359999999</v>
      </c>
      <c r="D668" s="180">
        <f>(D615/D612)*C76</f>
        <v>2625155.8805598128</v>
      </c>
      <c r="E668" s="180">
        <f>(E623/E612)*SUM(C668:D668)</f>
        <v>14665781.90484317</v>
      </c>
      <c r="F668" s="180">
        <f>(F624/F612)*C64</f>
        <v>179290.04023599593</v>
      </c>
      <c r="G668" s="180">
        <f>(G625/G612)*C77</f>
        <v>2070959.1941808797</v>
      </c>
      <c r="H668" s="180">
        <f>(H628/H612)*C60</f>
        <v>0</v>
      </c>
      <c r="I668" s="180">
        <f>(I629/I612)*C78</f>
        <v>52326.515753432395</v>
      </c>
      <c r="J668" s="180">
        <f>(J630/J612)*C79</f>
        <v>44414.347418547892</v>
      </c>
      <c r="K668" s="180">
        <f>(K644/K612)*C75</f>
        <v>1274538.8431708571</v>
      </c>
      <c r="L668" s="180">
        <f>(L647/L612)*C80</f>
        <v>1803126.7948192712</v>
      </c>
      <c r="M668" s="180">
        <f t="shared" ref="M668:M713" si="20">ROUND(SUM(D668:L668),0)</f>
        <v>22715594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16323394.75</v>
      </c>
      <c r="D669" s="180">
        <f>(D615/D612)*D76</f>
        <v>2182765.6782031977</v>
      </c>
      <c r="E669" s="180">
        <f>(E623/E612)*SUM(C669:D669)</f>
        <v>8116709.9650928965</v>
      </c>
      <c r="F669" s="180">
        <f>(F624/F612)*D64</f>
        <v>54933.868584718286</v>
      </c>
      <c r="G669" s="180">
        <f>(G625/G612)*D77</f>
        <v>2294929.675775751</v>
      </c>
      <c r="H669" s="180">
        <f>(H628/H612)*D60</f>
        <v>0</v>
      </c>
      <c r="I669" s="180">
        <f>(I629/I612)*D78</f>
        <v>15524.144735957207</v>
      </c>
      <c r="J669" s="180">
        <f>(J630/J612)*D79</f>
        <v>28984.957732557763</v>
      </c>
      <c r="K669" s="180">
        <f>(K644/K612)*D75</f>
        <v>581647.2567755424</v>
      </c>
      <c r="L669" s="180">
        <f>(L647/L612)*D80</f>
        <v>923217.82401109673</v>
      </c>
      <c r="M669" s="180">
        <f t="shared" si="20"/>
        <v>14198713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19013658.540000003</v>
      </c>
      <c r="D670" s="180">
        <f>(D615/D612)*E76</f>
        <v>2082608.8275474783</v>
      </c>
      <c r="E670" s="180">
        <f>(E623/E612)*SUM(C670:D670)</f>
        <v>9252717.9926247951</v>
      </c>
      <c r="F670" s="180">
        <f>(F624/F612)*E64</f>
        <v>88651.243272623105</v>
      </c>
      <c r="G670" s="180">
        <f>(G625/G612)*E77</f>
        <v>2063708.5967306837</v>
      </c>
      <c r="H670" s="180">
        <f>(H628/H612)*E60</f>
        <v>0</v>
      </c>
      <c r="I670" s="180">
        <f>(I629/I612)*E78</f>
        <v>211506.88904033354</v>
      </c>
      <c r="J670" s="180">
        <f>(J630/J612)*E79</f>
        <v>102009.17580228348</v>
      </c>
      <c r="K670" s="180">
        <f>(K644/K612)*E75</f>
        <v>679879.69102354511</v>
      </c>
      <c r="L670" s="180">
        <f>(L647/L612)*E80</f>
        <v>1061344.0706556691</v>
      </c>
      <c r="M670" s="180">
        <f t="shared" si="20"/>
        <v>15542426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5667396.2399999993</v>
      </c>
      <c r="D671" s="180">
        <f>(D615/D612)*F76</f>
        <v>1149268.7428831197</v>
      </c>
      <c r="E671" s="180">
        <f>(E623/E612)*SUM(C671:D671)</f>
        <v>2989755.374158896</v>
      </c>
      <c r="F671" s="180">
        <f>(F624/F612)*F64</f>
        <v>10636.104177491739</v>
      </c>
      <c r="G671" s="180">
        <f>(G625/G612)*F77</f>
        <v>367239.03498954535</v>
      </c>
      <c r="H671" s="180">
        <f>(H628/H612)*F60</f>
        <v>0</v>
      </c>
      <c r="I671" s="180">
        <f>(I629/I612)*F78</f>
        <v>34067.202589914174</v>
      </c>
      <c r="J671" s="180">
        <f>(J630/J612)*F79</f>
        <v>17690.07899228852</v>
      </c>
      <c r="K671" s="180">
        <f>(K644/K612)*F75</f>
        <v>180667.58165293516</v>
      </c>
      <c r="L671" s="180">
        <f>(L647/L612)*F80</f>
        <v>309643.5175497788</v>
      </c>
      <c r="M671" s="180">
        <f t="shared" si="20"/>
        <v>5058968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7330817.25</v>
      </c>
      <c r="D672" s="180">
        <f>(D615/D612)*G76</f>
        <v>1535337.6549839089</v>
      </c>
      <c r="E672" s="180">
        <f>(E623/E612)*SUM(C672:D672)</f>
        <v>3888651.4654691815</v>
      </c>
      <c r="F672" s="180">
        <f>(F624/F612)*G64</f>
        <v>20495.528630109431</v>
      </c>
      <c r="G672" s="180">
        <f>(G625/G612)*G77</f>
        <v>1080293.775788628</v>
      </c>
      <c r="H672" s="180">
        <f>(H628/H612)*G60</f>
        <v>0</v>
      </c>
      <c r="I672" s="180">
        <f>(I629/I612)*G78</f>
        <v>0</v>
      </c>
      <c r="J672" s="180">
        <f>(J630/J612)*G79</f>
        <v>18876.583518454696</v>
      </c>
      <c r="K672" s="180">
        <f>(K644/K612)*G75</f>
        <v>362835.05646617827</v>
      </c>
      <c r="L672" s="180">
        <f>(L647/L612)*G80</f>
        <v>401422.20379656885</v>
      </c>
      <c r="M672" s="180">
        <f t="shared" si="20"/>
        <v>7307912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252574.44000000003</v>
      </c>
      <c r="D673" s="180">
        <f>(D615/D612)*H76</f>
        <v>0</v>
      </c>
      <c r="E673" s="180">
        <f>(E623/E612)*SUM(C673:D673)</f>
        <v>110777.89377376558</v>
      </c>
      <c r="F673" s="180">
        <f>(F624/F612)*H64</f>
        <v>235.02658890681877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3118.7373805876405</v>
      </c>
      <c r="L673" s="180">
        <f>(L647/L612)*H80</f>
        <v>0</v>
      </c>
      <c r="M673" s="180">
        <f t="shared" si="20"/>
        <v>114132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8241023.9299999997</v>
      </c>
      <c r="D680" s="180">
        <f>(D615/D612)*O76</f>
        <v>1040425.124356061</v>
      </c>
      <c r="E680" s="180">
        <f>(E623/E612)*SUM(C680:D680)</f>
        <v>4070797.4148535086</v>
      </c>
      <c r="F680" s="180">
        <f>(F624/F612)*O64</f>
        <v>36878.271534798128</v>
      </c>
      <c r="G680" s="180">
        <f>(G625/G612)*O77</f>
        <v>70247.128933337968</v>
      </c>
      <c r="H680" s="180">
        <f>(H628/H612)*O60</f>
        <v>0</v>
      </c>
      <c r="I680" s="180">
        <f>(I629/I612)*O78</f>
        <v>0</v>
      </c>
      <c r="J680" s="180">
        <f>(J630/J612)*O79</f>
        <v>23310.676537649662</v>
      </c>
      <c r="K680" s="180">
        <f>(K644/K612)*O75</f>
        <v>288499.52389174298</v>
      </c>
      <c r="L680" s="180">
        <f>(L647/L612)*O80</f>
        <v>362789.02479564806</v>
      </c>
      <c r="M680" s="180">
        <f t="shared" si="20"/>
        <v>5892947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29873333.369999994</v>
      </c>
      <c r="D681" s="180">
        <f>(D615/D612)*P76</f>
        <v>2158698.3906303388</v>
      </c>
      <c r="E681" s="180">
        <f>(E623/E612)*SUM(C681:D681)</f>
        <v>14049089.891031696</v>
      </c>
      <c r="F681" s="180">
        <f>(F624/F612)*P64</f>
        <v>1089708.9875262652</v>
      </c>
      <c r="G681" s="180">
        <f>(G625/G612)*P77</f>
        <v>0</v>
      </c>
      <c r="H681" s="180">
        <f>(H628/H612)*P60</f>
        <v>0</v>
      </c>
      <c r="I681" s="180">
        <f>(I629/I612)*P78</f>
        <v>63294.036343430591</v>
      </c>
      <c r="J681" s="180">
        <f>(J630/J612)*P79</f>
        <v>33818.098836816724</v>
      </c>
      <c r="K681" s="180">
        <f>(K644/K612)*P75</f>
        <v>3270014.1288522906</v>
      </c>
      <c r="L681" s="180">
        <f>(L647/L612)*P80</f>
        <v>357259.57104125217</v>
      </c>
      <c r="M681" s="180">
        <f t="shared" si="20"/>
        <v>21021883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7386175.2200000007</v>
      </c>
      <c r="D683" s="180">
        <f>(D615/D612)*R76</f>
        <v>839439.88936047745</v>
      </c>
      <c r="E683" s="180">
        <f>(E623/E612)*SUM(C683:D683)</f>
        <v>3607713.8953910619</v>
      </c>
      <c r="F683" s="180">
        <f>(F624/F612)*R64</f>
        <v>68100.497715435762</v>
      </c>
      <c r="G683" s="180">
        <f>(G625/G612)*R77</f>
        <v>6342.3596483867314</v>
      </c>
      <c r="H683" s="180">
        <f>(H628/H612)*R60</f>
        <v>0</v>
      </c>
      <c r="I683" s="180">
        <f>(I629/I612)*R78</f>
        <v>9696.7687389585335</v>
      </c>
      <c r="J683" s="180">
        <f>(J630/J612)*R79</f>
        <v>13495.973228229564</v>
      </c>
      <c r="K683" s="180">
        <f>(K644/K612)*R75</f>
        <v>824226.92396599846</v>
      </c>
      <c r="L683" s="180">
        <f>(L647/L612)*R80</f>
        <v>326986.98576549685</v>
      </c>
      <c r="M683" s="180">
        <f t="shared" si="20"/>
        <v>5696003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2105645.2099999995</v>
      </c>
      <c r="D684" s="180">
        <f>(D615/D612)*S76</f>
        <v>355000.88587071362</v>
      </c>
      <c r="E684" s="180">
        <f>(E623/E612)*SUM(C684:D684)</f>
        <v>1079227.1451663787</v>
      </c>
      <c r="F684" s="180">
        <f>(F624/F612)*S64</f>
        <v>14504.514903316587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1448733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996252.72000000009</v>
      </c>
      <c r="D685" s="180">
        <f>(D615/D612)*T76</f>
        <v>10741.541028095633</v>
      </c>
      <c r="E685" s="180">
        <f>(E623/E612)*SUM(C685:D685)</f>
        <v>441662.67686849844</v>
      </c>
      <c r="F685" s="180">
        <f>(F624/F612)*T64</f>
        <v>21908.713056332679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41870.018207586276</v>
      </c>
      <c r="L685" s="180">
        <f>(L647/L612)*T80</f>
        <v>51543.716028442454</v>
      </c>
      <c r="M685" s="180">
        <f t="shared" si="20"/>
        <v>567727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8944688.3000000007</v>
      </c>
      <c r="D686" s="180">
        <f>(D615/D612)*U76</f>
        <v>373515.42929279368</v>
      </c>
      <c r="E686" s="180">
        <f>(E623/E612)*SUM(C686:D686)</f>
        <v>4086917.8325641477</v>
      </c>
      <c r="F686" s="180">
        <f>(F624/F612)*U64</f>
        <v>200182.05783060743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1066887.2136613722</v>
      </c>
      <c r="L686" s="180">
        <f>(L647/L612)*U80</f>
        <v>0</v>
      </c>
      <c r="M686" s="180">
        <f t="shared" si="20"/>
        <v>5727503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7405.68</v>
      </c>
      <c r="D687" s="180">
        <f>(D615/D612)*V76</f>
        <v>11309.946325033095</v>
      </c>
      <c r="E687" s="180">
        <f>(E623/E612)*SUM(C687:D687)</f>
        <v>8208.5806661355236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69519.644548631055</v>
      </c>
      <c r="L687" s="180">
        <f>(L647/L612)*V80</f>
        <v>0</v>
      </c>
      <c r="M687" s="180">
        <f t="shared" si="20"/>
        <v>89038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1185944.3</v>
      </c>
      <c r="D688" s="180">
        <f>(D615/D612)*W76</f>
        <v>654557.07277686906</v>
      </c>
      <c r="E688" s="180">
        <f>(E623/E612)*SUM(C688:D688)</f>
        <v>807234.75251076755</v>
      </c>
      <c r="F688" s="180">
        <f>(F624/F612)*W64</f>
        <v>11675.797968823676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351128.81186986453</v>
      </c>
      <c r="L688" s="180">
        <f>(L647/L612)*W80</f>
        <v>0</v>
      </c>
      <c r="M688" s="180">
        <f t="shared" si="20"/>
        <v>1824596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2023619.77</v>
      </c>
      <c r="D689" s="180">
        <f>(D615/D612)*X76</f>
        <v>113208.5874740046</v>
      </c>
      <c r="E689" s="180">
        <f>(E623/E612)*SUM(C689:D689)</f>
        <v>937202.29488393699</v>
      </c>
      <c r="F689" s="180">
        <f>(F624/F612)*X64</f>
        <v>23888.466277747531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2604.6983751214575</v>
      </c>
      <c r="K689" s="180">
        <f>(K644/K612)*X75</f>
        <v>1391179.8914991328</v>
      </c>
      <c r="L689" s="180">
        <f>(L647/L612)*X80</f>
        <v>0</v>
      </c>
      <c r="M689" s="180">
        <f t="shared" si="20"/>
        <v>2468084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7565413.9300000006</v>
      </c>
      <c r="D690" s="180">
        <f>(D615/D612)*Y76</f>
        <v>625995.90577305458</v>
      </c>
      <c r="E690" s="180">
        <f>(E623/E612)*SUM(C690:D690)</f>
        <v>3592711.6324385237</v>
      </c>
      <c r="F690" s="180">
        <f>(F624/F612)*Y64</f>
        <v>156044.55859598552</v>
      </c>
      <c r="G690" s="180">
        <f>(G625/G612)*Y77</f>
        <v>8526.1363464439164</v>
      </c>
      <c r="H690" s="180">
        <f>(H628/H612)*Y60</f>
        <v>0</v>
      </c>
      <c r="I690" s="180">
        <f>(I629/I612)*Y78</f>
        <v>17225.256024285016</v>
      </c>
      <c r="J690" s="180">
        <f>(J630/J612)*Y79</f>
        <v>12015.68128000505</v>
      </c>
      <c r="K690" s="180">
        <f>(K644/K612)*Y75</f>
        <v>988318.93031400314</v>
      </c>
      <c r="L690" s="180">
        <f>(L647/L612)*Y80</f>
        <v>39700.658992023193</v>
      </c>
      <c r="M690" s="180">
        <f t="shared" si="20"/>
        <v>5440539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2854287.18</v>
      </c>
      <c r="D691" s="180">
        <f>(D615/D612)*Z76</f>
        <v>0</v>
      </c>
      <c r="E691" s="180">
        <f>(E623/E612)*SUM(C691:D691)</f>
        <v>1251876.1677779465</v>
      </c>
      <c r="F691" s="180">
        <f>(F624/F612)*Z64</f>
        <v>88922.274989460901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191416.92707966091</v>
      </c>
      <c r="L691" s="180">
        <f>(L647/L612)*Z80</f>
        <v>11998.672324932377</v>
      </c>
      <c r="M691" s="180">
        <f t="shared" si="20"/>
        <v>1544214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1050717.6400000001</v>
      </c>
      <c r="D692" s="180">
        <f>(D615/D612)*AA76</f>
        <v>239922.19700309302</v>
      </c>
      <c r="E692" s="180">
        <f>(E623/E612)*SUM(C692:D692)</f>
        <v>566068.21641856863</v>
      </c>
      <c r="F692" s="180">
        <f>(F624/F612)*AA64</f>
        <v>24662.409882419899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3921.8058742778603</v>
      </c>
      <c r="K692" s="180">
        <f>(K644/K612)*AA75</f>
        <v>150023.13958283514</v>
      </c>
      <c r="L692" s="180">
        <f>(L647/L612)*AA80</f>
        <v>0</v>
      </c>
      <c r="M692" s="180">
        <f t="shared" si="20"/>
        <v>984598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22955595.199999999</v>
      </c>
      <c r="D693" s="180">
        <f>(D615/D612)*AB76</f>
        <v>601177.93947470491</v>
      </c>
      <c r="E693" s="180">
        <f>(E623/E612)*SUM(C693:D693)</f>
        <v>10331883.592407145</v>
      </c>
      <c r="F693" s="180">
        <f>(F624/F612)*AB64</f>
        <v>716261.19325051806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2115.359683694619</v>
      </c>
      <c r="K693" s="180">
        <f>(K644/K612)*AB75</f>
        <v>1135655.7705506543</v>
      </c>
      <c r="L693" s="180">
        <f>(L647/L612)*AB80</f>
        <v>0</v>
      </c>
      <c r="M693" s="180">
        <f t="shared" si="20"/>
        <v>12787094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3827387.8400000003</v>
      </c>
      <c r="D694" s="180">
        <f>(D615/D612)*AC76</f>
        <v>0</v>
      </c>
      <c r="E694" s="180">
        <f>(E623/E612)*SUM(C694:D694)</f>
        <v>1678673.2797290259</v>
      </c>
      <c r="F694" s="180">
        <f>(F624/F612)*AC64</f>
        <v>22331.40452287166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560666.58097453113</v>
      </c>
      <c r="L694" s="180">
        <f>(L647/L612)*AC80</f>
        <v>0</v>
      </c>
      <c r="M694" s="180">
        <f t="shared" si="20"/>
        <v>2261671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2110324.6199999996</v>
      </c>
      <c r="D695" s="180">
        <f>(D615/D612)*AD76</f>
        <v>274594.92011627823</v>
      </c>
      <c r="E695" s="180">
        <f>(E623/E612)*SUM(C695:D695)</f>
        <v>1046013.8542679887</v>
      </c>
      <c r="F695" s="180">
        <f>(F624/F612)*AD64</f>
        <v>1307.6428608712615</v>
      </c>
      <c r="G695" s="180">
        <f>(G625/G612)*AD77</f>
        <v>121.98515502224633</v>
      </c>
      <c r="H695" s="180">
        <f>(H628/H612)*AD60</f>
        <v>0</v>
      </c>
      <c r="I695" s="180">
        <f>(I629/I612)*AD78</f>
        <v>3465.6832062885624</v>
      </c>
      <c r="J695" s="180">
        <f>(J630/J612)*AD79</f>
        <v>0</v>
      </c>
      <c r="K695" s="180">
        <f>(K644/K612)*AD75</f>
        <v>38432.33943715271</v>
      </c>
      <c r="L695" s="180">
        <f>(L647/L612)*AD80</f>
        <v>0</v>
      </c>
      <c r="M695" s="180">
        <f t="shared" si="20"/>
        <v>1363936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3704061.3100000005</v>
      </c>
      <c r="D696" s="180">
        <f>(D615/D612)*AE76</f>
        <v>420312.33332303853</v>
      </c>
      <c r="E696" s="180">
        <f>(E623/E612)*SUM(C696:D696)</f>
        <v>1808929.7766763656</v>
      </c>
      <c r="F696" s="180">
        <f>(F624/F612)*AE64</f>
        <v>2099.5312749929826</v>
      </c>
      <c r="G696" s="180">
        <f>(G625/G612)*AE77</f>
        <v>0</v>
      </c>
      <c r="H696" s="180">
        <f>(H628/H612)*AE60</f>
        <v>0</v>
      </c>
      <c r="I696" s="180">
        <f>(I629/I612)*AE78</f>
        <v>48422.935701999522</v>
      </c>
      <c r="J696" s="180">
        <f>(J630/J612)*AE79</f>
        <v>2453.6780664031858</v>
      </c>
      <c r="K696" s="180">
        <f>(K644/K612)*AE75</f>
        <v>152075.47311273185</v>
      </c>
      <c r="L696" s="180">
        <f>(L647/L612)*AE80</f>
        <v>0</v>
      </c>
      <c r="M696" s="180">
        <f t="shared" si="20"/>
        <v>2434294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21515074.580000002</v>
      </c>
      <c r="D698" s="180">
        <f>(D615/D612)*AG76</f>
        <v>1848394.6668596226</v>
      </c>
      <c r="E698" s="180">
        <f>(E623/E612)*SUM(C698:D698)</f>
        <v>10247101.466067802</v>
      </c>
      <c r="F698" s="180">
        <f>(F624/F612)*AG64</f>
        <v>131067.10745382692</v>
      </c>
      <c r="G698" s="180">
        <f>(G625/G612)*AG77</f>
        <v>267696.2566104522</v>
      </c>
      <c r="H698" s="180">
        <f>(H628/H612)*AG60</f>
        <v>0</v>
      </c>
      <c r="I698" s="180">
        <f>(I629/I612)*AG78</f>
        <v>60701.212044831133</v>
      </c>
      <c r="J698" s="180">
        <f>(J630/J612)*AG79</f>
        <v>91142.245285349738</v>
      </c>
      <c r="K698" s="180">
        <f>(K644/K612)*AG75</f>
        <v>3920623.8915684377</v>
      </c>
      <c r="L698" s="180">
        <f>(L647/L612)*AG80</f>
        <v>1101328.9620544934</v>
      </c>
      <c r="M698" s="180">
        <f t="shared" si="20"/>
        <v>17668056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18803.080000000002</v>
      </c>
      <c r="D699" s="180">
        <f>(D615/D612)*AH76</f>
        <v>0</v>
      </c>
      <c r="E699" s="180">
        <f>(E623/E612)*SUM(C699:D699)</f>
        <v>8246.9374132220819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458.5493263824423</v>
      </c>
      <c r="L699" s="180">
        <f>(L647/L612)*AH80</f>
        <v>0</v>
      </c>
      <c r="M699" s="180">
        <f t="shared" si="20"/>
        <v>8705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14945742.889999999</v>
      </c>
      <c r="D701" s="180">
        <f>(D615/D612)*AJ76</f>
        <v>1529115.1758999245</v>
      </c>
      <c r="E701" s="180">
        <f>(E623/E612)*SUM(C701:D701)</f>
        <v>7225790.8470949261</v>
      </c>
      <c r="F701" s="180">
        <f>(F624/F612)*AJ64</f>
        <v>86169.267607909962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26040.086653440947</v>
      </c>
      <c r="K701" s="180">
        <f>(K644/K612)*AJ75</f>
        <v>323317.35110682528</v>
      </c>
      <c r="L701" s="180">
        <f>(L647/L612)*AJ80</f>
        <v>131343.63283302722</v>
      </c>
      <c r="M701" s="180">
        <f t="shared" si="20"/>
        <v>9321776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1932027.2500000002</v>
      </c>
      <c r="D702" s="180">
        <f>(D615/D612)*AK76</f>
        <v>331039.72460329602</v>
      </c>
      <c r="E702" s="180">
        <f>(E623/E612)*SUM(C702:D702)</f>
        <v>992569.92479334399</v>
      </c>
      <c r="F702" s="180">
        <f>(F624/F612)*AK64</f>
        <v>3124.1944535019802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26.277478265769386</v>
      </c>
      <c r="K702" s="180">
        <f>(K644/K612)*AK75</f>
        <v>81775.083826087619</v>
      </c>
      <c r="L702" s="180">
        <f>(L647/L612)*AK80</f>
        <v>0</v>
      </c>
      <c r="M702" s="180">
        <f t="shared" si="20"/>
        <v>1408535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0</v>
      </c>
      <c r="D703" s="180">
        <f>(D615/D612)*AL76</f>
        <v>51381.920175477717</v>
      </c>
      <c r="E703" s="180">
        <f>(E623/E612)*SUM(C703:D703)</f>
        <v>22535.854756685483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73918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187769.36</v>
      </c>
      <c r="D704" s="180">
        <f>(D615/D612)*AM76</f>
        <v>30464.245497991124</v>
      </c>
      <c r="E704" s="180">
        <f>(E623/E612)*SUM(C704:D704)</f>
        <v>95716.174477996741</v>
      </c>
      <c r="F704" s="180">
        <f>(F624/F612)*AM64</f>
        <v>26.920823831287645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126207</v>
      </c>
      <c r="N704" s="198" t="s">
        <v>724</v>
      </c>
    </row>
    <row r="705" spans="1:15" ht="12.6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>
      <c r="A707" s="196">
        <v>7380</v>
      </c>
      <c r="B707" s="198" t="s">
        <v>729</v>
      </c>
      <c r="C707" s="180">
        <f>AP71</f>
        <v>19435406.959999997</v>
      </c>
      <c r="D707" s="180">
        <f>(D615/D612)*AP76</f>
        <v>0</v>
      </c>
      <c r="E707" s="180">
        <f>(E623/E612)*SUM(C707:D707)</f>
        <v>8524272.8744238075</v>
      </c>
      <c r="F707" s="180">
        <f>(F624/F612)*AP64</f>
        <v>84254.129056244667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361552.15727457107</v>
      </c>
      <c r="L707" s="180">
        <f>(L647/L612)*AP80</f>
        <v>103112.56621090289</v>
      </c>
      <c r="M707" s="180">
        <f t="shared" si="20"/>
        <v>9073192</v>
      </c>
      <c r="N707" s="198" t="s">
        <v>730</v>
      </c>
    </row>
    <row r="708" spans="1:15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>
      <c r="A713" s="196">
        <v>7490</v>
      </c>
      <c r="B713" s="198" t="s">
        <v>740</v>
      </c>
      <c r="C713" s="180">
        <f>AV71</f>
        <v>17685520.719999999</v>
      </c>
      <c r="D713" s="180">
        <f>(D615/D612)*AV76</f>
        <v>1220228.8678696724</v>
      </c>
      <c r="E713" s="180">
        <f>(E623/E612)*SUM(C713:D713)</f>
        <v>8291967.7840657132</v>
      </c>
      <c r="F713" s="180">
        <f>(F624/F612)*AV64</f>
        <v>53100.88462902938</v>
      </c>
      <c r="G713" s="180">
        <f>(G625/G612)*AV77</f>
        <v>23076.207967766059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659240.1554507605</v>
      </c>
      <c r="L713" s="180">
        <f>(L647/L612)*AV80</f>
        <v>395348.39718015242</v>
      </c>
      <c r="M713" s="180">
        <f t="shared" si="20"/>
        <v>10642962</v>
      </c>
      <c r="N713" s="199" t="s">
        <v>741</v>
      </c>
    </row>
    <row r="715" spans="1:15" ht="12.6" customHeight="1">
      <c r="C715" s="180">
        <f>SUM(C614:C647)+SUM(C668:C713)</f>
        <v>444766957.28000003</v>
      </c>
      <c r="D715" s="180">
        <f>SUM(D616:D647)+SUM(D668:D713)</f>
        <v>29527727.620000005</v>
      </c>
      <c r="E715" s="180">
        <f>SUM(E624:E647)+SUM(E668:E713)</f>
        <v>135599367.79798418</v>
      </c>
      <c r="F715" s="180">
        <f>SUM(F625:F648)+SUM(F668:F713)</f>
        <v>3286836.4362119371</v>
      </c>
      <c r="G715" s="180">
        <f>SUM(G626:G647)+SUM(G668:G713)</f>
        <v>8253140.3521268973</v>
      </c>
      <c r="H715" s="180">
        <f>SUM(H629:H647)+SUM(H668:H713)</f>
        <v>0</v>
      </c>
      <c r="I715" s="180">
        <f>SUM(I630:I647)+SUM(I668:I713)</f>
        <v>516230.64417943067</v>
      </c>
      <c r="J715" s="180">
        <f>SUM(J631:J647)+SUM(J668:J713)</f>
        <v>422919.72476338688</v>
      </c>
      <c r="K715" s="180">
        <f>SUM(K668:K713)</f>
        <v>18949569.672570895</v>
      </c>
      <c r="L715" s="180">
        <f>SUM(L668:L713)</f>
        <v>7380166.5980587564</v>
      </c>
      <c r="M715" s="180">
        <f>SUM(M668:M713)</f>
        <v>184813956</v>
      </c>
      <c r="N715" s="198" t="s">
        <v>742</v>
      </c>
    </row>
    <row r="716" spans="1:15" ht="12.6" customHeight="1">
      <c r="C716" s="180">
        <f>CE71</f>
        <v>444766957.27999997</v>
      </c>
      <c r="D716" s="180">
        <f>D615</f>
        <v>29527727.620000005</v>
      </c>
      <c r="E716" s="180">
        <f>E623</f>
        <v>135599367.79798427</v>
      </c>
      <c r="F716" s="180">
        <f>F624</f>
        <v>3286836.4362119362</v>
      </c>
      <c r="G716" s="180">
        <f>G625</f>
        <v>8253140.3521268992</v>
      </c>
      <c r="H716" s="180">
        <f>H628</f>
        <v>0</v>
      </c>
      <c r="I716" s="180">
        <f>I629</f>
        <v>516230.64417943067</v>
      </c>
      <c r="J716" s="180">
        <f>J630</f>
        <v>422919.72476338682</v>
      </c>
      <c r="K716" s="180">
        <f>K644</f>
        <v>18949569.672570899</v>
      </c>
      <c r="L716" s="180">
        <f>L647</f>
        <v>7380166.5980587555</v>
      </c>
      <c r="M716" s="180">
        <f>C648</f>
        <v>184813956.63999999</v>
      </c>
      <c r="N716" s="198" t="s">
        <v>743</v>
      </c>
    </row>
    <row r="717" spans="1:15" ht="12.6" customHeight="1">
      <c r="O717" s="198"/>
    </row>
    <row r="718" spans="1:15" ht="12.6" customHeight="1">
      <c r="O718" s="198"/>
    </row>
    <row r="719" spans="1:15" ht="12.6" customHeight="1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0" transitionEvaluation="1" transitionEntry="1" codeName="Sheet10">
    <pageSetUpPr autoPageBreaks="0" fitToPage="1"/>
  </sheetPr>
  <dimension ref="A1:CF817"/>
  <sheetViews>
    <sheetView showGridLines="0" topLeftCell="A70" zoomScale="75" workbookViewId="0">
      <selection activeCell="C102" sqref="C102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/>
      <c r="C47" s="184">
        <v>4342718.29</v>
      </c>
      <c r="D47" s="184">
        <v>2261596.0500000003</v>
      </c>
      <c r="E47" s="184">
        <v>2890170.2900000005</v>
      </c>
      <c r="F47" s="184">
        <v>747667.98</v>
      </c>
      <c r="G47" s="184">
        <v>1423386.1400000001</v>
      </c>
      <c r="H47" s="184">
        <v>66113.27</v>
      </c>
      <c r="I47" s="184"/>
      <c r="J47" s="184"/>
      <c r="K47" s="184"/>
      <c r="L47" s="184"/>
      <c r="M47" s="184"/>
      <c r="N47" s="184"/>
      <c r="O47" s="184">
        <v>1005563.0099999998</v>
      </c>
      <c r="P47" s="184">
        <v>1393082.68</v>
      </c>
      <c r="Q47" s="184"/>
      <c r="R47" s="184">
        <v>820831.22</v>
      </c>
      <c r="S47" s="184">
        <v>394524.47</v>
      </c>
      <c r="T47" s="184">
        <v>80097.98</v>
      </c>
      <c r="U47" s="184">
        <v>1002789.2299999999</v>
      </c>
      <c r="V47" s="184">
        <v>0</v>
      </c>
      <c r="W47" s="184">
        <v>111849.22</v>
      </c>
      <c r="X47" s="184">
        <v>250823.02</v>
      </c>
      <c r="Y47" s="184">
        <v>1092617.74</v>
      </c>
      <c r="Z47" s="184"/>
      <c r="AA47" s="184">
        <v>85871.889999999985</v>
      </c>
      <c r="AB47" s="184">
        <v>1538696.2700000003</v>
      </c>
      <c r="AC47" s="184"/>
      <c r="AD47" s="184">
        <v>0</v>
      </c>
      <c r="AE47" s="184">
        <v>859602.59000000008</v>
      </c>
      <c r="AF47" s="184"/>
      <c r="AG47" s="184">
        <v>3206291.0700000003</v>
      </c>
      <c r="AH47" s="184">
        <v>0</v>
      </c>
      <c r="AI47" s="184"/>
      <c r="AJ47" s="184">
        <v>1585022.6300000001</v>
      </c>
      <c r="AK47" s="184">
        <v>291668.14</v>
      </c>
      <c r="AL47" s="184">
        <v>0</v>
      </c>
      <c r="AM47" s="184">
        <v>33965.72</v>
      </c>
      <c r="AN47" s="184"/>
      <c r="AO47" s="184"/>
      <c r="AP47" s="184">
        <v>2187447.3300000005</v>
      </c>
      <c r="AQ47" s="184"/>
      <c r="AR47" s="184"/>
      <c r="AS47" s="184"/>
      <c r="AT47" s="184"/>
      <c r="AU47" s="184"/>
      <c r="AV47" s="184">
        <v>2745540.2500000023</v>
      </c>
      <c r="AW47" s="184">
        <v>1045253.77</v>
      </c>
      <c r="AX47" s="184"/>
      <c r="AY47" s="184">
        <v>1009134.9799999999</v>
      </c>
      <c r="AZ47" s="184"/>
      <c r="BA47" s="184">
        <v>54537.7</v>
      </c>
      <c r="BB47" s="184">
        <v>351052.52</v>
      </c>
      <c r="BC47" s="184">
        <v>236827.22</v>
      </c>
      <c r="BD47" s="184">
        <v>345830.6100000001</v>
      </c>
      <c r="BE47" s="184"/>
      <c r="BF47" s="184"/>
      <c r="BG47" s="184">
        <v>0</v>
      </c>
      <c r="BH47" s="184"/>
      <c r="BI47" s="184"/>
      <c r="BJ47" s="184"/>
      <c r="BK47" s="184"/>
      <c r="BL47" s="184">
        <v>573230.72</v>
      </c>
      <c r="BM47" s="184"/>
      <c r="BN47" s="184">
        <v>267640.96000000002</v>
      </c>
      <c r="BO47" s="184"/>
      <c r="BP47" s="184"/>
      <c r="BQ47" s="184"/>
      <c r="BR47" s="184"/>
      <c r="BS47" s="184"/>
      <c r="BT47" s="184"/>
      <c r="BU47" s="184"/>
      <c r="BV47" s="184"/>
      <c r="BW47" s="184">
        <v>49089.97</v>
      </c>
      <c r="BX47" s="184">
        <v>502070.25</v>
      </c>
      <c r="BY47" s="184">
        <v>143557.26999999999</v>
      </c>
      <c r="BZ47" s="184">
        <v>124381.18000000001</v>
      </c>
      <c r="CA47" s="184"/>
      <c r="CB47" s="184"/>
      <c r="CC47" s="184">
        <f>2908359.16+688334.3</f>
        <v>3596693.46</v>
      </c>
      <c r="CD47" s="195"/>
      <c r="CE47" s="195">
        <f>SUM(C47:CC47)</f>
        <v>38717237.090000011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4"/>
      <c r="C51" s="286">
        <v>1685192.7200000002</v>
      </c>
      <c r="D51" s="286">
        <v>1070813.1000000001</v>
      </c>
      <c r="E51" s="286">
        <v>965720.66</v>
      </c>
      <c r="F51" s="286">
        <v>528643.75</v>
      </c>
      <c r="G51" s="286">
        <v>654996.78</v>
      </c>
      <c r="H51" s="286">
        <v>1386.1000000000001</v>
      </c>
      <c r="I51" s="287"/>
      <c r="J51" s="287"/>
      <c r="K51" s="287"/>
      <c r="L51" s="287"/>
      <c r="M51" s="287"/>
      <c r="N51" s="287"/>
      <c r="O51" s="286">
        <v>512912.73</v>
      </c>
      <c r="P51" s="286">
        <v>2272422.1800000002</v>
      </c>
      <c r="Q51" s="287"/>
      <c r="R51" s="286">
        <v>629501.47</v>
      </c>
      <c r="S51" s="286">
        <v>282145.26</v>
      </c>
      <c r="T51" s="286">
        <v>14617.07</v>
      </c>
      <c r="U51" s="286">
        <v>379072.83999999997</v>
      </c>
      <c r="V51" s="286">
        <v>4668</v>
      </c>
      <c r="W51" s="286">
        <v>302598.62</v>
      </c>
      <c r="X51" s="286">
        <v>139607.45000000001</v>
      </c>
      <c r="Y51" s="286">
        <v>1141601.0900000001</v>
      </c>
      <c r="Z51" s="286"/>
      <c r="AA51" s="286">
        <v>106115.89</v>
      </c>
      <c r="AB51" s="286">
        <v>584195.00000000012</v>
      </c>
      <c r="AC51" s="286"/>
      <c r="AD51" s="286">
        <v>3896</v>
      </c>
      <c r="AE51" s="286">
        <v>276030.46000000002</v>
      </c>
      <c r="AF51" s="286"/>
      <c r="AG51" s="286">
        <v>1093521.8399999999</v>
      </c>
      <c r="AH51" s="286">
        <v>0</v>
      </c>
      <c r="AI51" s="286"/>
      <c r="AJ51" s="286">
        <v>400318.12999999989</v>
      </c>
      <c r="AK51" s="286">
        <v>138358.29999999999</v>
      </c>
      <c r="AL51" s="286">
        <v>0</v>
      </c>
      <c r="AM51" s="286">
        <v>12574</v>
      </c>
      <c r="AN51" s="286"/>
      <c r="AO51" s="286"/>
      <c r="AP51" s="286">
        <v>627339.45000000007</v>
      </c>
      <c r="AQ51" s="286"/>
      <c r="AR51" s="286"/>
      <c r="AS51" s="286"/>
      <c r="AT51" s="286"/>
      <c r="AU51" s="286"/>
      <c r="AV51" s="286">
        <v>731215.22</v>
      </c>
      <c r="AW51" s="286">
        <v>2831.3399999999997</v>
      </c>
      <c r="AX51" s="286"/>
      <c r="AY51" s="286">
        <v>400367.77</v>
      </c>
      <c r="AZ51" s="286"/>
      <c r="BA51" s="286">
        <v>64176.27</v>
      </c>
      <c r="BB51" s="286">
        <v>13852</v>
      </c>
      <c r="BC51" s="286">
        <v>42876.01</v>
      </c>
      <c r="BD51" s="286">
        <v>262207.11</v>
      </c>
      <c r="BE51" s="286">
        <v>4000000</v>
      </c>
      <c r="BF51" s="286"/>
      <c r="BG51" s="286">
        <v>0</v>
      </c>
      <c r="BH51" s="286"/>
      <c r="BI51" s="286"/>
      <c r="BJ51" s="286"/>
      <c r="BK51" s="286"/>
      <c r="BL51" s="286">
        <v>95062.080000000002</v>
      </c>
      <c r="BM51" s="286"/>
      <c r="BN51" s="286">
        <v>466048.73</v>
      </c>
      <c r="BO51" s="286"/>
      <c r="BP51" s="286"/>
      <c r="BQ51" s="286"/>
      <c r="BR51" s="286"/>
      <c r="BS51" s="286"/>
      <c r="BT51" s="286"/>
      <c r="BU51" s="286"/>
      <c r="BV51" s="286"/>
      <c r="BW51" s="286">
        <v>45810.11</v>
      </c>
      <c r="BX51" s="286">
        <v>15372</v>
      </c>
      <c r="BY51" s="286">
        <v>85905.38</v>
      </c>
      <c r="BZ51" s="286">
        <v>11312</v>
      </c>
      <c r="CA51" s="286"/>
      <c r="CB51" s="286"/>
      <c r="CC51" s="286">
        <f>900182.92+47631</f>
        <v>947813.92</v>
      </c>
      <c r="CD51" s="195"/>
      <c r="CE51" s="195">
        <f>SUM(C51:CD51)</f>
        <v>21013098.829999998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>
        <v>26829</v>
      </c>
      <c r="D59" s="184">
        <v>16130</v>
      </c>
      <c r="E59" s="184">
        <v>22079</v>
      </c>
      <c r="F59" s="184">
        <v>4599</v>
      </c>
      <c r="G59" s="184">
        <v>10601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2294</v>
      </c>
      <c r="P59" s="185">
        <v>1512707</v>
      </c>
      <c r="Q59" s="185">
        <v>0</v>
      </c>
      <c r="R59" s="185">
        <v>963692</v>
      </c>
      <c r="S59" s="248"/>
      <c r="T59" s="248"/>
      <c r="U59" s="224">
        <v>662745</v>
      </c>
      <c r="V59" s="185">
        <v>16248</v>
      </c>
      <c r="W59" s="185">
        <v>49589</v>
      </c>
      <c r="X59" s="184">
        <v>2258</v>
      </c>
      <c r="Y59" s="184">
        <v>214398</v>
      </c>
      <c r="Z59" s="185">
        <v>0</v>
      </c>
      <c r="AA59" s="185">
        <v>43336</v>
      </c>
      <c r="AB59" s="248"/>
      <c r="AC59" s="185">
        <v>0</v>
      </c>
      <c r="AD59" s="185">
        <v>10830</v>
      </c>
      <c r="AE59" s="185">
        <v>155140</v>
      </c>
      <c r="AF59" s="185">
        <v>0</v>
      </c>
      <c r="AG59" s="184">
        <v>82030</v>
      </c>
      <c r="AH59" s="184">
        <v>0</v>
      </c>
      <c r="AI59" s="184">
        <v>0</v>
      </c>
      <c r="AJ59" s="184">
        <v>35334</v>
      </c>
      <c r="AK59" s="185">
        <v>55897</v>
      </c>
      <c r="AL59" s="185">
        <v>0</v>
      </c>
      <c r="AM59" s="185">
        <v>0</v>
      </c>
      <c r="AN59" s="185">
        <v>0</v>
      </c>
      <c r="AO59" s="185">
        <v>0</v>
      </c>
      <c r="AP59" s="185">
        <v>81185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254495.94247158576</v>
      </c>
      <c r="AZ59" s="185"/>
      <c r="BA59" s="248"/>
      <c r="BB59" s="248"/>
      <c r="BC59" s="248"/>
      <c r="BD59" s="248"/>
      <c r="BE59" s="185">
        <v>662039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186">
        <v>383.79124035096135</v>
      </c>
      <c r="D60" s="187">
        <v>82.368542935225562</v>
      </c>
      <c r="E60" s="187">
        <v>165.40168288823898</v>
      </c>
      <c r="F60" s="223">
        <v>0</v>
      </c>
      <c r="G60" s="187">
        <v>0</v>
      </c>
      <c r="H60" s="187">
        <v>39.858958623004263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124.88962458646976</v>
      </c>
      <c r="P60" s="221">
        <v>87.590276645730455</v>
      </c>
      <c r="Q60" s="221">
        <v>0</v>
      </c>
      <c r="R60" s="221">
        <v>31.147245529078958</v>
      </c>
      <c r="S60" s="221">
        <v>34.158081219734377</v>
      </c>
      <c r="T60" s="221">
        <v>18.758172316248743</v>
      </c>
      <c r="U60" s="221">
        <v>186.70049863355231</v>
      </c>
      <c r="V60" s="221">
        <v>0</v>
      </c>
      <c r="W60" s="221">
        <v>8.8430886512921312</v>
      </c>
      <c r="X60" s="221">
        <v>10.938917389845136</v>
      </c>
      <c r="Y60" s="221">
        <v>88.565541544805072</v>
      </c>
      <c r="Z60" s="221">
        <v>0</v>
      </c>
      <c r="AA60" s="221">
        <v>3.5268878553962697</v>
      </c>
      <c r="AB60" s="221">
        <v>96.966931965287415</v>
      </c>
      <c r="AC60" s="221">
        <v>0</v>
      </c>
      <c r="AD60" s="221">
        <v>0</v>
      </c>
      <c r="AE60" s="221">
        <v>15.835096130795415</v>
      </c>
      <c r="AF60" s="221">
        <v>0</v>
      </c>
      <c r="AG60" s="221">
        <v>119.08905403461667</v>
      </c>
      <c r="AH60" s="221">
        <v>0</v>
      </c>
      <c r="AI60" s="221">
        <v>0</v>
      </c>
      <c r="AJ60" s="221">
        <v>275.37160665483998</v>
      </c>
      <c r="AK60" s="221">
        <v>1.6189576640935894</v>
      </c>
      <c r="AL60" s="221">
        <v>4.6921177542311918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190.60867814163109</v>
      </c>
      <c r="AW60" s="221">
        <v>35.734122836457772</v>
      </c>
      <c r="AX60" s="221">
        <v>0</v>
      </c>
      <c r="AY60" s="221">
        <v>0</v>
      </c>
      <c r="AZ60" s="221">
        <v>0</v>
      </c>
      <c r="BA60" s="221">
        <v>0</v>
      </c>
      <c r="BB60" s="221">
        <v>16.211214460373014</v>
      </c>
      <c r="BC60" s="221">
        <v>9.0389749244857835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27.728052931869389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22.953401735628326</v>
      </c>
      <c r="BY60" s="221">
        <v>5.2088028000191775</v>
      </c>
      <c r="BZ60" s="221">
        <v>30.423613175432706</v>
      </c>
      <c r="CA60" s="221">
        <v>0</v>
      </c>
      <c r="CB60" s="221">
        <v>0</v>
      </c>
      <c r="CC60" s="221">
        <v>48.174119000815097</v>
      </c>
      <c r="CD60" s="249" t="s">
        <v>221</v>
      </c>
      <c r="CE60" s="251">
        <f t="shared" ref="CE60:CE70" si="0">SUM(C60:CD60)</f>
        <v>2166.1935033801601</v>
      </c>
    </row>
    <row r="61" spans="1:84" ht="12.6" customHeight="1">
      <c r="A61" s="171" t="s">
        <v>235</v>
      </c>
      <c r="B61" s="175"/>
      <c r="C61" s="184">
        <v>18980417.220000003</v>
      </c>
      <c r="D61" s="184">
        <v>10453183.310000002</v>
      </c>
      <c r="E61" s="184">
        <v>11408914.589999996</v>
      </c>
      <c r="F61" s="185">
        <v>3333844.6500000004</v>
      </c>
      <c r="G61" s="184">
        <v>4884019.0200000005</v>
      </c>
      <c r="H61" s="184">
        <v>340631.58000000007</v>
      </c>
      <c r="I61" s="185"/>
      <c r="J61" s="185"/>
      <c r="K61" s="185"/>
      <c r="L61" s="185"/>
      <c r="M61" s="184"/>
      <c r="N61" s="184"/>
      <c r="O61" s="184">
        <v>5007166.01</v>
      </c>
      <c r="P61" s="185">
        <v>5320793.07</v>
      </c>
      <c r="Q61" s="185"/>
      <c r="R61" s="185">
        <v>3784286.6800000006</v>
      </c>
      <c r="S61" s="185">
        <v>1090420.7199999997</v>
      </c>
      <c r="T61" s="185">
        <v>367749.76</v>
      </c>
      <c r="U61" s="185">
        <v>3118933.7000000011</v>
      </c>
      <c r="V61" s="185">
        <v>0</v>
      </c>
      <c r="W61" s="185">
        <v>533447.82999999996</v>
      </c>
      <c r="X61" s="185">
        <v>1110104.8999999999</v>
      </c>
      <c r="Y61" s="185">
        <v>4608630.8099999996</v>
      </c>
      <c r="Z61" s="185"/>
      <c r="AA61" s="185">
        <v>376304.82000000007</v>
      </c>
      <c r="AB61" s="185">
        <v>6932285.2500000028</v>
      </c>
      <c r="AC61" s="185"/>
      <c r="AD61" s="185">
        <v>0</v>
      </c>
      <c r="AE61" s="185">
        <v>3236977.9999999995</v>
      </c>
      <c r="AF61" s="185"/>
      <c r="AG61" s="185">
        <v>14746446.220000001</v>
      </c>
      <c r="AH61" s="185">
        <v>0</v>
      </c>
      <c r="AI61" s="185"/>
      <c r="AJ61" s="185">
        <v>8360005.8499999978</v>
      </c>
      <c r="AK61" s="185">
        <v>1190565.5100000002</v>
      </c>
      <c r="AL61" s="185">
        <v>0</v>
      </c>
      <c r="AM61" s="185">
        <v>135622.07999999999</v>
      </c>
      <c r="AN61" s="185"/>
      <c r="AO61" s="185"/>
      <c r="AP61" s="185">
        <v>15181600.279999996</v>
      </c>
      <c r="AQ61" s="185"/>
      <c r="AR61" s="185"/>
      <c r="AS61" s="185"/>
      <c r="AT61" s="185"/>
      <c r="AU61" s="185"/>
      <c r="AV61" s="185">
        <v>13445069.509999996</v>
      </c>
      <c r="AW61" s="185">
        <v>4169865.9499999997</v>
      </c>
      <c r="AX61" s="185"/>
      <c r="AY61" s="185">
        <v>2553778.5500000003</v>
      </c>
      <c r="AZ61" s="185"/>
      <c r="BA61" s="185">
        <v>120447.59000000001</v>
      </c>
      <c r="BB61" s="185">
        <v>1501987.17</v>
      </c>
      <c r="BC61" s="185">
        <v>462069.46000000008</v>
      </c>
      <c r="BD61" s="185">
        <v>832783.72999999986</v>
      </c>
      <c r="BE61" s="185">
        <v>0</v>
      </c>
      <c r="BF61" s="185"/>
      <c r="BG61" s="185">
        <v>0</v>
      </c>
      <c r="BH61" s="185"/>
      <c r="BI61" s="185"/>
      <c r="BJ61" s="185"/>
      <c r="BK61" s="185"/>
      <c r="BL61" s="185">
        <v>1792041.4899999998</v>
      </c>
      <c r="BM61" s="185"/>
      <c r="BN61" s="185">
        <v>1351415.5099999993</v>
      </c>
      <c r="BO61" s="185"/>
      <c r="BP61" s="185"/>
      <c r="BQ61" s="185"/>
      <c r="BR61" s="185"/>
      <c r="BS61" s="185"/>
      <c r="BT61" s="185"/>
      <c r="BU61" s="185"/>
      <c r="BV61" s="185"/>
      <c r="BW61" s="185">
        <v>374276.48000000004</v>
      </c>
      <c r="BX61" s="185">
        <v>2191693.6</v>
      </c>
      <c r="BY61" s="185">
        <v>807167.75999999989</v>
      </c>
      <c r="BZ61" s="185">
        <v>516933.42</v>
      </c>
      <c r="CA61" s="185"/>
      <c r="CB61" s="185"/>
      <c r="CC61" s="185">
        <v>11968303.42</v>
      </c>
      <c r="CD61" s="249" t="s">
        <v>221</v>
      </c>
      <c r="CE61" s="195">
        <f t="shared" si="0"/>
        <v>166590185.49999994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4342718</v>
      </c>
      <c r="D62" s="195">
        <f t="shared" si="1"/>
        <v>2261596</v>
      </c>
      <c r="E62" s="195">
        <f t="shared" si="1"/>
        <v>2890170</v>
      </c>
      <c r="F62" s="195">
        <f t="shared" si="1"/>
        <v>747668</v>
      </c>
      <c r="G62" s="195">
        <f t="shared" si="1"/>
        <v>1423386</v>
      </c>
      <c r="H62" s="195">
        <f t="shared" si="1"/>
        <v>66113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1005563</v>
      </c>
      <c r="P62" s="195">
        <f t="shared" si="1"/>
        <v>1393083</v>
      </c>
      <c r="Q62" s="195">
        <f t="shared" si="1"/>
        <v>0</v>
      </c>
      <c r="R62" s="195">
        <f t="shared" si="1"/>
        <v>820831</v>
      </c>
      <c r="S62" s="195">
        <f t="shared" si="1"/>
        <v>394524</v>
      </c>
      <c r="T62" s="195">
        <f t="shared" si="1"/>
        <v>80098</v>
      </c>
      <c r="U62" s="195">
        <f t="shared" si="1"/>
        <v>1002789</v>
      </c>
      <c r="V62" s="195">
        <f t="shared" si="1"/>
        <v>0</v>
      </c>
      <c r="W62" s="195">
        <f t="shared" si="1"/>
        <v>111849</v>
      </c>
      <c r="X62" s="195">
        <f t="shared" si="1"/>
        <v>250823</v>
      </c>
      <c r="Y62" s="195">
        <f t="shared" si="1"/>
        <v>1092618</v>
      </c>
      <c r="Z62" s="195">
        <f t="shared" si="1"/>
        <v>0</v>
      </c>
      <c r="AA62" s="195">
        <f t="shared" si="1"/>
        <v>85872</v>
      </c>
      <c r="AB62" s="195">
        <f t="shared" si="1"/>
        <v>1538696</v>
      </c>
      <c r="AC62" s="195">
        <f t="shared" si="1"/>
        <v>0</v>
      </c>
      <c r="AD62" s="195">
        <f t="shared" si="1"/>
        <v>0</v>
      </c>
      <c r="AE62" s="195">
        <f t="shared" si="1"/>
        <v>859603</v>
      </c>
      <c r="AF62" s="195">
        <f t="shared" si="1"/>
        <v>0</v>
      </c>
      <c r="AG62" s="195">
        <f t="shared" si="1"/>
        <v>3206291</v>
      </c>
      <c r="AH62" s="195">
        <f t="shared" si="1"/>
        <v>0</v>
      </c>
      <c r="AI62" s="195">
        <f t="shared" si="1"/>
        <v>0</v>
      </c>
      <c r="AJ62" s="195">
        <f t="shared" si="1"/>
        <v>1585023</v>
      </c>
      <c r="AK62" s="195">
        <f t="shared" si="1"/>
        <v>291668</v>
      </c>
      <c r="AL62" s="195">
        <f t="shared" si="1"/>
        <v>0</v>
      </c>
      <c r="AM62" s="195">
        <f t="shared" si="1"/>
        <v>33966</v>
      </c>
      <c r="AN62" s="195">
        <f t="shared" si="1"/>
        <v>0</v>
      </c>
      <c r="AO62" s="195">
        <f t="shared" si="1"/>
        <v>0</v>
      </c>
      <c r="AP62" s="195">
        <f t="shared" si="1"/>
        <v>2187447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2745540</v>
      </c>
      <c r="AW62" s="195">
        <f t="shared" si="1"/>
        <v>1045254</v>
      </c>
      <c r="AX62" s="195">
        <f t="shared" si="1"/>
        <v>0</v>
      </c>
      <c r="AY62" s="195">
        <f>ROUND(AY47+AY48,0)</f>
        <v>1009135</v>
      </c>
      <c r="AZ62" s="195">
        <f>ROUND(AZ47+AZ48,0)</f>
        <v>0</v>
      </c>
      <c r="BA62" s="195">
        <f>ROUND(BA47+BA48,0)</f>
        <v>54538</v>
      </c>
      <c r="BB62" s="195">
        <f t="shared" si="1"/>
        <v>351053</v>
      </c>
      <c r="BC62" s="195">
        <f t="shared" si="1"/>
        <v>236827</v>
      </c>
      <c r="BD62" s="195">
        <f t="shared" si="1"/>
        <v>345831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573231</v>
      </c>
      <c r="BM62" s="195">
        <f t="shared" si="1"/>
        <v>0</v>
      </c>
      <c r="BN62" s="195">
        <f t="shared" si="1"/>
        <v>267641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49090</v>
      </c>
      <c r="BX62" s="195">
        <f t="shared" si="2"/>
        <v>502070</v>
      </c>
      <c r="BY62" s="195">
        <f t="shared" si="2"/>
        <v>143557</v>
      </c>
      <c r="BZ62" s="195">
        <f t="shared" si="2"/>
        <v>124381</v>
      </c>
      <c r="CA62" s="195">
        <f t="shared" si="2"/>
        <v>0</v>
      </c>
      <c r="CB62" s="195">
        <f t="shared" si="2"/>
        <v>0</v>
      </c>
      <c r="CC62" s="195">
        <f t="shared" si="2"/>
        <v>3596693</v>
      </c>
      <c r="CD62" s="249" t="s">
        <v>221</v>
      </c>
      <c r="CE62" s="195">
        <f t="shared" si="0"/>
        <v>38717236</v>
      </c>
      <c r="CF62" s="252"/>
    </row>
    <row r="63" spans="1:84" ht="12.6" customHeight="1">
      <c r="A63" s="171" t="s">
        <v>236</v>
      </c>
      <c r="B63" s="175"/>
      <c r="C63" s="184">
        <v>0</v>
      </c>
      <c r="D63" s="184">
        <v>577499.96000000008</v>
      </c>
      <c r="E63" s="184">
        <v>0</v>
      </c>
      <c r="F63" s="184">
        <v>0</v>
      </c>
      <c r="G63" s="184">
        <v>0</v>
      </c>
      <c r="H63" s="184">
        <v>0</v>
      </c>
      <c r="I63" s="184"/>
      <c r="J63" s="184"/>
      <c r="K63" s="184"/>
      <c r="L63" s="184"/>
      <c r="M63" s="184"/>
      <c r="N63" s="184"/>
      <c r="O63" s="184">
        <v>0</v>
      </c>
      <c r="P63" s="184">
        <v>410171.08999999991</v>
      </c>
      <c r="Q63" s="184"/>
      <c r="R63" s="184">
        <v>519132.98</v>
      </c>
      <c r="S63" s="184">
        <v>0</v>
      </c>
      <c r="T63" s="184">
        <v>0</v>
      </c>
      <c r="U63" s="184">
        <v>0</v>
      </c>
      <c r="V63" s="184">
        <v>20000</v>
      </c>
      <c r="W63" s="184">
        <v>0</v>
      </c>
      <c r="X63" s="184">
        <v>0</v>
      </c>
      <c r="Y63" s="184">
        <v>0</v>
      </c>
      <c r="Z63" s="184"/>
      <c r="AA63" s="184">
        <v>0</v>
      </c>
      <c r="AB63" s="184">
        <v>0</v>
      </c>
      <c r="AC63" s="184"/>
      <c r="AD63" s="184">
        <v>0</v>
      </c>
      <c r="AE63" s="184">
        <v>0</v>
      </c>
      <c r="AF63" s="184"/>
      <c r="AG63" s="184">
        <v>1263598</v>
      </c>
      <c r="AH63" s="184">
        <v>0</v>
      </c>
      <c r="AI63" s="184"/>
      <c r="AJ63" s="184">
        <v>245.32999999999998</v>
      </c>
      <c r="AK63" s="184">
        <v>0</v>
      </c>
      <c r="AL63" s="184">
        <v>0</v>
      </c>
      <c r="AM63" s="184">
        <v>0</v>
      </c>
      <c r="AN63" s="184"/>
      <c r="AO63" s="184"/>
      <c r="AP63" s="184">
        <v>-1343</v>
      </c>
      <c r="AQ63" s="184"/>
      <c r="AR63" s="184"/>
      <c r="AS63" s="184"/>
      <c r="AT63" s="184"/>
      <c r="AU63" s="184"/>
      <c r="AV63" s="184">
        <v>31.28</v>
      </c>
      <c r="AW63" s="184">
        <v>0</v>
      </c>
      <c r="AX63" s="184"/>
      <c r="AY63" s="184">
        <v>0</v>
      </c>
      <c r="AZ63" s="184"/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/>
      <c r="BG63" s="184">
        <v>0</v>
      </c>
      <c r="BH63" s="184"/>
      <c r="BI63" s="184"/>
      <c r="BJ63" s="184"/>
      <c r="BK63" s="184"/>
      <c r="BL63" s="184">
        <v>0</v>
      </c>
      <c r="BM63" s="184"/>
      <c r="BN63" s="184">
        <v>98367.13</v>
      </c>
      <c r="BO63" s="184"/>
      <c r="BP63" s="184"/>
      <c r="BQ63" s="184"/>
      <c r="BR63" s="184"/>
      <c r="BS63" s="184"/>
      <c r="BT63" s="184"/>
      <c r="BU63" s="184"/>
      <c r="BV63" s="184"/>
      <c r="BW63" s="184">
        <v>653133.14</v>
      </c>
      <c r="BX63" s="184">
        <v>0</v>
      </c>
      <c r="BY63" s="184">
        <v>1500</v>
      </c>
      <c r="BZ63" s="184">
        <v>0</v>
      </c>
      <c r="CA63" s="184"/>
      <c r="CB63" s="184"/>
      <c r="CC63" s="184">
        <v>6793834.0800000001</v>
      </c>
      <c r="CD63" s="249" t="s">
        <v>221</v>
      </c>
      <c r="CE63" s="195">
        <f t="shared" si="0"/>
        <v>10336169.99</v>
      </c>
      <c r="CF63" s="252"/>
    </row>
    <row r="64" spans="1:84" ht="12.6" customHeight="1">
      <c r="A64" s="171" t="s">
        <v>237</v>
      </c>
      <c r="B64" s="175"/>
      <c r="C64" s="184">
        <v>2834498.4599999995</v>
      </c>
      <c r="D64" s="184">
        <v>990246.46999999986</v>
      </c>
      <c r="E64" s="184">
        <v>1534636.8</v>
      </c>
      <c r="F64" s="184">
        <v>169921.9</v>
      </c>
      <c r="G64" s="184">
        <v>313722.40999999992</v>
      </c>
      <c r="H64" s="184">
        <v>3893.1499999999996</v>
      </c>
      <c r="I64" s="184"/>
      <c r="J64" s="184"/>
      <c r="K64" s="184"/>
      <c r="L64" s="184"/>
      <c r="M64" s="184"/>
      <c r="N64" s="184"/>
      <c r="O64" s="184">
        <v>557822.78</v>
      </c>
      <c r="P64" s="184">
        <f>15992189.32+20000</f>
        <v>16012189.32</v>
      </c>
      <c r="Q64" s="184"/>
      <c r="R64" s="184">
        <v>1136079</v>
      </c>
      <c r="S64" s="184">
        <v>410654.08</v>
      </c>
      <c r="T64" s="184">
        <v>285950.17999999993</v>
      </c>
      <c r="U64" s="184">
        <v>3197374.3099999996</v>
      </c>
      <c r="V64" s="184">
        <v>0</v>
      </c>
      <c r="W64" s="184">
        <v>158943.24</v>
      </c>
      <c r="X64" s="184">
        <v>424136.07</v>
      </c>
      <c r="Y64" s="184">
        <v>3449861.4499999993</v>
      </c>
      <c r="Z64" s="184"/>
      <c r="AA64" s="184">
        <v>377613.68999999994</v>
      </c>
      <c r="AB64" s="184">
        <v>10601375.169999996</v>
      </c>
      <c r="AC64" s="184"/>
      <c r="AD64" s="184">
        <v>21417.980000000003</v>
      </c>
      <c r="AE64" s="184">
        <v>50532.65</v>
      </c>
      <c r="AF64" s="184"/>
      <c r="AG64" s="184">
        <v>2063829.7200000002</v>
      </c>
      <c r="AH64" s="184">
        <v>0</v>
      </c>
      <c r="AI64" s="184"/>
      <c r="AJ64" s="184">
        <v>1122228.6699999995</v>
      </c>
      <c r="AK64" s="184">
        <v>13936.300000000001</v>
      </c>
      <c r="AL64" s="184">
        <v>0</v>
      </c>
      <c r="AM64" s="184">
        <v>546.31999999999994</v>
      </c>
      <c r="AN64" s="184"/>
      <c r="AO64" s="184"/>
      <c r="AP64" s="184">
        <v>1855476.9400000002</v>
      </c>
      <c r="AQ64" s="184"/>
      <c r="AR64" s="184"/>
      <c r="AS64" s="184"/>
      <c r="AT64" s="184"/>
      <c r="AU64" s="184"/>
      <c r="AV64" s="184">
        <v>1199361.8399999996</v>
      </c>
      <c r="AW64" s="184">
        <v>42029.82</v>
      </c>
      <c r="AX64" s="184"/>
      <c r="AY64" s="184">
        <v>1255653.2099999997</v>
      </c>
      <c r="AZ64" s="184"/>
      <c r="BA64" s="184">
        <v>7615.63</v>
      </c>
      <c r="BB64" s="184">
        <v>14041.830000000002</v>
      </c>
      <c r="BC64" s="184">
        <v>220.71000000000004</v>
      </c>
      <c r="BD64" s="184">
        <v>35048.18</v>
      </c>
      <c r="BE64" s="184">
        <v>0</v>
      </c>
      <c r="BF64" s="184"/>
      <c r="BG64" s="184">
        <v>0</v>
      </c>
      <c r="BH64" s="184"/>
      <c r="BI64" s="184"/>
      <c r="BJ64" s="184"/>
      <c r="BK64" s="184"/>
      <c r="BL64" s="184">
        <v>65699.569999999992</v>
      </c>
      <c r="BM64" s="184"/>
      <c r="BN64" s="184">
        <v>22401.94</v>
      </c>
      <c r="BO64" s="184"/>
      <c r="BP64" s="184"/>
      <c r="BQ64" s="184"/>
      <c r="BR64" s="184"/>
      <c r="BS64" s="184"/>
      <c r="BT64" s="184"/>
      <c r="BU64" s="184"/>
      <c r="BV64" s="184"/>
      <c r="BW64" s="184">
        <v>77938.720000000001</v>
      </c>
      <c r="BX64" s="184">
        <v>98.200000000000045</v>
      </c>
      <c r="BY64" s="184">
        <v>82850.78</v>
      </c>
      <c r="BZ64" s="184">
        <v>2233.06</v>
      </c>
      <c r="CA64" s="184"/>
      <c r="CB64" s="184"/>
      <c r="CC64" s="184">
        <f>642901.32+20393</f>
        <v>663294.31999999995</v>
      </c>
      <c r="CD64" s="249" t="s">
        <v>221</v>
      </c>
      <c r="CE64" s="195">
        <f t="shared" si="0"/>
        <v>51055374.869999982</v>
      </c>
      <c r="CF64" s="252"/>
    </row>
    <row r="65" spans="1:84" ht="12.6" customHeight="1">
      <c r="A65" s="171" t="s">
        <v>238</v>
      </c>
      <c r="B65" s="175"/>
      <c r="C65" s="184">
        <v>4049.96</v>
      </c>
      <c r="D65" s="184">
        <v>672.45999999999992</v>
      </c>
      <c r="E65" s="184">
        <v>1960.7899999999997</v>
      </c>
      <c r="F65" s="184">
        <v>0</v>
      </c>
      <c r="G65" s="184">
        <v>0</v>
      </c>
      <c r="H65" s="184">
        <v>1290.6999999999998</v>
      </c>
      <c r="I65" s="184"/>
      <c r="J65" s="184"/>
      <c r="K65" s="184"/>
      <c r="L65" s="184"/>
      <c r="M65" s="184"/>
      <c r="N65" s="184"/>
      <c r="O65" s="184">
        <v>2111.85</v>
      </c>
      <c r="P65" s="184">
        <v>4379.0199999999995</v>
      </c>
      <c r="Q65" s="184"/>
      <c r="R65" s="184">
        <v>622.01</v>
      </c>
      <c r="S65" s="184">
        <v>620.51999999999987</v>
      </c>
      <c r="T65" s="184">
        <v>5585.2899999999991</v>
      </c>
      <c r="U65" s="184">
        <v>10065.469999999999</v>
      </c>
      <c r="V65" s="184">
        <v>0</v>
      </c>
      <c r="W65" s="184">
        <v>0</v>
      </c>
      <c r="X65" s="184">
        <v>128.32</v>
      </c>
      <c r="Y65" s="184">
        <v>12080.98</v>
      </c>
      <c r="Z65" s="184"/>
      <c r="AA65" s="184">
        <v>1166.6599999999999</v>
      </c>
      <c r="AB65" s="184">
        <v>11389.74</v>
      </c>
      <c r="AC65" s="184"/>
      <c r="AD65" s="184">
        <v>0</v>
      </c>
      <c r="AE65" s="184">
        <v>4953.6799999999994</v>
      </c>
      <c r="AF65" s="184"/>
      <c r="AG65" s="184">
        <v>1669.56</v>
      </c>
      <c r="AH65" s="184">
        <v>0</v>
      </c>
      <c r="AI65" s="184"/>
      <c r="AJ65" s="184">
        <v>37114.099999999991</v>
      </c>
      <c r="AK65" s="184">
        <v>0</v>
      </c>
      <c r="AL65" s="184">
        <v>1087.1699999999998</v>
      </c>
      <c r="AM65" s="184">
        <v>0</v>
      </c>
      <c r="AN65" s="184"/>
      <c r="AO65" s="184"/>
      <c r="AP65" s="184">
        <v>0</v>
      </c>
      <c r="AQ65" s="184"/>
      <c r="AR65" s="184"/>
      <c r="AS65" s="184"/>
      <c r="AT65" s="184"/>
      <c r="AU65" s="184"/>
      <c r="AV65" s="184">
        <v>21480.93</v>
      </c>
      <c r="AW65" s="184">
        <v>14859.150000000001</v>
      </c>
      <c r="AX65" s="184"/>
      <c r="AY65" s="184">
        <v>0</v>
      </c>
      <c r="AZ65" s="184"/>
      <c r="BA65" s="184">
        <v>0</v>
      </c>
      <c r="BB65" s="184">
        <v>4332.2700000000004</v>
      </c>
      <c r="BC65" s="184">
        <v>1241.0299999999997</v>
      </c>
      <c r="BD65" s="184">
        <v>0</v>
      </c>
      <c r="BE65" s="184">
        <v>2812500</v>
      </c>
      <c r="BF65" s="184"/>
      <c r="BG65" s="184">
        <v>0</v>
      </c>
      <c r="BH65" s="184"/>
      <c r="BI65" s="184"/>
      <c r="BJ65" s="184"/>
      <c r="BK65" s="184"/>
      <c r="BL65" s="184">
        <v>0</v>
      </c>
      <c r="BM65" s="184"/>
      <c r="BN65" s="184">
        <v>6135.29</v>
      </c>
      <c r="BO65" s="184"/>
      <c r="BP65" s="184"/>
      <c r="BQ65" s="184"/>
      <c r="BR65" s="184"/>
      <c r="BS65" s="184"/>
      <c r="BT65" s="184"/>
      <c r="BU65" s="184"/>
      <c r="BV65" s="184"/>
      <c r="BW65" s="184">
        <v>0</v>
      </c>
      <c r="BX65" s="184">
        <v>14599.910000000002</v>
      </c>
      <c r="BY65" s="184">
        <v>798.41000000000008</v>
      </c>
      <c r="BZ65" s="184">
        <v>762.09999999999991</v>
      </c>
      <c r="CA65" s="184"/>
      <c r="CB65" s="184"/>
      <c r="CC65" s="184">
        <v>48425.760000000002</v>
      </c>
      <c r="CD65" s="249" t="s">
        <v>221</v>
      </c>
      <c r="CE65" s="195">
        <f t="shared" si="0"/>
        <v>3026083.1300000004</v>
      </c>
      <c r="CF65" s="252"/>
    </row>
    <row r="66" spans="1:84" ht="12.6" customHeight="1">
      <c r="A66" s="171" t="s">
        <v>239</v>
      </c>
      <c r="B66" s="175"/>
      <c r="C66" s="184">
        <v>341939.8900000006</v>
      </c>
      <c r="D66" s="184">
        <v>130049.56</v>
      </c>
      <c r="E66" s="184">
        <v>249463.67</v>
      </c>
      <c r="F66" s="184">
        <v>66917.72</v>
      </c>
      <c r="G66" s="184">
        <v>95994.82</v>
      </c>
      <c r="H66" s="184">
        <v>1743.8</v>
      </c>
      <c r="I66" s="184"/>
      <c r="J66" s="184"/>
      <c r="K66" s="184"/>
      <c r="L66" s="184"/>
      <c r="M66" s="184"/>
      <c r="N66" s="184"/>
      <c r="O66" s="184">
        <v>107832.38</v>
      </c>
      <c r="P66" s="184">
        <v>1479519.26</v>
      </c>
      <c r="Q66" s="184"/>
      <c r="R66" s="184">
        <v>47055.59</v>
      </c>
      <c r="S66" s="184">
        <v>19838.43</v>
      </c>
      <c r="T66" s="184">
        <v>998.45</v>
      </c>
      <c r="U66" s="184">
        <v>3000855.6</v>
      </c>
      <c r="V66" s="184">
        <v>0</v>
      </c>
      <c r="W66" s="184">
        <v>17810.5</v>
      </c>
      <c r="X66" s="184">
        <v>22561.53</v>
      </c>
      <c r="Y66" s="184">
        <v>122580.41</v>
      </c>
      <c r="Z66" s="184"/>
      <c r="AA66" s="184">
        <v>23659.59</v>
      </c>
      <c r="AB66" s="184">
        <v>257853.85</v>
      </c>
      <c r="AC66" s="184"/>
      <c r="AD66" s="184">
        <v>1560572.55</v>
      </c>
      <c r="AE66" s="184">
        <v>21139.439999999999</v>
      </c>
      <c r="AF66" s="184"/>
      <c r="AG66" s="184">
        <v>448772.65</v>
      </c>
      <c r="AH66" s="184">
        <v>11115.43</v>
      </c>
      <c r="AI66" s="184"/>
      <c r="AJ66" s="184">
        <v>45472.63</v>
      </c>
      <c r="AK66" s="184">
        <v>8016.08</v>
      </c>
      <c r="AL66" s="184">
        <v>0</v>
      </c>
      <c r="AM66" s="184">
        <v>90.27</v>
      </c>
      <c r="AN66" s="184"/>
      <c r="AO66" s="184"/>
      <c r="AP66" s="184">
        <v>31046.62</v>
      </c>
      <c r="AQ66" s="184"/>
      <c r="AR66" s="184"/>
      <c r="AS66" s="184"/>
      <c r="AT66" s="184"/>
      <c r="AU66" s="184"/>
      <c r="AV66" s="184">
        <v>2084703.46</v>
      </c>
      <c r="AW66" s="184">
        <v>941.98</v>
      </c>
      <c r="AX66" s="184"/>
      <c r="AY66" s="184">
        <v>453600.2</v>
      </c>
      <c r="AZ66" s="184"/>
      <c r="BA66" s="184">
        <v>2511.56</v>
      </c>
      <c r="BB66" s="184">
        <v>179.38</v>
      </c>
      <c r="BC66" s="184">
        <v>359.23</v>
      </c>
      <c r="BD66" s="184">
        <v>6196.63</v>
      </c>
      <c r="BE66" s="184">
        <v>1100837</v>
      </c>
      <c r="BF66" s="184"/>
      <c r="BG66" s="184">
        <v>0</v>
      </c>
      <c r="BH66" s="184"/>
      <c r="BI66" s="184"/>
      <c r="BJ66" s="184"/>
      <c r="BK66" s="184"/>
      <c r="BL66" s="184">
        <v>58774.1</v>
      </c>
      <c r="BM66" s="184"/>
      <c r="BN66" s="184">
        <v>118288.51</v>
      </c>
      <c r="BO66" s="184"/>
      <c r="BP66" s="184"/>
      <c r="BQ66" s="184"/>
      <c r="BR66" s="184"/>
      <c r="BS66" s="184"/>
      <c r="BT66" s="184"/>
      <c r="BU66" s="184"/>
      <c r="BV66" s="184"/>
      <c r="BW66" s="184">
        <v>116873.86</v>
      </c>
      <c r="BX66" s="184">
        <v>658.02</v>
      </c>
      <c r="BY66" s="184">
        <v>6318.58</v>
      </c>
      <c r="BZ66" s="184">
        <v>2704</v>
      </c>
      <c r="CA66" s="184"/>
      <c r="CB66" s="184"/>
      <c r="CC66" s="184">
        <v>72684174.319999993</v>
      </c>
      <c r="CD66" s="249" t="s">
        <v>221</v>
      </c>
      <c r="CE66" s="195">
        <f t="shared" si="0"/>
        <v>84750021.549999997</v>
      </c>
      <c r="CF66" s="252"/>
    </row>
    <row r="67" spans="1:84" ht="12.6" customHeight="1">
      <c r="A67" s="171" t="s">
        <v>6</v>
      </c>
      <c r="B67" s="175"/>
      <c r="C67" s="195">
        <f>ROUND(C51+C52,0)</f>
        <v>1685193</v>
      </c>
      <c r="D67" s="195">
        <f>ROUND(D51+D52,0)</f>
        <v>1070813</v>
      </c>
      <c r="E67" s="195">
        <f t="shared" ref="E67:BP67" si="3">ROUND(E51+E52,0)</f>
        <v>965721</v>
      </c>
      <c r="F67" s="195">
        <f t="shared" si="3"/>
        <v>528644</v>
      </c>
      <c r="G67" s="195">
        <f t="shared" si="3"/>
        <v>654997</v>
      </c>
      <c r="H67" s="195">
        <f t="shared" si="3"/>
        <v>1386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512913</v>
      </c>
      <c r="P67" s="195">
        <f t="shared" si="3"/>
        <v>2272422</v>
      </c>
      <c r="Q67" s="195">
        <f t="shared" si="3"/>
        <v>0</v>
      </c>
      <c r="R67" s="195">
        <f t="shared" si="3"/>
        <v>629501</v>
      </c>
      <c r="S67" s="195">
        <f t="shared" si="3"/>
        <v>282145</v>
      </c>
      <c r="T67" s="195">
        <f t="shared" si="3"/>
        <v>14617</v>
      </c>
      <c r="U67" s="195">
        <f t="shared" si="3"/>
        <v>379073</v>
      </c>
      <c r="V67" s="195">
        <f t="shared" si="3"/>
        <v>4668</v>
      </c>
      <c r="W67" s="195">
        <f t="shared" si="3"/>
        <v>302599</v>
      </c>
      <c r="X67" s="195">
        <f t="shared" si="3"/>
        <v>139607</v>
      </c>
      <c r="Y67" s="195">
        <f t="shared" si="3"/>
        <v>1141601</v>
      </c>
      <c r="Z67" s="195">
        <f t="shared" si="3"/>
        <v>0</v>
      </c>
      <c r="AA67" s="195">
        <f t="shared" si="3"/>
        <v>106116</v>
      </c>
      <c r="AB67" s="195">
        <f t="shared" si="3"/>
        <v>584195</v>
      </c>
      <c r="AC67" s="195">
        <f t="shared" si="3"/>
        <v>0</v>
      </c>
      <c r="AD67" s="195">
        <f t="shared" si="3"/>
        <v>3896</v>
      </c>
      <c r="AE67" s="195">
        <f t="shared" si="3"/>
        <v>276030</v>
      </c>
      <c r="AF67" s="195">
        <f t="shared" si="3"/>
        <v>0</v>
      </c>
      <c r="AG67" s="195">
        <f t="shared" si="3"/>
        <v>1093522</v>
      </c>
      <c r="AH67" s="195">
        <f t="shared" si="3"/>
        <v>0</v>
      </c>
      <c r="AI67" s="195">
        <f t="shared" si="3"/>
        <v>0</v>
      </c>
      <c r="AJ67" s="195">
        <f t="shared" si="3"/>
        <v>400318</v>
      </c>
      <c r="AK67" s="195">
        <f t="shared" si="3"/>
        <v>138358</v>
      </c>
      <c r="AL67" s="195">
        <f t="shared" si="3"/>
        <v>0</v>
      </c>
      <c r="AM67" s="195">
        <f t="shared" si="3"/>
        <v>12574</v>
      </c>
      <c r="AN67" s="195">
        <f t="shared" si="3"/>
        <v>0</v>
      </c>
      <c r="AO67" s="195">
        <f t="shared" si="3"/>
        <v>0</v>
      </c>
      <c r="AP67" s="195">
        <f t="shared" si="3"/>
        <v>627339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731215</v>
      </c>
      <c r="AW67" s="195">
        <f t="shared" si="3"/>
        <v>2831</v>
      </c>
      <c r="AX67" s="195">
        <f t="shared" si="3"/>
        <v>0</v>
      </c>
      <c r="AY67" s="195">
        <f t="shared" si="3"/>
        <v>400368</v>
      </c>
      <c r="AZ67" s="195">
        <f>ROUND(AZ51+AZ52,0)</f>
        <v>0</v>
      </c>
      <c r="BA67" s="195">
        <f>ROUND(BA51+BA52,0)</f>
        <v>64176</v>
      </c>
      <c r="BB67" s="195">
        <f t="shared" si="3"/>
        <v>13852</v>
      </c>
      <c r="BC67" s="195">
        <f t="shared" si="3"/>
        <v>42876</v>
      </c>
      <c r="BD67" s="195">
        <f t="shared" si="3"/>
        <v>262207</v>
      </c>
      <c r="BE67" s="195">
        <f t="shared" si="3"/>
        <v>4000000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95062</v>
      </c>
      <c r="BM67" s="195">
        <f t="shared" si="3"/>
        <v>0</v>
      </c>
      <c r="BN67" s="195">
        <f t="shared" si="3"/>
        <v>466049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45810</v>
      </c>
      <c r="BX67" s="195">
        <f t="shared" si="4"/>
        <v>15372</v>
      </c>
      <c r="BY67" s="195">
        <f t="shared" si="4"/>
        <v>85905</v>
      </c>
      <c r="BZ67" s="195">
        <f t="shared" si="4"/>
        <v>11312</v>
      </c>
      <c r="CA67" s="195">
        <f t="shared" si="4"/>
        <v>0</v>
      </c>
      <c r="CB67" s="195">
        <f t="shared" si="4"/>
        <v>0</v>
      </c>
      <c r="CC67" s="195">
        <f t="shared" si="4"/>
        <v>947814</v>
      </c>
      <c r="CD67" s="249" t="s">
        <v>221</v>
      </c>
      <c r="CE67" s="195">
        <f t="shared" si="0"/>
        <v>21013097</v>
      </c>
      <c r="CF67" s="252"/>
    </row>
    <row r="68" spans="1:84" ht="12.6" customHeight="1">
      <c r="A68" s="171" t="s">
        <v>240</v>
      </c>
      <c r="B68" s="175"/>
      <c r="C68" s="184">
        <v>257196.41999999998</v>
      </c>
      <c r="D68" s="184">
        <v>103319.55</v>
      </c>
      <c r="E68" s="184">
        <v>131554.90999999997</v>
      </c>
      <c r="F68" s="184">
        <v>1460.46</v>
      </c>
      <c r="G68" s="184">
        <v>91072.89</v>
      </c>
      <c r="H68" s="184">
        <v>0</v>
      </c>
      <c r="I68" s="184"/>
      <c r="J68" s="184"/>
      <c r="K68" s="184"/>
      <c r="L68" s="184"/>
      <c r="M68" s="184"/>
      <c r="N68" s="184"/>
      <c r="O68" s="184">
        <v>15222.48</v>
      </c>
      <c r="P68" s="184">
        <v>159.83000000000001</v>
      </c>
      <c r="Q68" s="184"/>
      <c r="R68" s="184">
        <v>960.56999999999994</v>
      </c>
      <c r="S68" s="184">
        <v>0</v>
      </c>
      <c r="T68" s="184">
        <v>0</v>
      </c>
      <c r="U68" s="184">
        <v>71.540000000000006</v>
      </c>
      <c r="V68" s="184">
        <v>0</v>
      </c>
      <c r="W68" s="184">
        <v>0</v>
      </c>
      <c r="X68" s="184">
        <v>0</v>
      </c>
      <c r="Y68" s="184">
        <v>0</v>
      </c>
      <c r="Z68" s="184"/>
      <c r="AA68" s="184">
        <v>0</v>
      </c>
      <c r="AB68" s="184">
        <v>0</v>
      </c>
      <c r="AC68" s="184"/>
      <c r="AD68" s="184">
        <v>0</v>
      </c>
      <c r="AE68" s="184">
        <v>335964.27</v>
      </c>
      <c r="AF68" s="184"/>
      <c r="AG68" s="184">
        <v>8193.5299999999988</v>
      </c>
      <c r="AH68" s="184">
        <v>0</v>
      </c>
      <c r="AI68" s="184"/>
      <c r="AJ68" s="184">
        <v>585201.44999999984</v>
      </c>
      <c r="AK68" s="184">
        <v>0</v>
      </c>
      <c r="AL68" s="184">
        <v>0</v>
      </c>
      <c r="AM68" s="184">
        <v>0</v>
      </c>
      <c r="AN68" s="184"/>
      <c r="AO68" s="184"/>
      <c r="AP68" s="184">
        <v>2172580.06</v>
      </c>
      <c r="AQ68" s="184"/>
      <c r="AR68" s="184"/>
      <c r="AS68" s="184"/>
      <c r="AT68" s="184"/>
      <c r="AU68" s="184"/>
      <c r="AV68" s="184">
        <v>604080.19999999995</v>
      </c>
      <c r="AW68" s="184">
        <v>0</v>
      </c>
      <c r="AX68" s="184"/>
      <c r="AY68" s="184">
        <v>1381.31</v>
      </c>
      <c r="AZ68" s="184"/>
      <c r="BA68" s="184">
        <v>0</v>
      </c>
      <c r="BB68" s="184">
        <v>0</v>
      </c>
      <c r="BC68" s="184">
        <v>0</v>
      </c>
      <c r="BD68" s="184">
        <v>17.68</v>
      </c>
      <c r="BE68" s="184">
        <v>0</v>
      </c>
      <c r="BF68" s="184"/>
      <c r="BG68" s="184">
        <v>0</v>
      </c>
      <c r="BH68" s="184"/>
      <c r="BI68" s="184"/>
      <c r="BJ68" s="184"/>
      <c r="BK68" s="184"/>
      <c r="BL68" s="184">
        <v>20.91</v>
      </c>
      <c r="BM68" s="184"/>
      <c r="BN68" s="184">
        <v>669941.4800000001</v>
      </c>
      <c r="BO68" s="184"/>
      <c r="BP68" s="184"/>
      <c r="BQ68" s="184"/>
      <c r="BR68" s="184"/>
      <c r="BS68" s="184"/>
      <c r="BT68" s="184"/>
      <c r="BU68" s="184"/>
      <c r="BV68" s="184"/>
      <c r="BW68" s="184">
        <v>46.740000000000009</v>
      </c>
      <c r="BX68" s="184">
        <v>0</v>
      </c>
      <c r="BY68" s="184">
        <v>0</v>
      </c>
      <c r="BZ68" s="184">
        <v>0</v>
      </c>
      <c r="CA68" s="184"/>
      <c r="CB68" s="184"/>
      <c r="CC68" s="184">
        <f>301207.25+186675</f>
        <v>487882.25</v>
      </c>
      <c r="CD68" s="249" t="s">
        <v>221</v>
      </c>
      <c r="CE68" s="195">
        <f t="shared" si="0"/>
        <v>5466328.5300000003</v>
      </c>
      <c r="CF68" s="252"/>
    </row>
    <row r="69" spans="1:84" ht="12.6" customHeight="1">
      <c r="A69" s="171" t="s">
        <v>241</v>
      </c>
      <c r="B69" s="175"/>
      <c r="C69" s="184">
        <v>35916.15</v>
      </c>
      <c r="D69" s="184">
        <v>12557.789999999999</v>
      </c>
      <c r="E69" s="184">
        <v>396.45999999999975</v>
      </c>
      <c r="F69" s="184">
        <v>5381.36</v>
      </c>
      <c r="G69" s="184">
        <v>5813.72</v>
      </c>
      <c r="H69" s="184">
        <v>6315.16</v>
      </c>
      <c r="I69" s="184"/>
      <c r="J69" s="184"/>
      <c r="K69" s="184"/>
      <c r="L69" s="184"/>
      <c r="M69" s="184"/>
      <c r="N69" s="184"/>
      <c r="O69" s="184">
        <v>3923.62</v>
      </c>
      <c r="P69" s="184">
        <v>7615.45</v>
      </c>
      <c r="Q69" s="184"/>
      <c r="R69" s="184">
        <v>2850.98</v>
      </c>
      <c r="S69" s="184">
        <v>5047.6100000000006</v>
      </c>
      <c r="T69" s="184">
        <v>165.32</v>
      </c>
      <c r="U69" s="184">
        <v>25261.350000000002</v>
      </c>
      <c r="V69" s="184">
        <v>0</v>
      </c>
      <c r="W69" s="184">
        <v>4512.8600000000006</v>
      </c>
      <c r="X69" s="184">
        <v>7830</v>
      </c>
      <c r="Y69" s="184">
        <v>4202.6000000000013</v>
      </c>
      <c r="Z69" s="184"/>
      <c r="AA69" s="184">
        <v>5627.65</v>
      </c>
      <c r="AB69" s="184">
        <v>16887.390000000003</v>
      </c>
      <c r="AC69" s="184"/>
      <c r="AD69" s="184">
        <v>0</v>
      </c>
      <c r="AE69" s="184">
        <v>612.12</v>
      </c>
      <c r="AF69" s="184"/>
      <c r="AG69" s="184">
        <v>24644.44</v>
      </c>
      <c r="AH69" s="184">
        <v>0</v>
      </c>
      <c r="AI69" s="184"/>
      <c r="AJ69" s="184">
        <v>147220.65</v>
      </c>
      <c r="AK69" s="184">
        <v>3641.76</v>
      </c>
      <c r="AL69" s="184">
        <v>0</v>
      </c>
      <c r="AM69" s="184">
        <v>87.440000000000012</v>
      </c>
      <c r="AN69" s="184"/>
      <c r="AO69" s="184"/>
      <c r="AP69" s="184">
        <v>587864.41999999993</v>
      </c>
      <c r="AQ69" s="184"/>
      <c r="AR69" s="184"/>
      <c r="AS69" s="184"/>
      <c r="AT69" s="184"/>
      <c r="AU69" s="184"/>
      <c r="AV69" s="184">
        <v>147812.44</v>
      </c>
      <c r="AW69" s="184">
        <v>512321.65999999992</v>
      </c>
      <c r="AX69" s="184"/>
      <c r="AY69" s="184">
        <v>-9541.24</v>
      </c>
      <c r="AZ69" s="184"/>
      <c r="BA69" s="184">
        <v>0</v>
      </c>
      <c r="BB69" s="184">
        <v>7274.1099999999988</v>
      </c>
      <c r="BC69" s="184">
        <v>4964.1399999999994</v>
      </c>
      <c r="BD69" s="184">
        <v>1125.3699999999999</v>
      </c>
      <c r="BE69" s="184">
        <v>0</v>
      </c>
      <c r="BF69" s="184"/>
      <c r="BG69" s="184">
        <v>0</v>
      </c>
      <c r="BH69" s="184"/>
      <c r="BI69" s="184"/>
      <c r="BJ69" s="184"/>
      <c r="BK69" s="184"/>
      <c r="BL69" s="184">
        <v>1083.92</v>
      </c>
      <c r="BM69" s="184"/>
      <c r="BN69" s="184">
        <v>113589.29999999999</v>
      </c>
      <c r="BO69" s="184"/>
      <c r="BP69" s="184"/>
      <c r="BQ69" s="184"/>
      <c r="BR69" s="184"/>
      <c r="BS69" s="184"/>
      <c r="BT69" s="184"/>
      <c r="BU69" s="184"/>
      <c r="BV69" s="184"/>
      <c r="BW69" s="184">
        <v>43638.640000000007</v>
      </c>
      <c r="BX69" s="184">
        <v>12909.02</v>
      </c>
      <c r="BY69" s="184">
        <v>32106.09</v>
      </c>
      <c r="BZ69" s="184">
        <v>406.43</v>
      </c>
      <c r="CA69" s="184"/>
      <c r="CB69" s="184"/>
      <c r="CC69" s="184">
        <v>22544101.809999999</v>
      </c>
      <c r="CD69" s="188">
        <v>18974003</v>
      </c>
      <c r="CE69" s="195">
        <f t="shared" si="0"/>
        <v>43300170.989999995</v>
      </c>
      <c r="CF69" s="252"/>
    </row>
    <row r="70" spans="1:84" ht="12.6" customHeight="1">
      <c r="A70" s="171" t="s">
        <v>242</v>
      </c>
      <c r="B70" s="175"/>
      <c r="C70" s="184">
        <v>1297.73</v>
      </c>
      <c r="D70" s="184">
        <v>0</v>
      </c>
      <c r="E70" s="184">
        <v>10285</v>
      </c>
      <c r="F70" s="184">
        <v>0</v>
      </c>
      <c r="G70" s="184">
        <v>0</v>
      </c>
      <c r="H70" s="184">
        <v>3338</v>
      </c>
      <c r="I70" s="184"/>
      <c r="J70" s="184"/>
      <c r="K70" s="184"/>
      <c r="L70" s="184"/>
      <c r="M70" s="184"/>
      <c r="N70" s="184"/>
      <c r="O70" s="184">
        <v>0</v>
      </c>
      <c r="P70" s="184">
        <v>0</v>
      </c>
      <c r="Q70" s="184"/>
      <c r="R70" s="184">
        <v>2079.5500000000002</v>
      </c>
      <c r="S70" s="184">
        <v>0</v>
      </c>
      <c r="T70" s="184">
        <v>0</v>
      </c>
      <c r="U70" s="184">
        <v>30376.030000000002</v>
      </c>
      <c r="V70" s="184">
        <v>0</v>
      </c>
      <c r="W70" s="184">
        <v>2100</v>
      </c>
      <c r="X70" s="184">
        <v>0</v>
      </c>
      <c r="Y70" s="184">
        <v>19909.48</v>
      </c>
      <c r="Z70" s="184"/>
      <c r="AA70" s="184">
        <v>0</v>
      </c>
      <c r="AB70" s="184">
        <v>10737.79</v>
      </c>
      <c r="AC70" s="184"/>
      <c r="AD70" s="184">
        <v>0</v>
      </c>
      <c r="AE70" s="184">
        <v>14778.49</v>
      </c>
      <c r="AF70" s="184"/>
      <c r="AG70" s="184">
        <v>54016.95</v>
      </c>
      <c r="AH70" s="184">
        <v>0</v>
      </c>
      <c r="AI70" s="184"/>
      <c r="AJ70" s="184">
        <v>74150.33</v>
      </c>
      <c r="AK70" s="184">
        <v>3100</v>
      </c>
      <c r="AL70" s="184">
        <v>0</v>
      </c>
      <c r="AM70" s="184">
        <v>0</v>
      </c>
      <c r="AN70" s="184"/>
      <c r="AO70" s="184"/>
      <c r="AP70" s="184">
        <v>60779.08</v>
      </c>
      <c r="AQ70" s="184"/>
      <c r="AR70" s="184"/>
      <c r="AS70" s="184"/>
      <c r="AT70" s="184"/>
      <c r="AU70" s="184"/>
      <c r="AV70" s="184">
        <v>183527.53999999998</v>
      </c>
      <c r="AW70" s="184">
        <v>355981.25999999989</v>
      </c>
      <c r="AX70" s="184"/>
      <c r="AY70" s="184">
        <v>1234270.5100000002</v>
      </c>
      <c r="AZ70" s="184"/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/>
      <c r="BG70" s="184">
        <v>0</v>
      </c>
      <c r="BH70" s="184"/>
      <c r="BI70" s="184"/>
      <c r="BJ70" s="184"/>
      <c r="BK70" s="184"/>
      <c r="BL70" s="184">
        <v>0</v>
      </c>
      <c r="BM70" s="184"/>
      <c r="BN70" s="184">
        <v>441512.93999999989</v>
      </c>
      <c r="BO70" s="184"/>
      <c r="BP70" s="184"/>
      <c r="BQ70" s="184"/>
      <c r="BR70" s="184"/>
      <c r="BS70" s="184"/>
      <c r="BT70" s="184"/>
      <c r="BU70" s="184"/>
      <c r="BV70" s="184"/>
      <c r="BW70" s="184">
        <v>0</v>
      </c>
      <c r="BX70" s="184">
        <v>169.21</v>
      </c>
      <c r="BY70" s="184">
        <v>141500</v>
      </c>
      <c r="BZ70" s="184">
        <v>0</v>
      </c>
      <c r="CA70" s="184"/>
      <c r="CB70" s="184"/>
      <c r="CC70" s="184">
        <v>323303.6399999999</v>
      </c>
      <c r="CD70" s="188"/>
      <c r="CE70" s="195">
        <f t="shared" si="0"/>
        <v>2967213.5300000003</v>
      </c>
      <c r="CF70" s="252"/>
    </row>
    <row r="71" spans="1:84" ht="12.6" customHeight="1">
      <c r="A71" s="171" t="s">
        <v>243</v>
      </c>
      <c r="B71" s="175"/>
      <c r="C71" s="195">
        <f>SUM(C61:C68)+C69-C70</f>
        <v>28480631.370000005</v>
      </c>
      <c r="D71" s="195">
        <f t="shared" ref="D71:AI71" si="5">SUM(D61:D69)-D70</f>
        <v>15599938.100000005</v>
      </c>
      <c r="E71" s="195">
        <f t="shared" si="5"/>
        <v>17172533.219999995</v>
      </c>
      <c r="F71" s="195">
        <f t="shared" si="5"/>
        <v>4853838.0900000008</v>
      </c>
      <c r="G71" s="195">
        <f t="shared" si="5"/>
        <v>7469005.8600000003</v>
      </c>
      <c r="H71" s="195">
        <f t="shared" si="5"/>
        <v>418035.39000000007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7212555.1200000001</v>
      </c>
      <c r="P71" s="195">
        <f t="shared" si="5"/>
        <v>26900332.039999999</v>
      </c>
      <c r="Q71" s="195">
        <f t="shared" si="5"/>
        <v>0</v>
      </c>
      <c r="R71" s="195">
        <f t="shared" si="5"/>
        <v>6939240.2600000007</v>
      </c>
      <c r="S71" s="195">
        <f t="shared" si="5"/>
        <v>2203250.36</v>
      </c>
      <c r="T71" s="195">
        <f t="shared" si="5"/>
        <v>755163.99999999988</v>
      </c>
      <c r="U71" s="195">
        <f t="shared" si="5"/>
        <v>10704047.939999999</v>
      </c>
      <c r="V71" s="195">
        <f t="shared" si="5"/>
        <v>24668</v>
      </c>
      <c r="W71" s="195">
        <f t="shared" si="5"/>
        <v>1127062.43</v>
      </c>
      <c r="X71" s="195">
        <f t="shared" si="5"/>
        <v>1955190.82</v>
      </c>
      <c r="Y71" s="195">
        <f t="shared" si="5"/>
        <v>10411665.769999998</v>
      </c>
      <c r="Z71" s="195">
        <f t="shared" si="5"/>
        <v>0</v>
      </c>
      <c r="AA71" s="195">
        <f t="shared" si="5"/>
        <v>976360.41</v>
      </c>
      <c r="AB71" s="195">
        <f t="shared" si="5"/>
        <v>19931944.610000003</v>
      </c>
      <c r="AC71" s="195">
        <f t="shared" si="5"/>
        <v>0</v>
      </c>
      <c r="AD71" s="195">
        <f t="shared" si="5"/>
        <v>1585886.53</v>
      </c>
      <c r="AE71" s="195">
        <f t="shared" si="5"/>
        <v>4771034.669999999</v>
      </c>
      <c r="AF71" s="195">
        <f t="shared" si="5"/>
        <v>0</v>
      </c>
      <c r="AG71" s="195">
        <f t="shared" si="5"/>
        <v>22802950.169999998</v>
      </c>
      <c r="AH71" s="195">
        <f t="shared" si="5"/>
        <v>11115.43</v>
      </c>
      <c r="AI71" s="195">
        <f t="shared" si="5"/>
        <v>0</v>
      </c>
      <c r="AJ71" s="195">
        <f t="shared" ref="AJ71:BO71" si="6">SUM(AJ61:AJ69)-AJ70</f>
        <v>12208679.349999998</v>
      </c>
      <c r="AK71" s="195">
        <f t="shared" si="6"/>
        <v>1643085.6500000004</v>
      </c>
      <c r="AL71" s="195">
        <f t="shared" si="6"/>
        <v>1087.1699999999998</v>
      </c>
      <c r="AM71" s="195">
        <f t="shared" si="6"/>
        <v>182886.11</v>
      </c>
      <c r="AN71" s="195">
        <f t="shared" si="6"/>
        <v>0</v>
      </c>
      <c r="AO71" s="195">
        <f t="shared" si="6"/>
        <v>0</v>
      </c>
      <c r="AP71" s="195">
        <f t="shared" si="6"/>
        <v>22581232.239999995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20795767.119999997</v>
      </c>
      <c r="AW71" s="195">
        <f t="shared" si="6"/>
        <v>5432122.3000000007</v>
      </c>
      <c r="AX71" s="195">
        <f t="shared" si="6"/>
        <v>0</v>
      </c>
      <c r="AY71" s="195">
        <f t="shared" si="6"/>
        <v>4430104.5199999996</v>
      </c>
      <c r="AZ71" s="195">
        <f t="shared" si="6"/>
        <v>0</v>
      </c>
      <c r="BA71" s="195">
        <f t="shared" si="6"/>
        <v>249288.78000000003</v>
      </c>
      <c r="BB71" s="195">
        <f t="shared" si="6"/>
        <v>1892719.76</v>
      </c>
      <c r="BC71" s="195">
        <f t="shared" si="6"/>
        <v>748557.57000000007</v>
      </c>
      <c r="BD71" s="195">
        <f t="shared" si="6"/>
        <v>1483209.5899999999</v>
      </c>
      <c r="BE71" s="195">
        <f t="shared" si="6"/>
        <v>7913337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2585912.9899999998</v>
      </c>
      <c r="BM71" s="195">
        <f t="shared" si="6"/>
        <v>0</v>
      </c>
      <c r="BN71" s="195">
        <f t="shared" si="6"/>
        <v>2672316.2199999988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1360807.58</v>
      </c>
      <c r="BX71" s="195">
        <f t="shared" si="7"/>
        <v>2737231.5400000005</v>
      </c>
      <c r="BY71" s="195">
        <f t="shared" si="7"/>
        <v>1018703.6199999999</v>
      </c>
      <c r="BZ71" s="195">
        <f t="shared" si="7"/>
        <v>658732.01</v>
      </c>
      <c r="CA71" s="195">
        <f t="shared" si="7"/>
        <v>0</v>
      </c>
      <c r="CB71" s="195">
        <f t="shared" si="7"/>
        <v>0</v>
      </c>
      <c r="CC71" s="195">
        <f t="shared" si="7"/>
        <v>119411219.31999999</v>
      </c>
      <c r="CD71" s="245">
        <f>CD69-CD70</f>
        <v>18974003</v>
      </c>
      <c r="CE71" s="195">
        <f>SUM(CE61:CE69)-CE70</f>
        <v>421287454.02999997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>
      <c r="A73" s="171" t="s">
        <v>245</v>
      </c>
      <c r="B73" s="175"/>
      <c r="C73" s="184">
        <v>123975012.84</v>
      </c>
      <c r="D73" s="184">
        <v>55351621.430000007</v>
      </c>
      <c r="E73" s="184">
        <v>60771027.469999999</v>
      </c>
      <c r="F73" s="184">
        <v>16970161</v>
      </c>
      <c r="G73" s="184">
        <v>37143949.199999996</v>
      </c>
      <c r="H73" s="184">
        <v>0</v>
      </c>
      <c r="I73" s="184"/>
      <c r="J73" s="184"/>
      <c r="K73" s="184"/>
      <c r="L73" s="184"/>
      <c r="M73" s="184"/>
      <c r="N73" s="184"/>
      <c r="O73" s="184">
        <v>20874353</v>
      </c>
      <c r="P73" s="184">
        <v>159231888</v>
      </c>
      <c r="Q73" s="184"/>
      <c r="R73" s="184">
        <v>34040297</v>
      </c>
      <c r="S73" s="184">
        <v>0</v>
      </c>
      <c r="T73" s="184">
        <v>3181662</v>
      </c>
      <c r="U73" s="184">
        <v>68462969.010000005</v>
      </c>
      <c r="V73" s="184">
        <v>3727006</v>
      </c>
      <c r="W73" s="184">
        <v>14073108.850000001</v>
      </c>
      <c r="X73" s="184">
        <v>50642543.050000004</v>
      </c>
      <c r="Y73" s="184">
        <v>61508914.100000001</v>
      </c>
      <c r="Z73" s="184"/>
      <c r="AA73" s="184">
        <v>5643814</v>
      </c>
      <c r="AB73" s="184">
        <v>85201272.950000003</v>
      </c>
      <c r="AC73" s="184"/>
      <c r="AD73" s="184">
        <v>3955357</v>
      </c>
      <c r="AE73" s="184">
        <v>15313564.01</v>
      </c>
      <c r="AF73" s="184"/>
      <c r="AG73" s="184">
        <v>132652384.37</v>
      </c>
      <c r="AH73" s="184">
        <v>111901</v>
      </c>
      <c r="AI73" s="184"/>
      <c r="AJ73" s="184">
        <v>1317228</v>
      </c>
      <c r="AK73" s="184">
        <v>5151.04</v>
      </c>
      <c r="AL73" s="184">
        <v>0</v>
      </c>
      <c r="AM73" s="184">
        <v>0</v>
      </c>
      <c r="AN73" s="184"/>
      <c r="AO73" s="184"/>
      <c r="AP73" s="184">
        <v>0</v>
      </c>
      <c r="AQ73" s="184"/>
      <c r="AR73" s="184"/>
      <c r="AS73" s="184"/>
      <c r="AT73" s="184"/>
      <c r="AU73" s="184"/>
      <c r="AV73" s="184">
        <v>82169926.270000011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1036325111.59</v>
      </c>
      <c r="CF73" s="252"/>
    </row>
    <row r="74" spans="1:84" ht="12.6" customHeight="1">
      <c r="A74" s="171" t="s">
        <v>246</v>
      </c>
      <c r="B74" s="175"/>
      <c r="C74" s="184">
        <v>2048854</v>
      </c>
      <c r="D74" s="184">
        <v>5652180.5600000005</v>
      </c>
      <c r="E74" s="184">
        <v>3754044</v>
      </c>
      <c r="F74" s="184">
        <v>367697</v>
      </c>
      <c r="G74" s="184">
        <v>0</v>
      </c>
      <c r="H74" s="184">
        <v>591986</v>
      </c>
      <c r="I74" s="184"/>
      <c r="J74" s="184"/>
      <c r="K74" s="184"/>
      <c r="L74" s="184"/>
      <c r="M74" s="184"/>
      <c r="N74" s="184"/>
      <c r="O74" s="184">
        <v>6002375.25</v>
      </c>
      <c r="P74" s="184">
        <v>156238999</v>
      </c>
      <c r="Q74" s="184"/>
      <c r="R74" s="184">
        <v>45755248</v>
      </c>
      <c r="S74" s="184">
        <v>0</v>
      </c>
      <c r="T74" s="184">
        <v>37017</v>
      </c>
      <c r="U74" s="184">
        <v>35594087.910000004</v>
      </c>
      <c r="V74" s="184">
        <v>5665750</v>
      </c>
      <c r="W74" s="184">
        <v>18674850.5</v>
      </c>
      <c r="X74" s="184">
        <v>84277253.599999994</v>
      </c>
      <c r="Y74" s="184">
        <v>50492712.399999991</v>
      </c>
      <c r="Z74" s="184"/>
      <c r="AA74" s="184">
        <v>8005079</v>
      </c>
      <c r="AB74" s="184">
        <v>27997579.709999997</v>
      </c>
      <c r="AC74" s="184"/>
      <c r="AD74" s="184">
        <v>84580</v>
      </c>
      <c r="AE74" s="184">
        <v>4363124.93</v>
      </c>
      <c r="AF74" s="184"/>
      <c r="AG74" s="184">
        <v>233556905.48000002</v>
      </c>
      <c r="AH74" s="184">
        <v>891</v>
      </c>
      <c r="AI74" s="184"/>
      <c r="AJ74" s="184">
        <v>32133274.059999999</v>
      </c>
      <c r="AK74" s="184">
        <v>7334930.3400000008</v>
      </c>
      <c r="AL74" s="184">
        <v>0</v>
      </c>
      <c r="AM74" s="184">
        <v>0</v>
      </c>
      <c r="AN74" s="184"/>
      <c r="AO74" s="184"/>
      <c r="AP74" s="184">
        <v>40982175.159999996</v>
      </c>
      <c r="AQ74" s="184"/>
      <c r="AR74" s="184"/>
      <c r="AS74" s="184"/>
      <c r="AT74" s="184"/>
      <c r="AU74" s="184"/>
      <c r="AV74" s="184">
        <v>35640612.880000003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805252207.77999997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126023866.84</v>
      </c>
      <c r="D75" s="195">
        <f t="shared" si="9"/>
        <v>61003801.99000001</v>
      </c>
      <c r="E75" s="195">
        <f t="shared" si="9"/>
        <v>64525071.469999999</v>
      </c>
      <c r="F75" s="195">
        <f t="shared" si="9"/>
        <v>17337858</v>
      </c>
      <c r="G75" s="195">
        <f t="shared" si="9"/>
        <v>37143949.199999996</v>
      </c>
      <c r="H75" s="195">
        <f t="shared" si="9"/>
        <v>591986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26876728.25</v>
      </c>
      <c r="P75" s="195">
        <f t="shared" si="9"/>
        <v>315470887</v>
      </c>
      <c r="Q75" s="195">
        <f t="shared" si="9"/>
        <v>0</v>
      </c>
      <c r="R75" s="195">
        <f t="shared" si="9"/>
        <v>79795545</v>
      </c>
      <c r="S75" s="195">
        <f t="shared" si="9"/>
        <v>0</v>
      </c>
      <c r="T75" s="195">
        <f t="shared" si="9"/>
        <v>3218679</v>
      </c>
      <c r="U75" s="195">
        <f t="shared" si="9"/>
        <v>104057056.92000002</v>
      </c>
      <c r="V75" s="195">
        <f t="shared" si="9"/>
        <v>9392756</v>
      </c>
      <c r="W75" s="195">
        <f t="shared" si="9"/>
        <v>32747959.350000001</v>
      </c>
      <c r="X75" s="195">
        <f t="shared" si="9"/>
        <v>134919796.65000001</v>
      </c>
      <c r="Y75" s="195">
        <f t="shared" si="9"/>
        <v>112001626.5</v>
      </c>
      <c r="Z75" s="195">
        <f t="shared" si="9"/>
        <v>0</v>
      </c>
      <c r="AA75" s="195">
        <f t="shared" si="9"/>
        <v>13648893</v>
      </c>
      <c r="AB75" s="195">
        <f t="shared" si="9"/>
        <v>113198852.66</v>
      </c>
      <c r="AC75" s="195">
        <f t="shared" si="9"/>
        <v>0</v>
      </c>
      <c r="AD75" s="195">
        <f t="shared" si="9"/>
        <v>4039937</v>
      </c>
      <c r="AE75" s="195">
        <f t="shared" si="9"/>
        <v>19676688.939999998</v>
      </c>
      <c r="AF75" s="195">
        <f t="shared" si="9"/>
        <v>0</v>
      </c>
      <c r="AG75" s="195">
        <f t="shared" si="9"/>
        <v>366209289.85000002</v>
      </c>
      <c r="AH75" s="195">
        <f t="shared" si="9"/>
        <v>112792</v>
      </c>
      <c r="AI75" s="195">
        <f t="shared" si="9"/>
        <v>0</v>
      </c>
      <c r="AJ75" s="195">
        <f t="shared" si="9"/>
        <v>33450502.059999999</v>
      </c>
      <c r="AK75" s="195">
        <f t="shared" si="9"/>
        <v>7340081.3800000008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40982175.159999996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117810539.15000001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1841577319.3700006</v>
      </c>
      <c r="CF75" s="252"/>
    </row>
    <row r="76" spans="1:84" ht="12.6" customHeight="1">
      <c r="A76" s="171" t="s">
        <v>248</v>
      </c>
      <c r="B76" s="175"/>
      <c r="C76" s="184">
        <v>43782.979999999996</v>
      </c>
      <c r="D76" s="184">
        <v>36404.69</v>
      </c>
      <c r="E76" s="185">
        <v>34734.25</v>
      </c>
      <c r="F76" s="185">
        <v>19167.78</v>
      </c>
      <c r="G76" s="184">
        <v>25606.73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17352.46</v>
      </c>
      <c r="P76" s="185">
        <v>36003.29</v>
      </c>
      <c r="Q76" s="185">
        <v>0</v>
      </c>
      <c r="R76" s="185">
        <v>14000.38</v>
      </c>
      <c r="S76" s="185">
        <v>5920.79</v>
      </c>
      <c r="T76" s="185">
        <v>179.15</v>
      </c>
      <c r="U76" s="185">
        <v>6229.58</v>
      </c>
      <c r="V76" s="185">
        <v>188.63</v>
      </c>
      <c r="W76" s="185">
        <v>10916.86</v>
      </c>
      <c r="X76" s="185">
        <v>1888.12</v>
      </c>
      <c r="Y76" s="185">
        <v>10440.51</v>
      </c>
      <c r="Z76" s="185">
        <v>0</v>
      </c>
      <c r="AA76" s="185">
        <v>4001.48</v>
      </c>
      <c r="AB76" s="185">
        <v>10026.59</v>
      </c>
      <c r="AC76" s="185">
        <v>0</v>
      </c>
      <c r="AD76" s="185">
        <v>4579.7599999999993</v>
      </c>
      <c r="AE76" s="185">
        <v>7010.07</v>
      </c>
      <c r="AF76" s="185">
        <v>0</v>
      </c>
      <c r="AG76" s="185">
        <v>30827.970000000005</v>
      </c>
      <c r="AH76" s="185">
        <v>0</v>
      </c>
      <c r="AI76" s="185">
        <v>0</v>
      </c>
      <c r="AJ76" s="185">
        <v>25502.949999999997</v>
      </c>
      <c r="AK76" s="185">
        <v>5521.16</v>
      </c>
      <c r="AL76" s="185">
        <v>856.95999999999992</v>
      </c>
      <c r="AM76" s="185">
        <v>508.09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20351.27</v>
      </c>
      <c r="AW76" s="185">
        <v>0</v>
      </c>
      <c r="AX76" s="185">
        <v>0</v>
      </c>
      <c r="AY76" s="185">
        <v>14179.26</v>
      </c>
      <c r="AZ76" s="185">
        <v>0</v>
      </c>
      <c r="BA76" s="185">
        <v>2561.4499999999998</v>
      </c>
      <c r="BB76" s="185">
        <v>559.83999999999992</v>
      </c>
      <c r="BC76" s="185">
        <v>746.01</v>
      </c>
      <c r="BD76" s="185">
        <v>10401.75</v>
      </c>
      <c r="BE76" s="185">
        <v>169568.78999999998</v>
      </c>
      <c r="BF76" s="185">
        <v>5984.8799999999992</v>
      </c>
      <c r="BG76" s="185">
        <v>239.5</v>
      </c>
      <c r="BH76" s="185">
        <v>0</v>
      </c>
      <c r="BI76" s="185">
        <v>0</v>
      </c>
      <c r="BJ76" s="185">
        <v>0</v>
      </c>
      <c r="BK76" s="185">
        <v>0</v>
      </c>
      <c r="BL76" s="185">
        <v>4449.7299999999996</v>
      </c>
      <c r="BM76" s="185">
        <v>0</v>
      </c>
      <c r="BN76" s="185">
        <v>11048.640000000001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1920.45</v>
      </c>
      <c r="BX76" s="185">
        <v>621.27</v>
      </c>
      <c r="BY76" s="185">
        <v>2284.1999999999998</v>
      </c>
      <c r="BZ76" s="185">
        <v>201.35</v>
      </c>
      <c r="CA76" s="185">
        <v>0</v>
      </c>
      <c r="CB76" s="185">
        <v>0</v>
      </c>
      <c r="CC76" s="185">
        <v>6884.7</v>
      </c>
      <c r="CD76" s="249" t="s">
        <v>221</v>
      </c>
      <c r="CE76" s="195">
        <f t="shared" si="8"/>
        <v>603654.31999999995</v>
      </c>
      <c r="CF76" s="195">
        <f>BE59-CE76</f>
        <v>58384.680000000051</v>
      </c>
    </row>
    <row r="77" spans="1:84" ht="12.6" customHeight="1">
      <c r="A77" s="171" t="s">
        <v>249</v>
      </c>
      <c r="B77" s="175"/>
      <c r="C77" s="184">
        <v>72823</v>
      </c>
      <c r="D77" s="184">
        <v>71775</v>
      </c>
      <c r="E77" s="184">
        <v>60997</v>
      </c>
      <c r="F77" s="184">
        <v>10293</v>
      </c>
      <c r="G77" s="184">
        <v>36020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2012</v>
      </c>
      <c r="P77" s="184">
        <v>0</v>
      </c>
      <c r="Q77" s="184">
        <v>0</v>
      </c>
      <c r="R77" s="184">
        <v>195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384</v>
      </c>
      <c r="Z77" s="184">
        <v>0</v>
      </c>
      <c r="AA77" s="184">
        <v>0</v>
      </c>
      <c r="AB77" s="184">
        <v>0</v>
      </c>
      <c r="AC77" s="184">
        <v>0</v>
      </c>
      <c r="AD77" s="184">
        <v>3</v>
      </c>
      <c r="AE77" s="184">
        <v>0</v>
      </c>
      <c r="AF77" s="184">
        <v>0</v>
      </c>
      <c r="AG77" s="184">
        <v>9285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888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264675</v>
      </c>
      <c r="CF77" s="195">
        <f>AY59-CE77</f>
        <v>-10179.05752841424</v>
      </c>
    </row>
    <row r="78" spans="1:84" ht="12.6" customHeight="1">
      <c r="A78" s="171" t="s">
        <v>250</v>
      </c>
      <c r="B78" s="175"/>
      <c r="C78" s="184">
        <v>13278</v>
      </c>
      <c r="D78" s="184">
        <v>4073</v>
      </c>
      <c r="E78" s="184">
        <v>52443</v>
      </c>
      <c r="F78" s="184">
        <v>8010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15647</v>
      </c>
      <c r="Q78" s="184">
        <v>0</v>
      </c>
      <c r="R78" s="184">
        <v>2501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6508</v>
      </c>
      <c r="Z78" s="184">
        <v>0</v>
      </c>
      <c r="AA78" s="184">
        <v>0</v>
      </c>
      <c r="AB78" s="184">
        <v>0</v>
      </c>
      <c r="AC78" s="184">
        <v>0</v>
      </c>
      <c r="AD78" s="184">
        <v>715</v>
      </c>
      <c r="AE78" s="184">
        <v>17123</v>
      </c>
      <c r="AF78" s="184">
        <v>0</v>
      </c>
      <c r="AG78" s="184">
        <v>17662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137960</v>
      </c>
      <c r="CF78" s="195"/>
    </row>
    <row r="79" spans="1:84" ht="12.6" customHeight="1">
      <c r="A79" s="171" t="s">
        <v>251</v>
      </c>
      <c r="B79" s="175"/>
      <c r="C79" s="225">
        <v>203907</v>
      </c>
      <c r="D79" s="225">
        <v>137587</v>
      </c>
      <c r="E79" s="184">
        <v>457615</v>
      </c>
      <c r="F79" s="184">
        <v>75253</v>
      </c>
      <c r="G79" s="184">
        <v>95527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101334</v>
      </c>
      <c r="P79" s="184">
        <v>151257</v>
      </c>
      <c r="Q79" s="184">
        <v>0</v>
      </c>
      <c r="R79" s="184">
        <v>62978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12500</v>
      </c>
      <c r="Y79" s="184">
        <v>82135</v>
      </c>
      <c r="Z79" s="184">
        <v>0</v>
      </c>
      <c r="AA79" s="184">
        <v>18101</v>
      </c>
      <c r="AB79" s="184">
        <v>9123</v>
      </c>
      <c r="AC79" s="184">
        <v>0</v>
      </c>
      <c r="AD79" s="184">
        <v>0</v>
      </c>
      <c r="AE79" s="184">
        <v>15698</v>
      </c>
      <c r="AF79" s="184">
        <v>0</v>
      </c>
      <c r="AG79" s="184">
        <v>479800</v>
      </c>
      <c r="AH79" s="184">
        <v>0</v>
      </c>
      <c r="AI79" s="184">
        <v>105654</v>
      </c>
      <c r="AJ79" s="184">
        <v>0</v>
      </c>
      <c r="AK79" s="184">
        <v>111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2008580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255.27977030070338</v>
      </c>
      <c r="D80" s="187">
        <v>47.560200437021564</v>
      </c>
      <c r="E80" s="187">
        <v>108.02550408093984</v>
      </c>
      <c r="F80" s="187">
        <v>0</v>
      </c>
      <c r="G80" s="187">
        <v>0</v>
      </c>
      <c r="H80" s="187">
        <v>12.201584561759182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81.93536957966559</v>
      </c>
      <c r="P80" s="187">
        <v>37.700769330075609</v>
      </c>
      <c r="Q80" s="187">
        <v>0</v>
      </c>
      <c r="R80" s="187">
        <v>18.488345294846109</v>
      </c>
      <c r="S80" s="187">
        <v>0</v>
      </c>
      <c r="T80" s="187">
        <v>16.67774202340026</v>
      </c>
      <c r="U80" s="187">
        <v>0</v>
      </c>
      <c r="V80" s="187">
        <v>0</v>
      </c>
      <c r="W80" s="187">
        <v>0</v>
      </c>
      <c r="X80" s="187">
        <v>0</v>
      </c>
      <c r="Y80" s="187">
        <v>13.596950411919119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59.847348464925915</v>
      </c>
      <c r="AH80" s="187">
        <v>0</v>
      </c>
      <c r="AI80" s="187">
        <v>0</v>
      </c>
      <c r="AJ80" s="187">
        <v>22.45463630147794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33.164963685134097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706.93318447186869</v>
      </c>
      <c r="CF80" s="255"/>
    </row>
    <row r="81" spans="1:5" ht="12.6" customHeight="1">
      <c r="A81" s="208" t="s">
        <v>253</v>
      </c>
      <c r="B81" s="208"/>
      <c r="C81" s="208"/>
      <c r="D81" s="208"/>
      <c r="E81" s="208"/>
    </row>
    <row r="82" spans="1:5" ht="12.6" customHeight="1">
      <c r="A82" s="171" t="s">
        <v>254</v>
      </c>
      <c r="B82" s="172"/>
      <c r="C82" s="282" t="s">
        <v>1265</v>
      </c>
      <c r="D82" s="256"/>
      <c r="E82" s="175"/>
    </row>
    <row r="83" spans="1:5" ht="12.6" customHeight="1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>
      <c r="A84" s="173" t="s">
        <v>257</v>
      </c>
      <c r="B84" s="172" t="s">
        <v>256</v>
      </c>
      <c r="C84" s="230" t="s">
        <v>1282</v>
      </c>
      <c r="D84" s="205"/>
      <c r="E84" s="204"/>
    </row>
    <row r="85" spans="1:5" ht="12.6" customHeight="1">
      <c r="A85" s="173" t="s">
        <v>1251</v>
      </c>
      <c r="B85" s="172"/>
      <c r="C85" s="271" t="s">
        <v>1269</v>
      </c>
      <c r="D85" s="205"/>
      <c r="E85" s="204"/>
    </row>
    <row r="86" spans="1:5" ht="12.6" customHeight="1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>
      <c r="A94" s="173"/>
      <c r="B94" s="173"/>
      <c r="C94" s="191"/>
      <c r="D94" s="175"/>
      <c r="E94" s="175"/>
    </row>
    <row r="95" spans="1:5" ht="12.6" customHeight="1">
      <c r="A95" s="208" t="s">
        <v>265</v>
      </c>
      <c r="B95" s="208"/>
      <c r="C95" s="208"/>
      <c r="D95" s="208"/>
      <c r="E95" s="208"/>
    </row>
    <row r="96" spans="1:5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18264</v>
      </c>
      <c r="D111" s="174">
        <v>91239</v>
      </c>
      <c r="E111" s="175"/>
    </row>
    <row r="112" spans="1:5" ht="12.6" customHeight="1">
      <c r="A112" s="173" t="s">
        <v>279</v>
      </c>
      <c r="B112" s="172" t="s">
        <v>256</v>
      </c>
      <c r="C112" s="189"/>
      <c r="D112" s="174"/>
      <c r="E112" s="175"/>
    </row>
    <row r="113" spans="1:5" ht="12.6" customHeight="1">
      <c r="A113" s="173" t="s">
        <v>280</v>
      </c>
      <c r="B113" s="172" t="s">
        <v>256</v>
      </c>
      <c r="C113" s="189"/>
      <c r="D113" s="174"/>
      <c r="E113" s="175"/>
    </row>
    <row r="114" spans="1:5" ht="12.6" customHeight="1">
      <c r="A114" s="173" t="s">
        <v>281</v>
      </c>
      <c r="B114" s="172" t="s">
        <v>256</v>
      </c>
      <c r="C114" s="189">
        <v>2294</v>
      </c>
      <c r="D114" s="174">
        <v>7276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>
        <v>49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96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>
        <v>78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25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>
        <v>38</v>
      </c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/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286</v>
      </c>
    </row>
    <row r="128" spans="1:5" ht="12.6" customHeight="1">
      <c r="A128" s="173" t="s">
        <v>292</v>
      </c>
      <c r="B128" s="172" t="s">
        <v>256</v>
      </c>
      <c r="C128" s="189">
        <v>286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8299.4284579879895</v>
      </c>
      <c r="C138" s="189">
        <v>3801.6385924859792</v>
      </c>
      <c r="D138" s="174">
        <v>6162.9329495260317</v>
      </c>
      <c r="E138" s="175">
        <f>SUM(B138:D138)</f>
        <v>18264</v>
      </c>
    </row>
    <row r="139" spans="1:6" ht="12.6" customHeight="1">
      <c r="A139" s="173" t="s">
        <v>215</v>
      </c>
      <c r="B139" s="174">
        <v>49883.212484006581</v>
      </c>
      <c r="C139" s="189">
        <v>18076.769725217815</v>
      </c>
      <c r="D139" s="174">
        <v>23279.017790775604</v>
      </c>
      <c r="E139" s="175">
        <f>SUM(B139:D139)</f>
        <v>91239</v>
      </c>
    </row>
    <row r="140" spans="1:6" ht="12.6" customHeight="1">
      <c r="A140" s="173" t="s">
        <v>298</v>
      </c>
      <c r="B140" s="174">
        <v>21026.078424457548</v>
      </c>
      <c r="C140" s="174">
        <v>272.30762071565539</v>
      </c>
      <c r="D140" s="174">
        <v>29366.980622002891</v>
      </c>
      <c r="E140" s="175">
        <f>SUM(B140:D140)</f>
        <v>50665.366667176095</v>
      </c>
    </row>
    <row r="141" spans="1:6" ht="12.6" customHeight="1">
      <c r="A141" s="173" t="s">
        <v>245</v>
      </c>
      <c r="B141" s="174">
        <v>574156924.0900948</v>
      </c>
      <c r="C141" s="189">
        <v>180502014.62581334</v>
      </c>
      <c r="D141" s="174">
        <v>281668613.87409192</v>
      </c>
      <c r="E141" s="175">
        <f>SUM(B141:D141)</f>
        <v>1036327552.5900002</v>
      </c>
      <c r="F141" s="199"/>
    </row>
    <row r="142" spans="1:6" ht="12.6" customHeight="1">
      <c r="A142" s="173" t="s">
        <v>246</v>
      </c>
      <c r="B142" s="174">
        <v>245880699.21224034</v>
      </c>
      <c r="C142" s="189">
        <v>192655068.61753935</v>
      </c>
      <c r="D142" s="174">
        <v>368012120.57022041</v>
      </c>
      <c r="E142" s="175">
        <f>SUM(B142:D142)</f>
        <v>806547888.4000001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189">
        <v>10525237.069999989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9"/>
      <c r="D166" s="175"/>
      <c r="E166" s="175"/>
    </row>
    <row r="167" spans="1:5" ht="11.4" customHeight="1">
      <c r="A167" s="177" t="s">
        <v>309</v>
      </c>
      <c r="B167" s="172" t="s">
        <v>256</v>
      </c>
      <c r="C167" s="189"/>
      <c r="D167" s="175"/>
      <c r="E167" s="175"/>
    </row>
    <row r="168" spans="1:5" ht="11.4" customHeight="1">
      <c r="A168" s="173" t="s">
        <v>310</v>
      </c>
      <c r="B168" s="172" t="s">
        <v>256</v>
      </c>
      <c r="C168" s="189">
        <v>20086158.019999996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9"/>
      <c r="D169" s="175"/>
      <c r="E169" s="175"/>
    </row>
    <row r="170" spans="1:5" ht="11.4" customHeight="1">
      <c r="A170" s="173" t="s">
        <v>312</v>
      </c>
      <c r="B170" s="172" t="s">
        <v>256</v>
      </c>
      <c r="C170" s="189"/>
      <c r="D170" s="175"/>
      <c r="E170" s="175"/>
    </row>
    <row r="171" spans="1:5" ht="11.4" customHeight="1">
      <c r="A171" s="173" t="s">
        <v>313</v>
      </c>
      <c r="B171" s="172" t="s">
        <v>256</v>
      </c>
      <c r="C171" s="189">
        <v>8080530.8399999999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9">
        <v>25309.68</v>
      </c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38717235.609999985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189">
        <v>4821140.26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9">
        <v>645188.53</v>
      </c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5466328.79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189">
        <v>835255.6799999997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9"/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835255.6799999997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189">
        <v>176787.94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9">
        <v>4839917.03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9"/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5016704.9700000007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189"/>
      <c r="D188" s="175"/>
      <c r="E188" s="175"/>
    </row>
    <row r="189" spans="1:5" ht="11.4" customHeight="1">
      <c r="A189" s="173" t="s">
        <v>325</v>
      </c>
      <c r="B189" s="172" t="s">
        <v>256</v>
      </c>
      <c r="C189" s="189">
        <v>13122042.41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13122042.41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8693151.1199999992</v>
      </c>
      <c r="C195" s="267">
        <v>2982327.24</v>
      </c>
      <c r="D195" s="174"/>
      <c r="E195" s="175">
        <f t="shared" ref="E195:E203" si="10">SUM(B195:C195)-D195</f>
        <v>11675478.359999999</v>
      </c>
    </row>
    <row r="196" spans="1:8" ht="12.6" customHeight="1">
      <c r="A196" s="173" t="s">
        <v>333</v>
      </c>
      <c r="B196" s="174">
        <v>4061035.07</v>
      </c>
      <c r="C196" s="189" t="s">
        <v>1278</v>
      </c>
      <c r="D196" s="174"/>
      <c r="E196" s="175">
        <f t="shared" si="10"/>
        <v>4061035.07</v>
      </c>
    </row>
    <row r="197" spans="1:8" ht="12.6" customHeight="1">
      <c r="A197" s="173" t="s">
        <v>334</v>
      </c>
      <c r="B197" s="174">
        <v>537493176.86000001</v>
      </c>
      <c r="C197" s="189">
        <v>4469310.0999999996</v>
      </c>
      <c r="D197" s="174"/>
      <c r="E197" s="175">
        <f>SUM(B197:C197)-D197</f>
        <v>541962486.96000004</v>
      </c>
    </row>
    <row r="198" spans="1:8" ht="12.6" customHeight="1">
      <c r="A198" s="173" t="s">
        <v>335</v>
      </c>
      <c r="B198" s="174" t="s">
        <v>1278</v>
      </c>
      <c r="C198" s="189"/>
      <c r="D198" s="174"/>
      <c r="E198" s="175">
        <f t="shared" si="10"/>
        <v>0</v>
      </c>
    </row>
    <row r="199" spans="1:8" ht="12.6" customHeight="1">
      <c r="A199" s="173" t="s">
        <v>336</v>
      </c>
      <c r="B199" s="174">
        <v>9672596.8300000001</v>
      </c>
      <c r="C199" s="189"/>
      <c r="D199" s="174"/>
      <c r="E199" s="175">
        <f t="shared" si="10"/>
        <v>9672596.8300000001</v>
      </c>
    </row>
    <row r="200" spans="1:8" ht="12.6" customHeight="1">
      <c r="A200" s="173" t="s">
        <v>337</v>
      </c>
      <c r="B200" s="174">
        <v>83829041.010000005</v>
      </c>
      <c r="C200" s="189">
        <v>4953393.3600000003</v>
      </c>
      <c r="D200" s="174">
        <f>-63184.41+1328530.91</f>
        <v>1265346.5</v>
      </c>
      <c r="E200" s="175">
        <f t="shared" si="10"/>
        <v>87517087.870000005</v>
      </c>
    </row>
    <row r="201" spans="1:8" ht="12.6" customHeight="1">
      <c r="A201" s="173" t="s">
        <v>338</v>
      </c>
      <c r="B201" s="174">
        <v>729391.97</v>
      </c>
      <c r="C201" s="189"/>
      <c r="D201" s="174"/>
      <c r="E201" s="175">
        <f t="shared" si="10"/>
        <v>729391.97</v>
      </c>
    </row>
    <row r="202" spans="1:8" ht="12.6" customHeight="1">
      <c r="A202" s="173" t="s">
        <v>339</v>
      </c>
      <c r="B202" s="174">
        <v>10939009.949999999</v>
      </c>
      <c r="C202" s="189">
        <v>-352283.72</v>
      </c>
      <c r="D202" s="174">
        <v>-176141.86</v>
      </c>
      <c r="E202" s="175">
        <f t="shared" si="10"/>
        <v>10762868.089999998</v>
      </c>
    </row>
    <row r="203" spans="1:8" ht="12.6" customHeight="1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655417402.81000018</v>
      </c>
      <c r="C204" s="191">
        <f>SUM(C196:C203)</f>
        <v>9070419.7400000002</v>
      </c>
      <c r="D204" s="175">
        <f>SUM(D195:D203)</f>
        <v>1089204.6400000001</v>
      </c>
      <c r="E204" s="175">
        <f>SUM(E195:E203)</f>
        <v>666380945.1500001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174">
        <v>3392086.42</v>
      </c>
      <c r="C209" s="189">
        <v>121035.44</v>
      </c>
      <c r="D209" s="174"/>
      <c r="E209" s="175">
        <f t="shared" ref="E209:E216" si="11">SUM(B209:C209)-D209</f>
        <v>3513121.86</v>
      </c>
      <c r="H209" s="259"/>
    </row>
    <row r="210" spans="1:8" ht="12.6" customHeight="1">
      <c r="A210" s="173" t="s">
        <v>334</v>
      </c>
      <c r="B210" s="174">
        <f>157217324.02+245773.9</f>
        <v>157463097.92000002</v>
      </c>
      <c r="C210" s="189">
        <f>14056615.23+18557.97</f>
        <v>14075173.200000001</v>
      </c>
      <c r="D210" s="174">
        <f>-1179212.65+9181.29</f>
        <v>-1170031.3599999999</v>
      </c>
      <c r="E210" s="175">
        <f t="shared" si="11"/>
        <v>172708302.48000002</v>
      </c>
      <c r="H210" s="259"/>
    </row>
    <row r="211" spans="1:8" ht="12.6" customHeight="1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>
      <c r="A212" s="173" t="s">
        <v>336</v>
      </c>
      <c r="B212" s="174">
        <v>8439632.2699999996</v>
      </c>
      <c r="C212" s="189">
        <v>228099.92</v>
      </c>
      <c r="D212" s="174"/>
      <c r="E212" s="175">
        <f t="shared" si="11"/>
        <v>8667732.1899999995</v>
      </c>
      <c r="H212" s="259"/>
    </row>
    <row r="213" spans="1:8" ht="12.6" customHeight="1">
      <c r="A213" s="173" t="s">
        <v>337</v>
      </c>
      <c r="B213" s="174">
        <v>63528628.890000001</v>
      </c>
      <c r="C213" s="189">
        <f>5628823.08+148623</f>
        <v>5777446.0800000001</v>
      </c>
      <c r="D213" s="174">
        <f>-42267.85+1328038.77+148623</f>
        <v>1434393.92</v>
      </c>
      <c r="E213" s="175">
        <f t="shared" si="11"/>
        <v>67871681.049999997</v>
      </c>
      <c r="H213" s="259"/>
    </row>
    <row r="214" spans="1:8" ht="12.6" customHeight="1">
      <c r="A214" s="173" t="s">
        <v>338</v>
      </c>
      <c r="B214" s="174">
        <v>719368.24</v>
      </c>
      <c r="C214" s="189">
        <v>2454.81</v>
      </c>
      <c r="D214" s="174"/>
      <c r="E214" s="175">
        <f t="shared" si="11"/>
        <v>721823.05</v>
      </c>
      <c r="H214" s="259"/>
    </row>
    <row r="215" spans="1:8" ht="12.6" customHeight="1">
      <c r="A215" s="173" t="s">
        <v>339</v>
      </c>
      <c r="B215" s="174">
        <v>6903210.9900000002</v>
      </c>
      <c r="C215" s="189">
        <v>808887.19</v>
      </c>
      <c r="D215" s="174">
        <v>-59878.6</v>
      </c>
      <c r="E215" s="175">
        <f t="shared" si="11"/>
        <v>7771976.7799999993</v>
      </c>
      <c r="H215" s="259"/>
    </row>
    <row r="216" spans="1:8" ht="12.6" customHeight="1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>
      <c r="A217" s="173" t="s">
        <v>203</v>
      </c>
      <c r="B217" s="175">
        <f>SUM(B208:B216)</f>
        <v>240446024.73000002</v>
      </c>
      <c r="C217" s="191">
        <f>SUM(C208:C216)</f>
        <v>21013096.640000001</v>
      </c>
      <c r="D217" s="175">
        <f>SUM(D208:D216)</f>
        <v>204483.96000000005</v>
      </c>
      <c r="E217" s="175">
        <f>SUM(E208:E216)</f>
        <v>261254637.41000006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352" t="s">
        <v>1255</v>
      </c>
      <c r="C220" s="352"/>
      <c r="D220" s="208"/>
      <c r="E220" s="208"/>
    </row>
    <row r="221" spans="1:8" ht="12.6" customHeight="1">
      <c r="A221" s="272" t="s">
        <v>1255</v>
      </c>
      <c r="B221" s="208"/>
      <c r="C221" s="189">
        <v>8106931.1699999999</v>
      </c>
      <c r="D221" s="172">
        <f>C221</f>
        <v>8106931.1699999999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672339134.30268312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304181020.19324899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20336279.331157677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>
        <v>38496065.71866636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9"/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269145420.20665163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1304497919.7524078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>
        <v>6663.4690099820882</v>
      </c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>
        <v>13321622.142497147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19648074.961896054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32969697.104393199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>
        <v>15753311.24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9"/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15753311.24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1361327859.2668011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263440055.33999997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64914170.340000033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6220426.8099999195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>
        <v>16053.36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5318062.4700000007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121589.96999999997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327589504.67000008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288"/>
      <c r="D262" s="175"/>
      <c r="E262" s="175"/>
    </row>
    <row r="263" spans="1:5" ht="12.45" customHeight="1">
      <c r="A263" s="173" t="s">
        <v>363</v>
      </c>
      <c r="B263" s="172" t="s">
        <v>256</v>
      </c>
      <c r="C263" s="288"/>
      <c r="D263" s="175"/>
      <c r="E263" s="175"/>
    </row>
    <row r="264" spans="1:5" ht="12.45" customHeight="1">
      <c r="A264" s="173" t="s">
        <v>373</v>
      </c>
      <c r="B264" s="172" t="s">
        <v>256</v>
      </c>
      <c r="C264" s="288">
        <v>0</v>
      </c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v>11675478.200000001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v>4061035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v>541962487.15999997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v>9672597.0099999998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v>88246480.209999993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>
        <v>10762867.440000001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666380945.0200001</v>
      </c>
      <c r="E275" s="175"/>
    </row>
    <row r="276" spans="1:5" ht="12.6" customHeight="1">
      <c r="A276" s="173" t="s">
        <v>380</v>
      </c>
      <c r="B276" s="172" t="s">
        <v>256</v>
      </c>
      <c r="C276" s="189">
        <v>261254637.90000001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405126307.12000012</v>
      </c>
      <c r="E277" s="175"/>
    </row>
    <row r="278" spans="1:5" ht="12.6" customHeight="1">
      <c r="A278" s="257" t="s">
        <v>382</v>
      </c>
      <c r="B278" s="257"/>
      <c r="C278" s="257"/>
      <c r="D278" s="257"/>
      <c r="E278" s="257"/>
    </row>
    <row r="279" spans="1:5" ht="12.6" customHeight="1">
      <c r="A279" s="173" t="s">
        <v>383</v>
      </c>
      <c r="B279" s="172" t="s">
        <v>256</v>
      </c>
      <c r="C279" s="288"/>
      <c r="D279" s="175"/>
      <c r="E279" s="175"/>
    </row>
    <row r="280" spans="1:5" ht="12.6" customHeight="1">
      <c r="A280" s="173" t="s">
        <v>384</v>
      </c>
      <c r="B280" s="172" t="s">
        <v>256</v>
      </c>
      <c r="C280" s="288"/>
      <c r="D280" s="175"/>
      <c r="E280" s="175"/>
    </row>
    <row r="281" spans="1:5" ht="12.6" customHeight="1">
      <c r="A281" s="173" t="s">
        <v>385</v>
      </c>
      <c r="B281" s="172" t="s">
        <v>256</v>
      </c>
      <c r="C281" s="288"/>
      <c r="D281" s="175"/>
      <c r="E281" s="175"/>
    </row>
    <row r="282" spans="1:5" ht="12.6" customHeight="1">
      <c r="A282" s="173" t="s">
        <v>373</v>
      </c>
      <c r="B282" s="172" t="s">
        <v>256</v>
      </c>
      <c r="C282" s="189">
        <v>7136717.7499999981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7136717.7499999981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257"/>
      <c r="D285" s="257"/>
      <c r="E285" s="257"/>
    </row>
    <row r="286" spans="1:5" ht="12.6" customHeight="1">
      <c r="A286" s="173" t="s">
        <v>388</v>
      </c>
      <c r="B286" s="172" t="s">
        <v>256</v>
      </c>
      <c r="C286" s="189"/>
      <c r="D286" s="175"/>
      <c r="E286" s="175"/>
    </row>
    <row r="287" spans="1:5" ht="12.6" customHeight="1">
      <c r="A287" s="173" t="s">
        <v>389</v>
      </c>
      <c r="B287" s="172" t="s">
        <v>256</v>
      </c>
      <c r="C287" s="189"/>
      <c r="D287" s="175"/>
      <c r="E287" s="175"/>
    </row>
    <row r="288" spans="1:5" ht="12.6" customHeight="1">
      <c r="A288" s="173" t="s">
        <v>390</v>
      </c>
      <c r="B288" s="172" t="s">
        <v>256</v>
      </c>
      <c r="C288" s="189"/>
      <c r="D288" s="175"/>
      <c r="E288" s="175"/>
    </row>
    <row r="289" spans="1:5" ht="12.6" customHeight="1">
      <c r="A289" s="173" t="s">
        <v>391</v>
      </c>
      <c r="B289" s="172" t="s">
        <v>256</v>
      </c>
      <c r="C289" s="189"/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739852529.5400002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189"/>
      <c r="D304" s="175"/>
      <c r="E304" s="175"/>
    </row>
    <row r="305" spans="1:5" ht="12.6" customHeight="1">
      <c r="A305" s="173" t="s">
        <v>397</v>
      </c>
      <c r="B305" s="172" t="s">
        <v>256</v>
      </c>
      <c r="C305" s="189">
        <v>389990.64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189">
        <v>4629415.1900000004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9"/>
      <c r="D308" s="175"/>
      <c r="E308" s="175"/>
    </row>
    <row r="309" spans="1:5" ht="12.6" customHeight="1">
      <c r="A309" s="173" t="s">
        <v>1242</v>
      </c>
      <c r="B309" s="172" t="s">
        <v>256</v>
      </c>
      <c r="C309" s="189">
        <v>1955887.16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189"/>
      <c r="D310" s="175"/>
      <c r="E310" s="175"/>
    </row>
    <row r="311" spans="1:5" ht="12.6" customHeight="1">
      <c r="A311" s="173" t="s">
        <v>402</v>
      </c>
      <c r="B311" s="172" t="s">
        <v>256</v>
      </c>
      <c r="C311" s="189"/>
      <c r="D311" s="175"/>
      <c r="E311" s="175"/>
    </row>
    <row r="312" spans="1:5" ht="12.6" customHeight="1">
      <c r="A312" s="173" t="s">
        <v>403</v>
      </c>
      <c r="B312" s="172" t="s">
        <v>256</v>
      </c>
      <c r="C312" s="189"/>
      <c r="D312" s="175"/>
      <c r="E312" s="175"/>
    </row>
    <row r="313" spans="1:5" ht="12.6" customHeight="1">
      <c r="A313" s="173" t="s">
        <v>404</v>
      </c>
      <c r="B313" s="172" t="s">
        <v>256</v>
      </c>
      <c r="C313" s="189">
        <v>56372.819999999992</v>
      </c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7031665.8100000005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/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288"/>
      <c r="D321" s="175"/>
      <c r="E321" s="175"/>
    </row>
    <row r="322" spans="1:5" ht="12.6" customHeight="1">
      <c r="A322" s="173" t="s">
        <v>413</v>
      </c>
      <c r="B322" s="172" t="s">
        <v>256</v>
      </c>
      <c r="C322" s="288"/>
      <c r="D322" s="175"/>
      <c r="E322" s="175"/>
    </row>
    <row r="323" spans="1:5" ht="12.6" customHeight="1">
      <c r="A323" s="173" t="s">
        <v>414</v>
      </c>
      <c r="B323" s="172" t="s">
        <v>256</v>
      </c>
      <c r="C323" s="288"/>
      <c r="D323" s="175"/>
      <c r="E323" s="175"/>
    </row>
    <row r="324" spans="1:5" ht="12.6" customHeight="1">
      <c r="A324" s="171" t="s">
        <v>415</v>
      </c>
      <c r="B324" s="172" t="s">
        <v>256</v>
      </c>
      <c r="C324" s="288"/>
      <c r="D324" s="175"/>
      <c r="E324" s="175"/>
    </row>
    <row r="325" spans="1:5" ht="12.6" customHeight="1">
      <c r="A325" s="173" t="s">
        <v>416</v>
      </c>
      <c r="B325" s="172" t="s">
        <v>256</v>
      </c>
      <c r="C325" s="288"/>
      <c r="D325" s="175"/>
      <c r="E325" s="175"/>
    </row>
    <row r="326" spans="1:5" ht="12.6" customHeight="1">
      <c r="A326" s="171" t="s">
        <v>417</v>
      </c>
      <c r="B326" s="172" t="s">
        <v>256</v>
      </c>
      <c r="C326" s="189">
        <v>123955.38000000002</v>
      </c>
      <c r="D326" s="175"/>
      <c r="E326" s="175"/>
    </row>
    <row r="327" spans="1:5" ht="12.6" customHeight="1">
      <c r="A327" s="173" t="s">
        <v>418</v>
      </c>
      <c r="B327" s="172" t="s">
        <v>256</v>
      </c>
      <c r="C327" s="288"/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123955.38000000002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56372.819999999992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67582.560000000027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189">
        <v>732753281.16999996</v>
      </c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222"/>
      <c r="D336" s="175"/>
      <c r="E336" s="175"/>
    </row>
    <row r="337" spans="1:5" ht="12.6" customHeight="1">
      <c r="A337" s="173" t="s">
        <v>422</v>
      </c>
      <c r="B337" s="172" t="s">
        <v>256</v>
      </c>
      <c r="C337" s="189"/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739852529.53999996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739852529.5400002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/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v>1036327552.59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v>806547887.71000004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1842875440.3000002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v>8106931.1699999999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v>1304497919.1400001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v>32969697.190000001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>
        <v>15753311.24</v>
      </c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1361327858.7400002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481547581.55999994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2967213.53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2967213.53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484514795.08999991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v>166590186.33000001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v>38717235.609999999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v>10336169.99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v>51055374.829999998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f>2812500+213583</f>
        <v>3026083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v>84750022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21013096.559999999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v>5466328.79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v>835255.68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v>5016704.97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v>13122042.41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f>27138668.08-2812500</f>
        <v>24326168.079999998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424254668.25000006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60260126.839999855</v>
      </c>
      <c r="E391" s="175"/>
    </row>
    <row r="392" spans="1:6" ht="12.6" customHeight="1">
      <c r="A392" s="173" t="s">
        <v>454</v>
      </c>
      <c r="B392" s="172" t="s">
        <v>256</v>
      </c>
      <c r="C392" s="189"/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60260126.839999855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60260126.839999855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Good Samaritan Hospital   H-0     FYE 12/31/2017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18264</v>
      </c>
      <c r="C414" s="194">
        <f>E138</f>
        <v>18264</v>
      </c>
      <c r="D414" s="179"/>
    </row>
    <row r="415" spans="1:5" ht="12.6" customHeight="1">
      <c r="A415" s="179" t="s">
        <v>464</v>
      </c>
      <c r="B415" s="179">
        <f>D111</f>
        <v>91239</v>
      </c>
      <c r="C415" s="179">
        <f>E139</f>
        <v>91239</v>
      </c>
      <c r="D415" s="194">
        <f>SUM(C59:H59)+N59</f>
        <v>80238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2294</v>
      </c>
    </row>
    <row r="424" spans="1:7" ht="12.6" customHeight="1">
      <c r="A424" s="179" t="s">
        <v>1244</v>
      </c>
      <c r="B424" s="179">
        <f>D114</f>
        <v>7276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166590186.33000001</v>
      </c>
      <c r="C427" s="179">
        <f t="shared" ref="C427:C434" si="13">CE61</f>
        <v>166590185.49999994</v>
      </c>
      <c r="D427" s="179"/>
    </row>
    <row r="428" spans="1:7" ht="12.6" customHeight="1">
      <c r="A428" s="179" t="s">
        <v>3</v>
      </c>
      <c r="B428" s="179">
        <f t="shared" si="12"/>
        <v>38717235.609999999</v>
      </c>
      <c r="C428" s="179">
        <f t="shared" si="13"/>
        <v>38717236</v>
      </c>
      <c r="D428" s="179">
        <f>D173</f>
        <v>38717235.609999985</v>
      </c>
    </row>
    <row r="429" spans="1:7" ht="12.6" customHeight="1">
      <c r="A429" s="179" t="s">
        <v>236</v>
      </c>
      <c r="B429" s="179">
        <f t="shared" si="12"/>
        <v>10336169.99</v>
      </c>
      <c r="C429" s="179">
        <f t="shared" si="13"/>
        <v>10336169.99</v>
      </c>
      <c r="D429" s="179"/>
    </row>
    <row r="430" spans="1:7" ht="12.6" customHeight="1">
      <c r="A430" s="179" t="s">
        <v>237</v>
      </c>
      <c r="B430" s="179">
        <f t="shared" si="12"/>
        <v>51055374.829999998</v>
      </c>
      <c r="C430" s="179">
        <f t="shared" si="13"/>
        <v>51055374.869999982</v>
      </c>
      <c r="D430" s="179"/>
    </row>
    <row r="431" spans="1:7" ht="12.6" customHeight="1">
      <c r="A431" s="179" t="s">
        <v>444</v>
      </c>
      <c r="B431" s="179">
        <f t="shared" si="12"/>
        <v>3026083</v>
      </c>
      <c r="C431" s="179">
        <f t="shared" si="13"/>
        <v>3026083.1300000004</v>
      </c>
      <c r="D431" s="179"/>
    </row>
    <row r="432" spans="1:7" ht="12.6" customHeight="1">
      <c r="A432" s="179" t="s">
        <v>445</v>
      </c>
      <c r="B432" s="179">
        <f t="shared" si="12"/>
        <v>84750022</v>
      </c>
      <c r="C432" s="179">
        <f t="shared" si="13"/>
        <v>84750021.549999997</v>
      </c>
      <c r="D432" s="179"/>
    </row>
    <row r="433" spans="1:7" ht="12.6" customHeight="1">
      <c r="A433" s="179" t="s">
        <v>6</v>
      </c>
      <c r="B433" s="179">
        <f t="shared" si="12"/>
        <v>21013096.559999999</v>
      </c>
      <c r="C433" s="179">
        <f t="shared" si="13"/>
        <v>21013097</v>
      </c>
      <c r="D433" s="179">
        <f>C217</f>
        <v>21013096.640000001</v>
      </c>
    </row>
    <row r="434" spans="1:7" ht="12.6" customHeight="1">
      <c r="A434" s="179" t="s">
        <v>474</v>
      </c>
      <c r="B434" s="179">
        <f t="shared" si="12"/>
        <v>5466328.79</v>
      </c>
      <c r="C434" s="179">
        <f t="shared" si="13"/>
        <v>5466328.5300000003</v>
      </c>
      <c r="D434" s="179">
        <f>D177</f>
        <v>5466328.79</v>
      </c>
    </row>
    <row r="435" spans="1:7" ht="12.6" customHeight="1">
      <c r="A435" s="179" t="s">
        <v>447</v>
      </c>
      <c r="B435" s="179">
        <f t="shared" si="12"/>
        <v>835255.68</v>
      </c>
      <c r="C435" s="179"/>
      <c r="D435" s="179">
        <f>D181</f>
        <v>835255.6799999997</v>
      </c>
    </row>
    <row r="436" spans="1:7" ht="12.6" customHeight="1">
      <c r="A436" s="179" t="s">
        <v>475</v>
      </c>
      <c r="B436" s="179">
        <f t="shared" si="12"/>
        <v>5016704.97</v>
      </c>
      <c r="C436" s="179"/>
      <c r="D436" s="179">
        <f>D186</f>
        <v>5016704.9700000007</v>
      </c>
    </row>
    <row r="437" spans="1:7" ht="12.6" customHeight="1">
      <c r="A437" s="194" t="s">
        <v>449</v>
      </c>
      <c r="B437" s="194">
        <f t="shared" si="12"/>
        <v>13122042.41</v>
      </c>
      <c r="C437" s="194"/>
      <c r="D437" s="194">
        <f>D190</f>
        <v>13122042.41</v>
      </c>
    </row>
    <row r="438" spans="1:7" ht="12.6" customHeight="1">
      <c r="A438" s="194" t="s">
        <v>476</v>
      </c>
      <c r="B438" s="194">
        <f>C386+C387+C388</f>
        <v>18974003.059999999</v>
      </c>
      <c r="C438" s="194">
        <f>CD69</f>
        <v>18974003</v>
      </c>
      <c r="D438" s="194">
        <f>D181+D186+D190</f>
        <v>18974003.060000002</v>
      </c>
    </row>
    <row r="439" spans="1:7" ht="12.6" customHeight="1">
      <c r="A439" s="179" t="s">
        <v>451</v>
      </c>
      <c r="B439" s="194">
        <f>C389</f>
        <v>24326168.079999998</v>
      </c>
      <c r="C439" s="194">
        <f>SUM(C69:CC69)</f>
        <v>24326167.989999998</v>
      </c>
      <c r="D439" s="179"/>
    </row>
    <row r="440" spans="1:7" ht="12.6" customHeight="1">
      <c r="A440" s="179" t="s">
        <v>477</v>
      </c>
      <c r="B440" s="194">
        <f>B438+B439</f>
        <v>43300171.140000001</v>
      </c>
      <c r="C440" s="194">
        <f>CE69</f>
        <v>43300170.989999995</v>
      </c>
      <c r="D440" s="179"/>
    </row>
    <row r="441" spans="1:7" ht="12.6" customHeight="1">
      <c r="A441" s="179" t="s">
        <v>478</v>
      </c>
      <c r="B441" s="179">
        <f>D390</f>
        <v>424254668.25000006</v>
      </c>
      <c r="C441" s="179">
        <f>SUM(C427:C437)+C440</f>
        <v>424254667.55999994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8106931.1699999999</v>
      </c>
      <c r="C444" s="179">
        <f>C363</f>
        <v>8106931.1699999999</v>
      </c>
      <c r="D444" s="179"/>
    </row>
    <row r="445" spans="1:7" ht="12.6" customHeight="1">
      <c r="A445" s="179" t="s">
        <v>343</v>
      </c>
      <c r="B445" s="179">
        <f>D229</f>
        <v>1304497919.7524078</v>
      </c>
      <c r="C445" s="179">
        <f>C364</f>
        <v>1304497919.1400001</v>
      </c>
      <c r="D445" s="179"/>
    </row>
    <row r="446" spans="1:7" ht="12.6" customHeight="1">
      <c r="A446" s="179" t="s">
        <v>351</v>
      </c>
      <c r="B446" s="179">
        <f>D236</f>
        <v>32969697.104393199</v>
      </c>
      <c r="C446" s="179">
        <f>C365</f>
        <v>32969697.190000001</v>
      </c>
      <c r="D446" s="179"/>
    </row>
    <row r="447" spans="1:7" ht="12.6" customHeight="1">
      <c r="A447" s="179" t="s">
        <v>356</v>
      </c>
      <c r="B447" s="179">
        <f>D240</f>
        <v>15753311.24</v>
      </c>
      <c r="C447" s="179">
        <f>C366</f>
        <v>15753311.24</v>
      </c>
      <c r="D447" s="179"/>
    </row>
    <row r="448" spans="1:7" ht="12.6" customHeight="1">
      <c r="A448" s="179" t="s">
        <v>358</v>
      </c>
      <c r="B448" s="179">
        <f>D242</f>
        <v>1361327859.2668011</v>
      </c>
      <c r="C448" s="179">
        <f>D367</f>
        <v>1361327858.7400002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6663.4690099820882</v>
      </c>
    </row>
    <row r="454" spans="1:7" ht="12.6" customHeight="1">
      <c r="A454" s="179" t="s">
        <v>168</v>
      </c>
      <c r="B454" s="179">
        <f>C233</f>
        <v>13321622.142497147</v>
      </c>
      <c r="C454" s="179"/>
      <c r="D454" s="179"/>
    </row>
    <row r="455" spans="1:7" ht="12.6" customHeight="1">
      <c r="A455" s="179" t="s">
        <v>131</v>
      </c>
      <c r="B455" s="179">
        <f>C234</f>
        <v>19648074.961896054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2967213.53</v>
      </c>
      <c r="C458" s="194">
        <f>CE70</f>
        <v>2967213.5300000003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1036327552.59</v>
      </c>
      <c r="C463" s="194">
        <f>CE73</f>
        <v>1036325111.59</v>
      </c>
      <c r="D463" s="194">
        <f>E141+E147+E153</f>
        <v>1036327552.5900002</v>
      </c>
    </row>
    <row r="464" spans="1:7" ht="12.6" customHeight="1">
      <c r="A464" s="179" t="s">
        <v>246</v>
      </c>
      <c r="B464" s="194">
        <f>C360</f>
        <v>806547887.71000004</v>
      </c>
      <c r="C464" s="194">
        <f>CE74</f>
        <v>805252207.77999997</v>
      </c>
      <c r="D464" s="194">
        <f>E142+E148+E154</f>
        <v>806547888.4000001</v>
      </c>
    </row>
    <row r="465" spans="1:7" ht="12.6" customHeight="1">
      <c r="A465" s="179" t="s">
        <v>247</v>
      </c>
      <c r="B465" s="194">
        <f>D361</f>
        <v>1842875440.3000002</v>
      </c>
      <c r="C465" s="194">
        <f>CE75</f>
        <v>1841577319.3700006</v>
      </c>
      <c r="D465" s="194">
        <f>D463+D464</f>
        <v>1842875440.9900002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11675478.200000001</v>
      </c>
      <c r="C468" s="179">
        <f>E195</f>
        <v>11675478.359999999</v>
      </c>
      <c r="D468" s="179"/>
    </row>
    <row r="469" spans="1:7" ht="12.6" customHeight="1">
      <c r="A469" s="179" t="s">
        <v>333</v>
      </c>
      <c r="B469" s="179">
        <f t="shared" si="14"/>
        <v>4061035</v>
      </c>
      <c r="C469" s="179">
        <f>E196</f>
        <v>4061035.07</v>
      </c>
      <c r="D469" s="179"/>
    </row>
    <row r="470" spans="1:7" ht="12.6" customHeight="1">
      <c r="A470" s="179" t="s">
        <v>334</v>
      </c>
      <c r="B470" s="179">
        <f t="shared" si="14"/>
        <v>541962487.15999997</v>
      </c>
      <c r="C470" s="179">
        <f>E197</f>
        <v>541962486.96000004</v>
      </c>
      <c r="D470" s="179"/>
    </row>
    <row r="471" spans="1:7" ht="12.6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>
      <c r="A472" s="179" t="s">
        <v>377</v>
      </c>
      <c r="B472" s="179">
        <f t="shared" si="14"/>
        <v>9672597.0099999998</v>
      </c>
      <c r="C472" s="179">
        <f>E199</f>
        <v>9672596.8300000001</v>
      </c>
      <c r="D472" s="179"/>
    </row>
    <row r="473" spans="1:7" ht="12.6" customHeight="1">
      <c r="A473" s="179" t="s">
        <v>495</v>
      </c>
      <c r="B473" s="179">
        <f t="shared" si="14"/>
        <v>88246480.209999993</v>
      </c>
      <c r="C473" s="179">
        <f>SUM(E200:E201)</f>
        <v>88246479.840000004</v>
      </c>
      <c r="D473" s="179"/>
    </row>
    <row r="474" spans="1:7" ht="12.6" customHeight="1">
      <c r="A474" s="179" t="s">
        <v>339</v>
      </c>
      <c r="B474" s="179">
        <f t="shared" si="14"/>
        <v>10762867.440000001</v>
      </c>
      <c r="C474" s="179">
        <f>E202</f>
        <v>10762868.089999998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666380945.0200001</v>
      </c>
      <c r="C476" s="179">
        <f>E204</f>
        <v>666380945.1500001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261254637.90000001</v>
      </c>
      <c r="C478" s="179">
        <f>E217</f>
        <v>261254637.41000006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739852529.5400002</v>
      </c>
    </row>
    <row r="482" spans="1:12" ht="12.6" customHeight="1">
      <c r="A482" s="180" t="s">
        <v>499</v>
      </c>
      <c r="C482" s="180">
        <f>D339</f>
        <v>739852529.53999996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79" t="str">
        <f>C84&amp;"   "&amp;"H-"&amp;FIXED(C82,0,TRUE)&amp;"     FYE "&amp;C82</f>
        <v>Good Samaritan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v>28002717.560000002</v>
      </c>
      <c r="C496" s="240">
        <f>C71</f>
        <v>28480631.370000005</v>
      </c>
      <c r="D496" s="240">
        <v>26420</v>
      </c>
      <c r="E496" s="180">
        <f>C59</f>
        <v>26829</v>
      </c>
      <c r="F496" s="263">
        <f t="shared" ref="F496:G511" si="15">IF(B496=0,"",IF(D496=0,"",B496/D496))</f>
        <v>1059.9060393641182</v>
      </c>
      <c r="G496" s="264">
        <f t="shared" si="15"/>
        <v>1061.5614212233033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>
      <c r="A497" s="180" t="s">
        <v>513</v>
      </c>
      <c r="B497" s="240">
        <v>15178165.530000001</v>
      </c>
      <c r="C497" s="240">
        <f>D71</f>
        <v>15599938.100000005</v>
      </c>
      <c r="D497" s="240">
        <v>16303</v>
      </c>
      <c r="E497" s="180">
        <f>D59</f>
        <v>16130</v>
      </c>
      <c r="F497" s="263">
        <f t="shared" si="15"/>
        <v>931.00444887444041</v>
      </c>
      <c r="G497" s="263">
        <f t="shared" si="15"/>
        <v>967.13813391196561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>
      <c r="A498" s="180" t="s">
        <v>514</v>
      </c>
      <c r="B498" s="240">
        <v>16023329.080000008</v>
      </c>
      <c r="C498" s="240">
        <f>E71</f>
        <v>17172533.219999995</v>
      </c>
      <c r="D498" s="240">
        <v>21449</v>
      </c>
      <c r="E498" s="180">
        <f>E59</f>
        <v>22079</v>
      </c>
      <c r="F498" s="263">
        <f t="shared" si="15"/>
        <v>747.04317590563699</v>
      </c>
      <c r="G498" s="263">
        <f t="shared" si="15"/>
        <v>777.77676615788732</v>
      </c>
      <c r="H498" s="265" t="str">
        <f t="shared" si="16"/>
        <v/>
      </c>
      <c r="I498" s="267"/>
      <c r="K498" s="261"/>
      <c r="L498" s="261"/>
    </row>
    <row r="499" spans="1:12" ht="12.6" customHeight="1">
      <c r="A499" s="180" t="s">
        <v>515</v>
      </c>
      <c r="B499" s="240">
        <v>4388516.5300000012</v>
      </c>
      <c r="C499" s="240">
        <f>F71</f>
        <v>4853838.0900000008</v>
      </c>
      <c r="D499" s="240">
        <v>4408</v>
      </c>
      <c r="E499" s="180">
        <f>F59</f>
        <v>4599</v>
      </c>
      <c r="F499" s="263">
        <f t="shared" si="15"/>
        <v>995.57997504537229</v>
      </c>
      <c r="G499" s="263">
        <f t="shared" si="15"/>
        <v>1055.4116307893021</v>
      </c>
      <c r="H499" s="265" t="str">
        <f t="shared" si="16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v>7277908.0699999994</v>
      </c>
      <c r="C500" s="240">
        <f>G71</f>
        <v>7469005.8600000003</v>
      </c>
      <c r="D500" s="240">
        <v>10971</v>
      </c>
      <c r="E500" s="180">
        <f>G59</f>
        <v>10601</v>
      </c>
      <c r="F500" s="263">
        <f t="shared" si="15"/>
        <v>663.37690912405424</v>
      </c>
      <c r="G500" s="263">
        <f t="shared" si="15"/>
        <v>704.55672672389403</v>
      </c>
      <c r="H500" s="265" t="str">
        <f t="shared" si="16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v>492719.19999999995</v>
      </c>
      <c r="C501" s="240">
        <f>H71</f>
        <v>418035.39000000007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v>6002540.9200000018</v>
      </c>
      <c r="C508" s="240">
        <f>O71</f>
        <v>7212555.1200000001</v>
      </c>
      <c r="D508" s="240">
        <v>2376</v>
      </c>
      <c r="E508" s="180">
        <f>O59</f>
        <v>2294</v>
      </c>
      <c r="F508" s="263">
        <f t="shared" si="15"/>
        <v>2526.3219360269368</v>
      </c>
      <c r="G508" s="263">
        <f t="shared" si="15"/>
        <v>3144.0955187445511</v>
      </c>
      <c r="H508" s="265" t="str">
        <f t="shared" si="16"/>
        <v/>
      </c>
      <c r="I508" s="267"/>
      <c r="K508" s="261"/>
      <c r="L508" s="261"/>
    </row>
    <row r="509" spans="1:12" ht="12.6" customHeight="1">
      <c r="A509" s="180" t="s">
        <v>525</v>
      </c>
      <c r="B509" s="240">
        <v>25871133.909999996</v>
      </c>
      <c r="C509" s="240">
        <f>P71</f>
        <v>26900332.039999999</v>
      </c>
      <c r="D509" s="240">
        <v>1436890</v>
      </c>
      <c r="E509" s="180">
        <f>P59</f>
        <v>1512707</v>
      </c>
      <c r="F509" s="263">
        <f t="shared" si="15"/>
        <v>18.00495090786351</v>
      </c>
      <c r="G509" s="263">
        <f t="shared" si="15"/>
        <v>17.782909737311982</v>
      </c>
      <c r="H509" s="265" t="str">
        <f t="shared" si="16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>
      <c r="A511" s="180" t="s">
        <v>527</v>
      </c>
      <c r="B511" s="240">
        <v>6494806.0300000012</v>
      </c>
      <c r="C511" s="240">
        <f>R71</f>
        <v>6939240.2600000007</v>
      </c>
      <c r="D511" s="240">
        <v>840513.7</v>
      </c>
      <c r="E511" s="180">
        <f>R59</f>
        <v>963692</v>
      </c>
      <c r="F511" s="263">
        <f t="shared" si="15"/>
        <v>7.7271863980325382</v>
      </c>
      <c r="G511" s="263">
        <f t="shared" si="15"/>
        <v>7.2006826454925443</v>
      </c>
      <c r="H511" s="265" t="str">
        <f t="shared" si="16"/>
        <v/>
      </c>
      <c r="I511" s="267"/>
      <c r="K511" s="261"/>
      <c r="L511" s="261"/>
    </row>
    <row r="512" spans="1:12" ht="12.6" customHeight="1">
      <c r="A512" s="180" t="s">
        <v>528</v>
      </c>
      <c r="B512" s="240">
        <v>2187048.8799999994</v>
      </c>
      <c r="C512" s="240">
        <f>S71</f>
        <v>2203250.36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v>720134.46999999986</v>
      </c>
      <c r="C513" s="240">
        <f>T71</f>
        <v>755163.99999999988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v>10261253.221554048</v>
      </c>
      <c r="C514" s="240">
        <f>U71</f>
        <v>10704047.939999999</v>
      </c>
      <c r="D514" s="240">
        <v>628175</v>
      </c>
      <c r="E514" s="180">
        <f>U59</f>
        <v>662745</v>
      </c>
      <c r="F514" s="263">
        <f t="shared" si="17"/>
        <v>16.335023236445334</v>
      </c>
      <c r="G514" s="263">
        <f t="shared" si="17"/>
        <v>16.151080641875833</v>
      </c>
      <c r="H514" s="265" t="str">
        <f t="shared" si="16"/>
        <v/>
      </c>
      <c r="I514" s="267"/>
      <c r="K514" s="261"/>
      <c r="L514" s="261"/>
    </row>
    <row r="515" spans="1:12" ht="12.6" customHeight="1">
      <c r="A515" s="180" t="s">
        <v>531</v>
      </c>
      <c r="B515" s="240">
        <v>24553</v>
      </c>
      <c r="C515" s="240">
        <f>V71</f>
        <v>24668</v>
      </c>
      <c r="D515" s="240">
        <v>15104</v>
      </c>
      <c r="E515" s="180">
        <f>V59</f>
        <v>16248</v>
      </c>
      <c r="F515" s="263">
        <f t="shared" si="17"/>
        <v>1.6255958686440677</v>
      </c>
      <c r="G515" s="263">
        <f t="shared" si="17"/>
        <v>1.5182176267848351</v>
      </c>
      <c r="H515" s="265" t="str">
        <f t="shared" si="16"/>
        <v/>
      </c>
      <c r="I515" s="267"/>
      <c r="K515" s="261"/>
      <c r="L515" s="261"/>
    </row>
    <row r="516" spans="1:12" ht="12.6" customHeight="1">
      <c r="A516" s="180" t="s">
        <v>532</v>
      </c>
      <c r="B516" s="240">
        <v>1278860.71</v>
      </c>
      <c r="C516" s="240">
        <f>W71</f>
        <v>1127062.43</v>
      </c>
      <c r="D516" s="240">
        <v>51513</v>
      </c>
      <c r="E516" s="180">
        <f>W59</f>
        <v>49589</v>
      </c>
      <c r="F516" s="263">
        <f t="shared" si="17"/>
        <v>24.82598004387242</v>
      </c>
      <c r="G516" s="263">
        <f t="shared" si="17"/>
        <v>22.728073363044221</v>
      </c>
      <c r="H516" s="265" t="str">
        <f t="shared" si="16"/>
        <v/>
      </c>
      <c r="I516" s="267"/>
      <c r="K516" s="261"/>
      <c r="L516" s="261"/>
    </row>
    <row r="517" spans="1:12" ht="12.6" customHeight="1">
      <c r="A517" s="180" t="s">
        <v>533</v>
      </c>
      <c r="B517" s="240">
        <v>1963460.5899999999</v>
      </c>
      <c r="C517" s="240">
        <f>X71</f>
        <v>1955190.82</v>
      </c>
      <c r="D517" s="240">
        <v>2272</v>
      </c>
      <c r="E517" s="180">
        <f>X59</f>
        <v>2258</v>
      </c>
      <c r="F517" s="263">
        <f t="shared" si="17"/>
        <v>864.19920334507037</v>
      </c>
      <c r="G517" s="263">
        <f t="shared" si="17"/>
        <v>865.89496014171834</v>
      </c>
      <c r="H517" s="265" t="str">
        <f t="shared" si="16"/>
        <v/>
      </c>
      <c r="I517" s="267"/>
      <c r="K517" s="261"/>
      <c r="L517" s="261"/>
    </row>
    <row r="518" spans="1:12" ht="12.6" customHeight="1">
      <c r="A518" s="180" t="s">
        <v>534</v>
      </c>
      <c r="B518" s="240">
        <v>10182135.76</v>
      </c>
      <c r="C518" s="240">
        <f>Y71</f>
        <v>10411665.769999998</v>
      </c>
      <c r="D518" s="240">
        <v>212357.09</v>
      </c>
      <c r="E518" s="180">
        <f>Y59</f>
        <v>214398</v>
      </c>
      <c r="F518" s="263">
        <f t="shared" si="17"/>
        <v>47.948178984746875</v>
      </c>
      <c r="G518" s="263">
        <f t="shared" si="17"/>
        <v>48.562326934019893</v>
      </c>
      <c r="H518" s="265" t="str">
        <f t="shared" si="16"/>
        <v/>
      </c>
      <c r="I518" s="267"/>
      <c r="K518" s="261"/>
      <c r="L518" s="261"/>
    </row>
    <row r="519" spans="1:12" ht="12.6" customHeight="1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v>1030522.5400000002</v>
      </c>
      <c r="C520" s="240">
        <f>AA71</f>
        <v>976360.41</v>
      </c>
      <c r="D520" s="240">
        <v>51769</v>
      </c>
      <c r="E520" s="180">
        <f>AA59</f>
        <v>43336</v>
      </c>
      <c r="F520" s="263">
        <f t="shared" si="17"/>
        <v>19.906170488129966</v>
      </c>
      <c r="G520" s="263">
        <f t="shared" si="17"/>
        <v>22.530007614916006</v>
      </c>
      <c r="H520" s="265" t="str">
        <f t="shared" si="16"/>
        <v/>
      </c>
      <c r="I520" s="267"/>
      <c r="K520" s="261"/>
      <c r="L520" s="261"/>
    </row>
    <row r="521" spans="1:12" ht="12.6" customHeight="1">
      <c r="A521" s="180" t="s">
        <v>537</v>
      </c>
      <c r="B521" s="240">
        <v>17480494.039999995</v>
      </c>
      <c r="C521" s="240">
        <f>AB71</f>
        <v>19931944.610000003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>
      <c r="A523" s="180" t="s">
        <v>539</v>
      </c>
      <c r="B523" s="240">
        <v>1539263.4700000002</v>
      </c>
      <c r="C523" s="240">
        <f>AD71</f>
        <v>1585886.53</v>
      </c>
      <c r="D523" s="240">
        <v>8613.5</v>
      </c>
      <c r="E523" s="180">
        <f>AD59</f>
        <v>10830</v>
      </c>
      <c r="F523" s="263">
        <f t="shared" si="17"/>
        <v>178.70360132350382</v>
      </c>
      <c r="G523" s="263">
        <f t="shared" si="17"/>
        <v>146.43458264081255</v>
      </c>
      <c r="H523" s="265" t="str">
        <f t="shared" si="16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v>4521461.8599999994</v>
      </c>
      <c r="C524" s="240">
        <f>AE71</f>
        <v>4771034.669999999</v>
      </c>
      <c r="D524" s="240">
        <v>152592</v>
      </c>
      <c r="E524" s="180">
        <f>AE59</f>
        <v>155140</v>
      </c>
      <c r="F524" s="263">
        <f t="shared" si="17"/>
        <v>29.631054445842505</v>
      </c>
      <c r="G524" s="263">
        <f t="shared" si="17"/>
        <v>30.753091852520299</v>
      </c>
      <c r="H524" s="265" t="str">
        <f t="shared" si="16"/>
        <v/>
      </c>
      <c r="I524" s="267"/>
      <c r="K524" s="261"/>
      <c r="L524" s="261"/>
    </row>
    <row r="525" spans="1:12" ht="12.6" customHeight="1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v>21128389.68</v>
      </c>
      <c r="C526" s="240">
        <f>AG71</f>
        <v>22802950.169999998</v>
      </c>
      <c r="D526" s="240">
        <v>81098</v>
      </c>
      <c r="E526" s="180">
        <f>AG59</f>
        <v>82030</v>
      </c>
      <c r="F526" s="263">
        <f t="shared" si="17"/>
        <v>260.52910897925966</v>
      </c>
      <c r="G526" s="263">
        <f t="shared" si="17"/>
        <v>277.98305705229791</v>
      </c>
      <c r="H526" s="265" t="str">
        <f t="shared" si="16"/>
        <v/>
      </c>
      <c r="I526" s="267"/>
      <c r="K526" s="261"/>
      <c r="L526" s="261"/>
    </row>
    <row r="527" spans="1:12" ht="12.6" customHeight="1">
      <c r="A527" s="180" t="s">
        <v>543</v>
      </c>
      <c r="B527" s="240">
        <v>8463.83</v>
      </c>
      <c r="C527" s="240">
        <f>AH71</f>
        <v>11115.43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>
      <c r="A529" s="180" t="s">
        <v>545</v>
      </c>
      <c r="B529" s="240">
        <v>11328873.060000004</v>
      </c>
      <c r="C529" s="240">
        <f>AJ71</f>
        <v>12208679.349999998</v>
      </c>
      <c r="D529" s="240">
        <v>34288</v>
      </c>
      <c r="E529" s="180">
        <f>AJ59</f>
        <v>35334</v>
      </c>
      <c r="F529" s="263">
        <f t="shared" si="18"/>
        <v>330.4034373541765</v>
      </c>
      <c r="G529" s="263">
        <f t="shared" si="18"/>
        <v>345.52214156336669</v>
      </c>
      <c r="H529" s="265" t="str">
        <f t="shared" si="16"/>
        <v/>
      </c>
      <c r="I529" s="267"/>
      <c r="K529" s="261"/>
      <c r="L529" s="261"/>
    </row>
    <row r="530" spans="1:12" ht="12.6" customHeight="1">
      <c r="A530" s="180" t="s">
        <v>546</v>
      </c>
      <c r="B530" s="240">
        <v>1389494.4799999995</v>
      </c>
      <c r="C530" s="240">
        <f>AK71</f>
        <v>1643085.6500000004</v>
      </c>
      <c r="D530" s="240">
        <v>49248</v>
      </c>
      <c r="E530" s="180">
        <f>AK59</f>
        <v>55897</v>
      </c>
      <c r="F530" s="263">
        <f t="shared" si="18"/>
        <v>28.214231643924617</v>
      </c>
      <c r="G530" s="263">
        <f t="shared" si="18"/>
        <v>29.394880762831644</v>
      </c>
      <c r="H530" s="265" t="str">
        <f t="shared" si="16"/>
        <v/>
      </c>
      <c r="I530" s="267"/>
      <c r="K530" s="261"/>
      <c r="L530" s="261"/>
    </row>
    <row r="531" spans="1:12" ht="12.6" customHeight="1">
      <c r="A531" s="180" t="s">
        <v>547</v>
      </c>
      <c r="B531" s="240">
        <v>229.87999999999792</v>
      </c>
      <c r="C531" s="240">
        <f>AL71</f>
        <v>1087.1699999999998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>
      <c r="A532" s="180" t="s">
        <v>548</v>
      </c>
      <c r="B532" s="240">
        <v>181402.94999999995</v>
      </c>
      <c r="C532" s="240">
        <f>AM71</f>
        <v>182886.11</v>
      </c>
      <c r="D532" s="240">
        <v>5646</v>
      </c>
      <c r="E532" s="180">
        <f>AM59</f>
        <v>0</v>
      </c>
      <c r="F532" s="263">
        <f t="shared" si="18"/>
        <v>32.129463336875659</v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v>20937666.360000003</v>
      </c>
      <c r="C535" s="240">
        <f>AP71</f>
        <v>22581232.239999995</v>
      </c>
      <c r="D535" s="240">
        <v>74271</v>
      </c>
      <c r="E535" s="180">
        <f>AP59</f>
        <v>81185</v>
      </c>
      <c r="F535" s="263">
        <f t="shared" si="18"/>
        <v>281.90904067536457</v>
      </c>
      <c r="G535" s="263">
        <f t="shared" si="18"/>
        <v>278.14537463817203</v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v>19474792.732799996</v>
      </c>
      <c r="C541" s="240">
        <f>AV71</f>
        <v>20795767.119999997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v>4882799.9000000004</v>
      </c>
      <c r="C542" s="240">
        <f>AW71</f>
        <v>5432122.3000000007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v>4334298.4799999995</v>
      </c>
      <c r="C544" s="240">
        <f>AY71</f>
        <v>4430104.5199999996</v>
      </c>
      <c r="D544" s="240">
        <v>254495.94247158576</v>
      </c>
      <c r="E544" s="180">
        <f>AY59</f>
        <v>254495.94247158576</v>
      </c>
      <c r="F544" s="263">
        <f t="shared" ref="F544:G550" si="19">IF(B544=0,"",IF(D544=0,"",B544/D544))</f>
        <v>17.030913883760327</v>
      </c>
      <c r="G544" s="263">
        <f t="shared" si="19"/>
        <v>17.407367979922181</v>
      </c>
      <c r="H544" s="265" t="str">
        <f t="shared" si="16"/>
        <v/>
      </c>
      <c r="I544" s="267"/>
      <c r="K544" s="261"/>
      <c r="L544" s="261"/>
    </row>
    <row r="545" spans="1:13" ht="12.6" customHeight="1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v>273253.37999999966</v>
      </c>
      <c r="C546" s="240">
        <f>BA71</f>
        <v>249288.78000000003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v>1857630.7000000002</v>
      </c>
      <c r="C547" s="240">
        <f>BB71</f>
        <v>1892719.76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v>711057.14</v>
      </c>
      <c r="C548" s="240">
        <f>BC71</f>
        <v>748557.57000000007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v>1300381.45</v>
      </c>
      <c r="C549" s="240">
        <f>BD71</f>
        <v>1483209.5899999999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v>10340707.939999999</v>
      </c>
      <c r="C550" s="240">
        <f>BE71</f>
        <v>7913337</v>
      </c>
      <c r="D550" s="240">
        <v>662039</v>
      </c>
      <c r="E550" s="180">
        <f>BE59</f>
        <v>662039</v>
      </c>
      <c r="F550" s="263">
        <f t="shared" si="19"/>
        <v>15.619484562087731</v>
      </c>
      <c r="G550" s="263">
        <f t="shared" si="19"/>
        <v>11.952977090473523</v>
      </c>
      <c r="H550" s="265" t="str">
        <f t="shared" si="16"/>
        <v/>
      </c>
      <c r="I550" s="267"/>
      <c r="K550" s="261"/>
      <c r="L550" s="261"/>
    </row>
    <row r="551" spans="1:13" ht="12.6" customHeight="1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v>3076282.8200000003</v>
      </c>
      <c r="C557" s="240">
        <f>BL71</f>
        <v>2585912.9899999998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v>3377047.95</v>
      </c>
      <c r="C559" s="240">
        <f>BN71</f>
        <v>2672316.2199999988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v>1254696.29</v>
      </c>
      <c r="C568" s="240">
        <f>BW71</f>
        <v>1360807.58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v>2987714.7800000003</v>
      </c>
      <c r="C569" s="240">
        <f>BX71</f>
        <v>2737231.5400000005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v>1265284.6299999999</v>
      </c>
      <c r="C570" s="240">
        <f>BY71</f>
        <v>1018703.6199999999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v>484396.11000000004</v>
      </c>
      <c r="C571" s="240">
        <f>BZ71</f>
        <v>658732.01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v>113488598.3</v>
      </c>
      <c r="C574" s="240">
        <f>CC71</f>
        <v>119411219.31999999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v>19593838</v>
      </c>
      <c r="C575" s="240">
        <f>CD71</f>
        <v>18974003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434085.52999999997</v>
      </c>
      <c r="E612" s="180">
        <f>SUM(C624:D647)+SUM(C668:D713)</f>
        <v>298078289.33611977</v>
      </c>
      <c r="F612" s="180">
        <f>CE64-(AX64+BD64+BE64+BG64+BJ64+BN64+BP64+BQ64+CB64+CC64+CD64)</f>
        <v>50334630.429999985</v>
      </c>
      <c r="G612" s="180">
        <f>CE77-(AX77+AY77+BD77+BE77+BG77+BJ77+BN77+BP77+BQ77+CB77+CC77+CD77)</f>
        <v>264675</v>
      </c>
      <c r="H612" s="197">
        <f>CE60-(AX60+AY60+AZ60+BD60+BE60+BG60+BJ60+BN60+BO60+BP60+BQ60+BR60+CB60+CC60+CD60)</f>
        <v>2090.2913314474758</v>
      </c>
      <c r="I612" s="180">
        <f>CE78-(AX78+AY78+AZ78+BD78+BE78+BF78+BG78+BJ78+BN78+BO78+BP78+BQ78+BR78+CB78+CC78+CD78)</f>
        <v>137960</v>
      </c>
      <c r="J612" s="180">
        <f>CE79-(AX79+AY79+AZ79+BA79+BD79+BE79+BF79+BG79+BJ79+BN79+BO79+BP79+BQ79+BR79+CB79+CC79+CD79)</f>
        <v>2008580</v>
      </c>
      <c r="K612" s="180">
        <f>CE75-(AW75+AX75+AY75+AZ75+BA75+BB75+BC75+BD75+BE75+BF75+BG75+BH75+BI75+BJ75+BK75+BL75+BM75+BN75+BO75+BP75+BQ75+BR75+BS75+BT75+BU75+BV75+BW75+BX75+CB75+CC75+CD75)</f>
        <v>1841577319.3700006</v>
      </c>
      <c r="L612" s="197">
        <f>CE80-(AW80+AX80+AY80+AZ80+BA80+BB80+BC80+BD80+BE80+BF80+BG80+BH80+BI80+BJ80+BK80+BL80+BM80+BN80+BO80+BP80+BQ80+BR80+BS80+BT80+BU80+BV80+BW80+BX80+BY80+BZ80+CA80+CB80+CC80+CD80)</f>
        <v>706.93318447186869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7913337</v>
      </c>
      <c r="N614" s="199" t="s">
        <v>600</v>
      </c>
    </row>
    <row r="615" spans="1:14" ht="12.6" customHeight="1">
      <c r="A615" s="196"/>
      <c r="B615" s="198" t="s">
        <v>601</v>
      </c>
      <c r="C615" s="273">
        <f>CD69-CD70</f>
        <v>18974003</v>
      </c>
      <c r="D615" s="266">
        <f>SUM(C614:C615)</f>
        <v>26887340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14834.67539219748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2672316.2199999988</v>
      </c>
      <c r="D619" s="180">
        <f>(D615/D612)*BN76</f>
        <v>684354.8556377819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119411219.31999999</v>
      </c>
      <c r="D620" s="180">
        <f>(D615/D612)*CC76</f>
        <v>426439.6228503632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123209164.69388033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1483209.5899999999</v>
      </c>
      <c r="D624" s="180">
        <f>(D615/D612)*BD76</f>
        <v>644286.36643336166</v>
      </c>
      <c r="E624" s="180">
        <f>(E623/E612)*SUM(C624:D624)</f>
        <v>879389.77463126206</v>
      </c>
      <c r="F624" s="180">
        <f>SUM(C624:E624)</f>
        <v>3006885.7310646232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4430104.5199999996</v>
      </c>
      <c r="D625" s="180">
        <f>(D615/D612)*AY76</f>
        <v>878266.05178108579</v>
      </c>
      <c r="E625" s="180">
        <f>(E623/E612)*SUM(C625:D625)</f>
        <v>2194188.3304933137</v>
      </c>
      <c r="F625" s="180">
        <f>(F624/F612)*AY64</f>
        <v>75010.101158191639</v>
      </c>
      <c r="G625" s="180">
        <f>SUM(C625:F625)</f>
        <v>7577569.0034325914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0</v>
      </c>
      <c r="D629" s="180">
        <f>(D615/D612)*BF76</f>
        <v>370704.60150837095</v>
      </c>
      <c r="E629" s="180">
        <f>(E623/E612)*SUM(C629:D629)</f>
        <v>153228.88628269365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523933.4877910646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249288.78000000003</v>
      </c>
      <c r="D630" s="180">
        <f>(D615/D612)*BA76</f>
        <v>158656.6984690782</v>
      </c>
      <c r="E630" s="180">
        <f>(E623/E612)*SUM(C630:D630)</f>
        <v>168622.21584391611</v>
      </c>
      <c r="F630" s="180">
        <f>(F624/F612)*BA64</f>
        <v>454.94183595752457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577022.63614895195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5432122.3000000007</v>
      </c>
      <c r="D631" s="180">
        <f>(D615/D612)*AW76</f>
        <v>0</v>
      </c>
      <c r="E631" s="180">
        <f>(E623/E612)*SUM(C631:D631)</f>
        <v>2245340.4861811213</v>
      </c>
      <c r="F631" s="180">
        <f>(F624/F612)*AW64</f>
        <v>2510.7736951196794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1892719.76</v>
      </c>
      <c r="D632" s="180">
        <f>(D615/D612)*BB76</f>
        <v>34676.595705919979</v>
      </c>
      <c r="E632" s="180">
        <f>(E623/E612)*SUM(C632:D632)</f>
        <v>796679.60907000396</v>
      </c>
      <c r="F632" s="180">
        <f>(F624/F612)*BB64</f>
        <v>838.82960705856874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748557.57000000007</v>
      </c>
      <c r="D633" s="180">
        <f>(D615/D612)*BC76</f>
        <v>46208.000790535458</v>
      </c>
      <c r="E633" s="180">
        <f>(E623/E612)*SUM(C633:D633)</f>
        <v>328512.35936253448</v>
      </c>
      <c r="F633" s="180">
        <f>(F624/F612)*BC64</f>
        <v>13.184754592093531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2585912.9899999998</v>
      </c>
      <c r="D637" s="180">
        <f>(D615/D612)*BL76</f>
        <v>275617.11955291394</v>
      </c>
      <c r="E637" s="180">
        <f>(E623/E612)*SUM(C637:D637)</f>
        <v>1182799.10734069</v>
      </c>
      <c r="F637" s="180">
        <f>(F624/F612)*BL64</f>
        <v>3924.7551413894712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1360807.58</v>
      </c>
      <c r="D643" s="180">
        <f>(D615/D612)*BW76</f>
        <v>118953.03698098393</v>
      </c>
      <c r="E643" s="180">
        <f>(E623/E612)*SUM(C643:D643)</f>
        <v>611651.6233744882</v>
      </c>
      <c r="F643" s="180">
        <f>(F624/F612)*BW64</f>
        <v>4655.8964089614965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2737231.5400000005</v>
      </c>
      <c r="D644" s="180">
        <f>(D615/D612)*BX76</f>
        <v>38481.581548686961</v>
      </c>
      <c r="E644" s="180">
        <f>(E623/E612)*SUM(C644:D644)</f>
        <v>1147327.0861072931</v>
      </c>
      <c r="F644" s="180">
        <f>(F624/F612)*BX64</f>
        <v>5.8662629737827245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21595547.651885264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1018703.6199999999</v>
      </c>
      <c r="D645" s="180">
        <f>(D615/D612)*BY76</f>
        <v>141483.78092216066</v>
      </c>
      <c r="E645" s="180">
        <f>(E623/E612)*SUM(C645:D645)</f>
        <v>479557.6386135075</v>
      </c>
      <c r="F645" s="180">
        <f>(F624/F612)*BY64</f>
        <v>4949.3326177496747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658732.01</v>
      </c>
      <c r="D646" s="180">
        <f>(D615/D612)*BZ76</f>
        <v>12471.657161665813</v>
      </c>
      <c r="E646" s="180">
        <f>(E623/E612)*SUM(C646:D646)</f>
        <v>277438.66671619785</v>
      </c>
      <c r="F646" s="180">
        <f>(F624/F612)*BZ64</f>
        <v>133.39834212052185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2593470.104373402</v>
      </c>
      <c r="N647" s="199" t="s">
        <v>659</v>
      </c>
    </row>
    <row r="648" spans="1:14" ht="12.6" customHeight="1">
      <c r="A648" s="196"/>
      <c r="B648" s="196"/>
      <c r="C648" s="180">
        <f>SUM(C614:C647)</f>
        <v>171568265.80000001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28480631.370000005</v>
      </c>
      <c r="D668" s="180">
        <f>(D615/D612)*C76</f>
        <v>2711926.0793447779</v>
      </c>
      <c r="E668" s="180">
        <f>(E623/E612)*SUM(C668:D668)</f>
        <v>12893287.050724974</v>
      </c>
      <c r="F668" s="180">
        <f>(F624/F612)*C64</f>
        <v>169327.02001163078</v>
      </c>
      <c r="G668" s="180">
        <f>(G625/G612)*C77</f>
        <v>2084901.5114271147</v>
      </c>
      <c r="H668" s="180">
        <f>(H628/H612)*C60</f>
        <v>0</v>
      </c>
      <c r="I668" s="180">
        <f>(I629/I612)*C78</f>
        <v>50426.129681717568</v>
      </c>
      <c r="J668" s="180">
        <f>(J630/J612)*C79</f>
        <v>58578.176955473195</v>
      </c>
      <c r="K668" s="180">
        <f>(K644/K612)*C75</f>
        <v>1477838.8031782997</v>
      </c>
      <c r="L668" s="180">
        <f>(L647/L612)*C80</f>
        <v>936524.79055823537</v>
      </c>
      <c r="M668" s="180">
        <f t="shared" ref="M668:M713" si="20">ROUND(SUM(D668:L668),0)</f>
        <v>20382810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15599938.100000005</v>
      </c>
      <c r="D669" s="180">
        <f>(D615/D612)*D76</f>
        <v>2254913.398344792</v>
      </c>
      <c r="E669" s="180">
        <f>(E623/E612)*SUM(C669:D669)</f>
        <v>7380213.2444597622</v>
      </c>
      <c r="F669" s="180">
        <f>(F624/F612)*D64</f>
        <v>59155.25663828964</v>
      </c>
      <c r="G669" s="180">
        <f>(G625/G612)*D77</f>
        <v>2054897.5733309691</v>
      </c>
      <c r="H669" s="180">
        <f>(H628/H612)*D60</f>
        <v>0</v>
      </c>
      <c r="I669" s="180">
        <f>(I629/I612)*D78</f>
        <v>15468.114640279835</v>
      </c>
      <c r="J669" s="180">
        <f>(J630/J612)*D79</f>
        <v>39525.84086261232</v>
      </c>
      <c r="K669" s="180">
        <f>(K644/K612)*D75</f>
        <v>715370.73082106677</v>
      </c>
      <c r="L669" s="180">
        <f>(L647/L612)*D80</f>
        <v>174480.36207774116</v>
      </c>
      <c r="M669" s="180">
        <f t="shared" si="20"/>
        <v>12694025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17172533.219999995</v>
      </c>
      <c r="D670" s="180">
        <f>(D615/D612)*E76</f>
        <v>2151446.0281479554</v>
      </c>
      <c r="E670" s="180">
        <f>(E623/E612)*SUM(C670:D670)</f>
        <v>7987469.8255579425</v>
      </c>
      <c r="F670" s="180">
        <f>(F624/F612)*E64</f>
        <v>91675.998350757654</v>
      </c>
      <c r="G670" s="180">
        <f>(G625/G612)*E77</f>
        <v>1746326.5382162191</v>
      </c>
      <c r="H670" s="180">
        <f>(H628/H612)*E60</f>
        <v>0</v>
      </c>
      <c r="I670" s="180">
        <f>(I629/I612)*E78</f>
        <v>199163.84386943173</v>
      </c>
      <c r="J670" s="180">
        <f>(J630/J612)*E79</f>
        <v>131463.12999298144</v>
      </c>
      <c r="K670" s="180">
        <f>(K644/K612)*E75</f>
        <v>756663.45421129803</v>
      </c>
      <c r="L670" s="180">
        <f>(L647/L612)*E80</f>
        <v>396304.6600409419</v>
      </c>
      <c r="M670" s="180">
        <f t="shared" si="20"/>
        <v>13460513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4853838.0900000008</v>
      </c>
      <c r="D671" s="180">
        <f>(D615/D612)*F76</f>
        <v>1187255.926050334</v>
      </c>
      <c r="E671" s="180">
        <f>(E623/E612)*SUM(C671:D671)</f>
        <v>2497055.8882785686</v>
      </c>
      <c r="F671" s="180">
        <f>(F624/F612)*F64</f>
        <v>10150.779535690534</v>
      </c>
      <c r="G671" s="180">
        <f>(G625/G612)*F77</f>
        <v>294685.62483170553</v>
      </c>
      <c r="H671" s="180">
        <f>(H628/H612)*F60</f>
        <v>0</v>
      </c>
      <c r="I671" s="180">
        <f>(I629/I612)*F78</f>
        <v>30419.739324488455</v>
      </c>
      <c r="J671" s="180">
        <f>(J630/J612)*F79</f>
        <v>21618.598431786177</v>
      </c>
      <c r="K671" s="180">
        <f>(K644/K612)*F75</f>
        <v>203315.13354470968</v>
      </c>
      <c r="L671" s="180">
        <f>(L647/L612)*F80</f>
        <v>0</v>
      </c>
      <c r="M671" s="180">
        <f t="shared" si="20"/>
        <v>4244502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7469005.8600000003</v>
      </c>
      <c r="D672" s="180">
        <f>(D615/D612)*G76</f>
        <v>1586085.7094181417</v>
      </c>
      <c r="E672" s="180">
        <f>(E623/E612)*SUM(C672:D672)</f>
        <v>3742876.6482102033</v>
      </c>
      <c r="F672" s="180">
        <f>(F624/F612)*G64</f>
        <v>18741.121770151549</v>
      </c>
      <c r="G672" s="180">
        <f>(G625/G612)*G77</f>
        <v>1031242.2234953884</v>
      </c>
      <c r="H672" s="180">
        <f>(H628/H612)*G60</f>
        <v>0</v>
      </c>
      <c r="I672" s="180">
        <f>(I629/I612)*G78</f>
        <v>0</v>
      </c>
      <c r="J672" s="180">
        <f>(J630/J612)*G79</f>
        <v>27442.89068068035</v>
      </c>
      <c r="K672" s="180">
        <f>(K644/K612)*G75</f>
        <v>435574.39402121713</v>
      </c>
      <c r="L672" s="180">
        <f>(L647/L612)*G80</f>
        <v>0</v>
      </c>
      <c r="M672" s="180">
        <f t="shared" si="20"/>
        <v>6841963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418035.39000000007</v>
      </c>
      <c r="D673" s="180">
        <f>(D615/D612)*H76</f>
        <v>0</v>
      </c>
      <c r="E673" s="180">
        <f>(E623/E612)*SUM(C673:D673)</f>
        <v>172792.83012893776</v>
      </c>
      <c r="F673" s="180">
        <f>(F624/F612)*H64</f>
        <v>232.56865271264974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6942.01744221221</v>
      </c>
      <c r="L673" s="180">
        <f>(L647/L612)*H80</f>
        <v>44762.992432654311</v>
      </c>
      <c r="M673" s="180">
        <f t="shared" si="20"/>
        <v>224730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7212555.1200000001</v>
      </c>
      <c r="D680" s="180">
        <f>(D615/D612)*O76</f>
        <v>1074814.6611945347</v>
      </c>
      <c r="E680" s="180">
        <f>(E623/E612)*SUM(C680:D680)</f>
        <v>3425542.7006255118</v>
      </c>
      <c r="F680" s="180">
        <f>(F624/F612)*O64</f>
        <v>33323.168230616553</v>
      </c>
      <c r="G680" s="180">
        <f>(G625/G612)*O77</f>
        <v>57602.980390691882</v>
      </c>
      <c r="H680" s="180">
        <f>(H628/H612)*O60</f>
        <v>0</v>
      </c>
      <c r="I680" s="180">
        <f>(I629/I612)*O78</f>
        <v>0</v>
      </c>
      <c r="J680" s="180">
        <f>(J630/J612)*O79</f>
        <v>29111.119204372193</v>
      </c>
      <c r="K680" s="180">
        <f>(K644/K612)*O75</f>
        <v>315174.2039526233</v>
      </c>
      <c r="L680" s="180">
        <f>(L647/L612)*O80</f>
        <v>300589.83813922876</v>
      </c>
      <c r="M680" s="180">
        <f t="shared" si="20"/>
        <v>5236159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26900332.039999999</v>
      </c>
      <c r="D681" s="180">
        <f>(D615/D612)*P76</f>
        <v>2230050.6062678481</v>
      </c>
      <c r="E681" s="180">
        <f>(E623/E612)*SUM(C681:D681)</f>
        <v>12040897.44695423</v>
      </c>
      <c r="F681" s="180">
        <f>(F624/F612)*P64</f>
        <v>956534.75903375912</v>
      </c>
      <c r="G681" s="180">
        <f>(G625/G612)*P77</f>
        <v>0</v>
      </c>
      <c r="H681" s="180">
        <f>(H628/H612)*P60</f>
        <v>0</v>
      </c>
      <c r="I681" s="180">
        <f>(I629/I612)*P78</f>
        <v>59422.928990046305</v>
      </c>
      <c r="J681" s="180">
        <f>(J630/J612)*P79</f>
        <v>43452.943311186027</v>
      </c>
      <c r="K681" s="180">
        <f>(K644/K612)*P75</f>
        <v>3699419.243131015</v>
      </c>
      <c r="L681" s="180">
        <f>(L647/L612)*P80</f>
        <v>138309.84358511123</v>
      </c>
      <c r="M681" s="180">
        <f t="shared" si="20"/>
        <v>19168088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6939240.2600000007</v>
      </c>
      <c r="D683" s="180">
        <f>(D615/D612)*R76</f>
        <v>867186.19067813666</v>
      </c>
      <c r="E683" s="180">
        <f>(E623/E612)*SUM(C683:D683)</f>
        <v>3226747.1890503666</v>
      </c>
      <c r="F683" s="180">
        <f>(F624/F612)*R64</f>
        <v>67866.987505011217</v>
      </c>
      <c r="G683" s="180">
        <f>(G625/G612)*R77</f>
        <v>5582.793825141609</v>
      </c>
      <c r="H683" s="180">
        <f>(H628/H612)*R60</f>
        <v>0</v>
      </c>
      <c r="I683" s="180">
        <f>(I629/I612)*R78</f>
        <v>9498.0983833390292</v>
      </c>
      <c r="J683" s="180">
        <f>(J630/J612)*R79</f>
        <v>18092.250037035465</v>
      </c>
      <c r="K683" s="180">
        <f>(K644/K612)*R75</f>
        <v>935735.07684443437</v>
      </c>
      <c r="L683" s="180">
        <f>(L647/L612)*R80</f>
        <v>67826.736464970803</v>
      </c>
      <c r="M683" s="180">
        <f t="shared" si="20"/>
        <v>5198535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2203250.36</v>
      </c>
      <c r="D684" s="180">
        <f>(D615/D612)*S76</f>
        <v>366734.85476145684</v>
      </c>
      <c r="E684" s="180">
        <f>(E623/E612)*SUM(C684:D684)</f>
        <v>1062290.4884874888</v>
      </c>
      <c r="F684" s="180">
        <f>(F624/F612)*S64</f>
        <v>24531.617357808635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1453557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755163.99999999988</v>
      </c>
      <c r="D685" s="180">
        <f>(D615/D612)*T76</f>
        <v>11096.58495412183</v>
      </c>
      <c r="E685" s="180">
        <f>(E623/E612)*SUM(C685:D685)</f>
        <v>316729.9665477557</v>
      </c>
      <c r="F685" s="180">
        <f>(F624/F612)*T64</f>
        <v>17082.066734017357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37744.348276618286</v>
      </c>
      <c r="L685" s="180">
        <f>(L647/L612)*T80</f>
        <v>61184.318824209528</v>
      </c>
      <c r="M685" s="180">
        <f t="shared" si="20"/>
        <v>443837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10704047.939999999</v>
      </c>
      <c r="D686" s="180">
        <f>(D615/D612)*U76</f>
        <v>385861.36588611931</v>
      </c>
      <c r="E686" s="180">
        <f>(E623/E612)*SUM(C686:D686)</f>
        <v>4583958.34581686</v>
      </c>
      <c r="F686" s="180">
        <f>(F624/F612)*U64</f>
        <v>191004.46566269937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1220241.5329482604</v>
      </c>
      <c r="L686" s="180">
        <f>(L647/L612)*U80</f>
        <v>0</v>
      </c>
      <c r="M686" s="180">
        <f t="shared" si="20"/>
        <v>6381066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24668</v>
      </c>
      <c r="D687" s="180">
        <f>(D615/D612)*V76</f>
        <v>11683.777950856829</v>
      </c>
      <c r="E687" s="180">
        <f>(E623/E612)*SUM(C687:D687)</f>
        <v>15025.824948330972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110145.63854963359</v>
      </c>
      <c r="L687" s="180">
        <f>(L647/L612)*V80</f>
        <v>0</v>
      </c>
      <c r="M687" s="180">
        <f t="shared" si="20"/>
        <v>136855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1127062.43</v>
      </c>
      <c r="D688" s="180">
        <f>(D615/D612)*W76</f>
        <v>676192.37746164924</v>
      </c>
      <c r="E688" s="180">
        <f>(E623/E612)*SUM(C688:D688)</f>
        <v>745366.32323141606</v>
      </c>
      <c r="F688" s="180">
        <f>(F624/F612)*W64</f>
        <v>9494.9373090128393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384024.12388900487</v>
      </c>
      <c r="L688" s="180">
        <f>(L647/L612)*W80</f>
        <v>0</v>
      </c>
      <c r="M688" s="180">
        <f t="shared" si="20"/>
        <v>1815078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1955190.82</v>
      </c>
      <c r="D689" s="180">
        <f>(D615/D612)*X76</f>
        <v>116950.51065351108</v>
      </c>
      <c r="E689" s="180">
        <f>(E623/E612)*SUM(C689:D689)</f>
        <v>856509.21791756235</v>
      </c>
      <c r="F689" s="180">
        <f>(F624/F612)*X64</f>
        <v>25337.003292125428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3590.9861453673238</v>
      </c>
      <c r="K689" s="180">
        <f>(K644/K612)*X75</f>
        <v>1582158.3308457034</v>
      </c>
      <c r="L689" s="180">
        <f>(L647/L612)*X80</f>
        <v>0</v>
      </c>
      <c r="M689" s="180">
        <f t="shared" si="20"/>
        <v>2584546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10411665.769999998</v>
      </c>
      <c r="D690" s="180">
        <f>(D615/D612)*Y76</f>
        <v>646687.16817950609</v>
      </c>
      <c r="E690" s="180">
        <f>(E623/E612)*SUM(C690:D690)</f>
        <v>4570914.6796224369</v>
      </c>
      <c r="F690" s="180">
        <f>(F624/F612)*Y64</f>
        <v>206087.52025270235</v>
      </c>
      <c r="G690" s="180">
        <f>(G625/G612)*Y77</f>
        <v>10993.8093787404</v>
      </c>
      <c r="H690" s="180">
        <f>(H628/H612)*Y60</f>
        <v>0</v>
      </c>
      <c r="I690" s="180">
        <f>(I629/I612)*Y78</f>
        <v>24715.563486113719</v>
      </c>
      <c r="J690" s="180">
        <f>(J630/J612)*Y79</f>
        <v>23595.651763979611</v>
      </c>
      <c r="K690" s="180">
        <f>(K644/K612)*Y75</f>
        <v>1313404.7844360124</v>
      </c>
      <c r="L690" s="180">
        <f>(L647/L612)*Y80</f>
        <v>49882.061245015859</v>
      </c>
      <c r="M690" s="180">
        <f t="shared" si="20"/>
        <v>6846281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976360.41</v>
      </c>
      <c r="D692" s="180">
        <f>(D615/D612)*AA76</f>
        <v>247852.42959653601</v>
      </c>
      <c r="E692" s="180">
        <f>(E623/E612)*SUM(C692:D692)</f>
        <v>506022.23231403623</v>
      </c>
      <c r="F692" s="180">
        <f>(F624/F612)*AA64</f>
        <v>22557.853442367279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5200.0352173835145</v>
      </c>
      <c r="K692" s="180">
        <f>(K644/K612)*AA75</f>
        <v>160055.90212080715</v>
      </c>
      <c r="L692" s="180">
        <f>(L647/L612)*AA80</f>
        <v>0</v>
      </c>
      <c r="M692" s="180">
        <f t="shared" si="20"/>
        <v>941688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19931944.610000003</v>
      </c>
      <c r="D693" s="180">
        <f>(D615/D612)*AB76</f>
        <v>621048.88492965896</v>
      </c>
      <c r="E693" s="180">
        <f>(E623/E612)*SUM(C693:D693)</f>
        <v>8495476.6954313219</v>
      </c>
      <c r="F693" s="180">
        <f>(F624/F612)*AB64</f>
        <v>633304.01864511706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2620.8453283348877</v>
      </c>
      <c r="K693" s="180">
        <f>(K644/K612)*AB75</f>
        <v>1327444.2463236123</v>
      </c>
      <c r="L693" s="180">
        <f>(L647/L612)*AB80</f>
        <v>0</v>
      </c>
      <c r="M693" s="180">
        <f t="shared" si="20"/>
        <v>11079895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1585886.53</v>
      </c>
      <c r="D695" s="180">
        <f>(D615/D612)*AD76</f>
        <v>283671.20239737083</v>
      </c>
      <c r="E695" s="180">
        <f>(E623/E612)*SUM(C695:D695)</f>
        <v>772772.30444623588</v>
      </c>
      <c r="F695" s="180">
        <f>(F624/F612)*AD64</f>
        <v>1279.4654078128196</v>
      </c>
      <c r="G695" s="180">
        <f>(G625/G612)*AD77</f>
        <v>85.889135771409372</v>
      </c>
      <c r="H695" s="180">
        <f>(H628/H612)*AD60</f>
        <v>0</v>
      </c>
      <c r="I695" s="180">
        <f>(I629/I612)*AD78</f>
        <v>2715.3699896391067</v>
      </c>
      <c r="J695" s="180">
        <f>(J630/J612)*AD79</f>
        <v>0</v>
      </c>
      <c r="K695" s="180">
        <f>(K644/K612)*AD75</f>
        <v>47374.960082566933</v>
      </c>
      <c r="L695" s="180">
        <f>(L647/L612)*AD80</f>
        <v>0</v>
      </c>
      <c r="M695" s="180">
        <f t="shared" si="20"/>
        <v>1107899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4771034.669999999</v>
      </c>
      <c r="D696" s="180">
        <f>(D615/D612)*AE76</f>
        <v>434205.06441161496</v>
      </c>
      <c r="E696" s="180">
        <f>(E623/E612)*SUM(C696:D696)</f>
        <v>2151559.7165316148</v>
      </c>
      <c r="F696" s="180">
        <f>(F624/F612)*AE64</f>
        <v>3018.7150067425814</v>
      </c>
      <c r="G696" s="180">
        <f>(G625/G612)*AE77</f>
        <v>0</v>
      </c>
      <c r="H696" s="180">
        <f>(H628/H612)*AE60</f>
        <v>0</v>
      </c>
      <c r="I696" s="180">
        <f>(I629/I612)*AE78</f>
        <v>65028.364101525076</v>
      </c>
      <c r="J696" s="180">
        <f>(J630/J612)*AE79</f>
        <v>4509.7040407981003</v>
      </c>
      <c r="K696" s="180">
        <f>(K644/K612)*AE75</f>
        <v>230741.80441169903</v>
      </c>
      <c r="L696" s="180">
        <f>(L647/L612)*AE80</f>
        <v>0</v>
      </c>
      <c r="M696" s="180">
        <f t="shared" si="20"/>
        <v>2889063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22802950.169999998</v>
      </c>
      <c r="D698" s="180">
        <f>(D615/D612)*AG76</f>
        <v>1909490.3045945812</v>
      </c>
      <c r="E698" s="180">
        <f>(E623/E612)*SUM(C698:D698)</f>
        <v>10214763.226142423</v>
      </c>
      <c r="F698" s="180">
        <f>(F624/F612)*AG64</f>
        <v>123288.87851963712</v>
      </c>
      <c r="G698" s="180">
        <f>(G625/G612)*AG77</f>
        <v>265826.87521251198</v>
      </c>
      <c r="H698" s="180">
        <f>(H628/H612)*AG60</f>
        <v>0</v>
      </c>
      <c r="I698" s="180">
        <f>(I629/I612)*AG78</f>
        <v>67075.335324483778</v>
      </c>
      <c r="J698" s="180">
        <f>(J630/J612)*AG79</f>
        <v>137836.41220377936</v>
      </c>
      <c r="K698" s="180">
        <f>(K644/K612)*AG75</f>
        <v>4294411.1476265434</v>
      </c>
      <c r="L698" s="180">
        <f>(L647/L612)*AG80</f>
        <v>219557.25446069959</v>
      </c>
      <c r="M698" s="180">
        <f t="shared" si="20"/>
        <v>17232249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11115.43</v>
      </c>
      <c r="D699" s="180">
        <f>(D615/D612)*AH76</f>
        <v>0</v>
      </c>
      <c r="E699" s="180">
        <f>(E623/E612)*SUM(C699:D699)</f>
        <v>4594.5071966277746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1322.6732242688165</v>
      </c>
      <c r="L699" s="180">
        <f>(L647/L612)*AH80</f>
        <v>0</v>
      </c>
      <c r="M699" s="180">
        <f t="shared" si="20"/>
        <v>5917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30352.16401621114</v>
      </c>
      <c r="K700" s="180">
        <f>(K644/K612)*AI75</f>
        <v>0</v>
      </c>
      <c r="L700" s="180">
        <f>(L647/L612)*AI80</f>
        <v>0</v>
      </c>
      <c r="M700" s="180">
        <f t="shared" si="20"/>
        <v>30352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12208679.349999998</v>
      </c>
      <c r="D701" s="180">
        <f>(D615/D612)*AJ76</f>
        <v>1579657.556548821</v>
      </c>
      <c r="E701" s="180">
        <f>(E623/E612)*SUM(C701:D701)</f>
        <v>5699339.8498004032</v>
      </c>
      <c r="F701" s="180">
        <f>(F624/F612)*AJ64</f>
        <v>67039.597708130619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392262.60207382514</v>
      </c>
      <c r="L701" s="180">
        <f>(L647/L612)*AJ80</f>
        <v>82377.555943942483</v>
      </c>
      <c r="M701" s="180">
        <f t="shared" si="20"/>
        <v>7820677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1643085.6500000004</v>
      </c>
      <c r="D702" s="180">
        <f>(D615/D612)*AK76</f>
        <v>341981.69681997929</v>
      </c>
      <c r="E702" s="180">
        <f>(E623/E612)*SUM(C702:D702)</f>
        <v>820517.62376760936</v>
      </c>
      <c r="F702" s="180">
        <f>(F624/F612)*AK64</f>
        <v>832.5254651886778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31.887956970861836</v>
      </c>
      <c r="K702" s="180">
        <f>(K644/K612)*AK75</f>
        <v>86074.625020215128</v>
      </c>
      <c r="L702" s="180">
        <f>(L647/L612)*AK80</f>
        <v>0</v>
      </c>
      <c r="M702" s="180">
        <f t="shared" si="20"/>
        <v>1249438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1087.1699999999998</v>
      </c>
      <c r="D703" s="180">
        <f>(D615/D612)*AL76</f>
        <v>53080.264818778916</v>
      </c>
      <c r="E703" s="180">
        <f>(E623/E612)*SUM(C703:D703)</f>
        <v>22389.837289042855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75470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182886.11</v>
      </c>
      <c r="D704" s="180">
        <f>(D615/D612)*AM76</f>
        <v>31471.190897793807</v>
      </c>
      <c r="E704" s="180">
        <f>(E623/E612)*SUM(C704:D704)</f>
        <v>88603.514360183894</v>
      </c>
      <c r="F704" s="180">
        <f>(F624/F612)*AM64</f>
        <v>32.636016169419314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120107</v>
      </c>
      <c r="N704" s="198" t="s">
        <v>724</v>
      </c>
    </row>
    <row r="705" spans="1:83" ht="12.6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>
      <c r="A707" s="196">
        <v>7380</v>
      </c>
      <c r="B707" s="198" t="s">
        <v>729</v>
      </c>
      <c r="C707" s="180">
        <f>AP71</f>
        <v>22581232.239999995</v>
      </c>
      <c r="D707" s="180">
        <f>(D615/D612)*AP76</f>
        <v>0</v>
      </c>
      <c r="E707" s="180">
        <f>(E623/E612)*SUM(C707:D707)</f>
        <v>9333838.9999669921</v>
      </c>
      <c r="F707" s="180">
        <f>(F624/F612)*AP64</f>
        <v>110842.31845040394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480583.95769581705</v>
      </c>
      <c r="L707" s="180">
        <f>(L647/L612)*AP80</f>
        <v>0</v>
      </c>
      <c r="M707" s="180">
        <f t="shared" si="20"/>
        <v>9925265</v>
      </c>
      <c r="N707" s="198" t="s">
        <v>730</v>
      </c>
    </row>
    <row r="708" spans="1:83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>
      <c r="A713" s="196">
        <v>7490</v>
      </c>
      <c r="B713" s="198" t="s">
        <v>740</v>
      </c>
      <c r="C713" s="180">
        <f>AV71</f>
        <v>20795767.119999997</v>
      </c>
      <c r="D713" s="180">
        <f>(D615/D612)*AV76</f>
        <v>1260561.5209560201</v>
      </c>
      <c r="E713" s="180">
        <f>(E623/E612)*SUM(C713:D713)</f>
        <v>9116872.7320544254</v>
      </c>
      <c r="F713" s="180">
        <f>(F624/F612)*AV64</f>
        <v>71647.372241954334</v>
      </c>
      <c r="G713" s="180">
        <f>(G625/G612)*AV77</f>
        <v>25423.184188337171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1381523.9172137931</v>
      </c>
      <c r="L713" s="180">
        <f>(L647/L612)*AV80</f>
        <v>121669.69060065044</v>
      </c>
      <c r="M713" s="180">
        <f t="shared" si="20"/>
        <v>11977698</v>
      </c>
      <c r="N713" s="199" t="s">
        <v>741</v>
      </c>
    </row>
    <row r="715" spans="1:83" ht="12.6" customHeight="1">
      <c r="C715" s="180">
        <f>SUM(C614:C647)+SUM(C668:C713)</f>
        <v>421287454.03000003</v>
      </c>
      <c r="D715" s="180">
        <f>SUM(D616:D647)+SUM(D668:D713)</f>
        <v>26887340.000000007</v>
      </c>
      <c r="E715" s="180">
        <f>SUM(E624:E647)+SUM(E668:E713)</f>
        <v>123209164.69388032</v>
      </c>
      <c r="F715" s="180">
        <f>SUM(F625:F648)+SUM(F668:F713)</f>
        <v>3006885.7310646237</v>
      </c>
      <c r="G715" s="180">
        <f>SUM(G626:G647)+SUM(G668:G713)</f>
        <v>7577569.0034325905</v>
      </c>
      <c r="H715" s="180">
        <f>SUM(H629:H647)+SUM(H668:H713)</f>
        <v>0</v>
      </c>
      <c r="I715" s="180">
        <f>SUM(I630:I647)+SUM(I668:I713)</f>
        <v>523933.48779106466</v>
      </c>
      <c r="J715" s="180">
        <f>SUM(J631:J647)+SUM(J668:J713)</f>
        <v>577022.63614895195</v>
      </c>
      <c r="K715" s="180">
        <f>SUM(K668:K713)</f>
        <v>21595547.651885256</v>
      </c>
      <c r="L715" s="180">
        <f>SUM(L668:L713)</f>
        <v>2593470.104373401</v>
      </c>
      <c r="M715" s="180">
        <f>SUM(M668:M713)</f>
        <v>171568263</v>
      </c>
      <c r="N715" s="198" t="s">
        <v>742</v>
      </c>
    </row>
    <row r="716" spans="1:83" ht="12.6" customHeight="1">
      <c r="C716" s="180">
        <f>CE71</f>
        <v>421287454.02999997</v>
      </c>
      <c r="D716" s="180">
        <f>D615</f>
        <v>26887340</v>
      </c>
      <c r="E716" s="180">
        <f>E623</f>
        <v>123209164.69388033</v>
      </c>
      <c r="F716" s="180">
        <f>F624</f>
        <v>3006885.7310646232</v>
      </c>
      <c r="G716" s="180">
        <f>G625</f>
        <v>7577569.0034325914</v>
      </c>
      <c r="H716" s="180">
        <f>H628</f>
        <v>0</v>
      </c>
      <c r="I716" s="180">
        <f>I629</f>
        <v>523933.4877910646</v>
      </c>
      <c r="J716" s="180">
        <f>J630</f>
        <v>577022.63614895195</v>
      </c>
      <c r="K716" s="180">
        <f>K644</f>
        <v>21595547.651885264</v>
      </c>
      <c r="L716" s="180">
        <f>L647</f>
        <v>2593470.104373402</v>
      </c>
      <c r="M716" s="180">
        <f>C648</f>
        <v>171568265.80000001</v>
      </c>
      <c r="N716" s="198" t="s">
        <v>743</v>
      </c>
    </row>
    <row r="717" spans="1:83" ht="12.6" customHeight="1">
      <c r="O717" s="198"/>
    </row>
    <row r="718" spans="1:83" ht="12.6" customHeight="1">
      <c r="O718" s="198"/>
    </row>
    <row r="719" spans="1:83" ht="12.6" customHeight="1">
      <c r="O719" s="198"/>
    </row>
    <row r="720" spans="1:83" s="201" customFormat="1" ht="12.6" customHeight="1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>
      <c r="A722" s="202" t="str">
        <f>RIGHT(C83,3)&amp;"*"&amp;RIGHT(C82,4)&amp;"*"&amp;"A"</f>
        <v>081*2017*A</v>
      </c>
      <c r="B722" s="276">
        <f>ROUND(C165,0)</f>
        <v>10525237</v>
      </c>
      <c r="C722" s="276">
        <f>ROUND(C166,0)</f>
        <v>0</v>
      </c>
      <c r="D722" s="276">
        <f>ROUND(C167,0)</f>
        <v>0</v>
      </c>
      <c r="E722" s="276">
        <f>ROUND(C168,0)</f>
        <v>20086158</v>
      </c>
      <c r="F722" s="276">
        <f>ROUND(C169,0)</f>
        <v>0</v>
      </c>
      <c r="G722" s="276">
        <f>ROUND(C170,0)</f>
        <v>0</v>
      </c>
      <c r="H722" s="276">
        <f>ROUND(C171+C172,0)</f>
        <v>8105841</v>
      </c>
      <c r="I722" s="276">
        <f>ROUND(C175,0)</f>
        <v>4821140</v>
      </c>
      <c r="J722" s="276">
        <f>ROUND(C176,0)</f>
        <v>645189</v>
      </c>
      <c r="K722" s="276">
        <f>ROUND(C179,0)</f>
        <v>835256</v>
      </c>
      <c r="L722" s="276">
        <f>ROUND(C180,0)</f>
        <v>0</v>
      </c>
      <c r="M722" s="276">
        <f>ROUND(C183,0)</f>
        <v>176788</v>
      </c>
      <c r="N722" s="276">
        <f>ROUND(C184,0)</f>
        <v>4839917</v>
      </c>
      <c r="O722" s="276">
        <f>ROUND(C185,0)</f>
        <v>0</v>
      </c>
      <c r="P722" s="276">
        <f>ROUND(C188,0)</f>
        <v>0</v>
      </c>
      <c r="Q722" s="276">
        <f>ROUND(C189,0)</f>
        <v>13122042</v>
      </c>
      <c r="R722" s="276">
        <f>ROUND(B195,0)</f>
        <v>8693151</v>
      </c>
      <c r="S722" s="276">
        <f>ROUND(C195,0)</f>
        <v>2982327</v>
      </c>
      <c r="T722" s="276">
        <f>ROUND(D195,0)</f>
        <v>0</v>
      </c>
      <c r="U722" s="276">
        <f>ROUND(B196,0)</f>
        <v>4061035</v>
      </c>
      <c r="V722" s="276">
        <f>ROUND(C196,0)</f>
        <v>0</v>
      </c>
      <c r="W722" s="276">
        <f>ROUND(D196,0)</f>
        <v>0</v>
      </c>
      <c r="X722" s="276">
        <f>ROUND(B197,0)</f>
        <v>537493177</v>
      </c>
      <c r="Y722" s="276">
        <f>ROUND(C197,0)</f>
        <v>4469310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9672597</v>
      </c>
      <c r="AE722" s="276">
        <f>ROUND(C199,0)</f>
        <v>0</v>
      </c>
      <c r="AF722" s="276">
        <f>ROUND(D199,0)</f>
        <v>0</v>
      </c>
      <c r="AG722" s="276">
        <f>ROUND(B200,0)</f>
        <v>83829041</v>
      </c>
      <c r="AH722" s="276">
        <f>ROUND(C200,0)</f>
        <v>4953393</v>
      </c>
      <c r="AI722" s="276">
        <f>ROUND(D200,0)</f>
        <v>1265347</v>
      </c>
      <c r="AJ722" s="276">
        <f>ROUND(B201,0)</f>
        <v>729392</v>
      </c>
      <c r="AK722" s="276">
        <f>ROUND(C201,0)</f>
        <v>0</v>
      </c>
      <c r="AL722" s="276">
        <f>ROUND(D201,0)</f>
        <v>0</v>
      </c>
      <c r="AM722" s="276">
        <f>ROUND(B202,0)</f>
        <v>10939010</v>
      </c>
      <c r="AN722" s="276">
        <f>ROUND(C202,0)</f>
        <v>-352284</v>
      </c>
      <c r="AO722" s="276">
        <f>ROUND(D202,0)</f>
        <v>-176142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3392086</v>
      </c>
      <c r="AW722" s="276">
        <f>ROUND(C209,0)</f>
        <v>121035</v>
      </c>
      <c r="AX722" s="276">
        <f>ROUND(D209,0)</f>
        <v>0</v>
      </c>
      <c r="AY722" s="276">
        <f>ROUND(B210,0)</f>
        <v>157463098</v>
      </c>
      <c r="AZ722" s="276">
        <f>ROUND(C210,0)</f>
        <v>14075173</v>
      </c>
      <c r="BA722" s="276">
        <f>ROUND(D210,0)</f>
        <v>-1170031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8439632</v>
      </c>
      <c r="BF722" s="276">
        <f>ROUND(C212,0)</f>
        <v>228100</v>
      </c>
      <c r="BG722" s="276">
        <f>ROUND(D212,0)</f>
        <v>0</v>
      </c>
      <c r="BH722" s="276">
        <f>ROUND(B213,0)</f>
        <v>63528629</v>
      </c>
      <c r="BI722" s="276">
        <f>ROUND(C213,0)</f>
        <v>5777446</v>
      </c>
      <c r="BJ722" s="276">
        <f>ROUND(D213,0)</f>
        <v>1434394</v>
      </c>
      <c r="BK722" s="276">
        <f>ROUND(B214,0)</f>
        <v>719368</v>
      </c>
      <c r="BL722" s="276">
        <f>ROUND(C214,0)</f>
        <v>2455</v>
      </c>
      <c r="BM722" s="276">
        <f>ROUND(D214,0)</f>
        <v>0</v>
      </c>
      <c r="BN722" s="276">
        <f>ROUND(B215,0)</f>
        <v>6903211</v>
      </c>
      <c r="BO722" s="276">
        <f>ROUND(C215,0)</f>
        <v>808887</v>
      </c>
      <c r="BP722" s="276">
        <f>ROUND(D215,0)</f>
        <v>-59879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672339134</v>
      </c>
      <c r="BU722" s="276">
        <f>ROUND(C224,0)</f>
        <v>304181020</v>
      </c>
      <c r="BV722" s="276">
        <f>ROUND(C225,0)</f>
        <v>20336279</v>
      </c>
      <c r="BW722" s="276">
        <f>ROUND(C226,0)</f>
        <v>38496066</v>
      </c>
      <c r="BX722" s="276">
        <f>ROUND(C227,0)</f>
        <v>0</v>
      </c>
      <c r="BY722" s="276">
        <f>ROUND(C228,0)</f>
        <v>269145420</v>
      </c>
      <c r="BZ722" s="276">
        <f>ROUND(C231,0)</f>
        <v>6663</v>
      </c>
      <c r="CA722" s="276">
        <f>ROUND(C233,0)</f>
        <v>13321622</v>
      </c>
      <c r="CB722" s="276">
        <f>ROUND(C234,0)</f>
        <v>19648075</v>
      </c>
      <c r="CC722" s="276">
        <f>ROUND(C238+C239,0)</f>
        <v>15753311</v>
      </c>
      <c r="CD722" s="276">
        <f>D221</f>
        <v>8106931.1699999999</v>
      </c>
      <c r="CE722" s="276"/>
    </row>
    <row r="723" spans="1:84" ht="12.6" customHeight="1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>
      <c r="A726" s="202" t="str">
        <f>RIGHT(C83,3)&amp;"*"&amp;RIGHT(C82,4)&amp;"*"&amp;"A"</f>
        <v>081*2017*A</v>
      </c>
      <c r="B726" s="276">
        <f>ROUND(C111,0)</f>
        <v>18264</v>
      </c>
      <c r="C726" s="276">
        <f>ROUND(C112,0)</f>
        <v>0</v>
      </c>
      <c r="D726" s="276">
        <f>ROUND(C113,0)</f>
        <v>0</v>
      </c>
      <c r="E726" s="276">
        <f>ROUND(C114,0)</f>
        <v>2294</v>
      </c>
      <c r="F726" s="276">
        <f>ROUND(D111,0)</f>
        <v>91239</v>
      </c>
      <c r="G726" s="276">
        <f>ROUND(D112,0)</f>
        <v>0</v>
      </c>
      <c r="H726" s="276">
        <f>ROUND(D113,0)</f>
        <v>0</v>
      </c>
      <c r="I726" s="276">
        <f>ROUND(D114,0)</f>
        <v>7276</v>
      </c>
      <c r="J726" s="276">
        <f>ROUND(C116,0)</f>
        <v>49</v>
      </c>
      <c r="K726" s="276">
        <f>ROUND(C117,0)</f>
        <v>96</v>
      </c>
      <c r="L726" s="276">
        <f>ROUND(C118,0)</f>
        <v>78</v>
      </c>
      <c r="M726" s="276">
        <f>ROUND(C119,0)</f>
        <v>0</v>
      </c>
      <c r="N726" s="276">
        <f>ROUND(C120,0)</f>
        <v>25</v>
      </c>
      <c r="O726" s="276">
        <f>ROUND(C121,0)</f>
        <v>38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286</v>
      </c>
      <c r="W726" s="276">
        <f>ROUND(C129,0)</f>
        <v>17</v>
      </c>
      <c r="X726" s="276">
        <f>ROUND(B138,0)</f>
        <v>8299</v>
      </c>
      <c r="Y726" s="276">
        <f>ROUND(B139,0)</f>
        <v>49883</v>
      </c>
      <c r="Z726" s="276">
        <f>ROUND(B140,0)</f>
        <v>21026</v>
      </c>
      <c r="AA726" s="276">
        <f>ROUND(B141,0)</f>
        <v>574156924</v>
      </c>
      <c r="AB726" s="276">
        <f>ROUND(B142,0)</f>
        <v>245880699</v>
      </c>
      <c r="AC726" s="276">
        <f>ROUND(C138,0)</f>
        <v>3802</v>
      </c>
      <c r="AD726" s="276">
        <f>ROUND(C139,0)</f>
        <v>18077</v>
      </c>
      <c r="AE726" s="276">
        <f>ROUND(C140,0)</f>
        <v>272</v>
      </c>
      <c r="AF726" s="276">
        <f>ROUND(C141,0)</f>
        <v>180502015</v>
      </c>
      <c r="AG726" s="276">
        <f>ROUND(C142,0)</f>
        <v>192655069</v>
      </c>
      <c r="AH726" s="276">
        <f>ROUND(D138,0)</f>
        <v>6163</v>
      </c>
      <c r="AI726" s="276">
        <f>ROUND(D139,0)</f>
        <v>23279</v>
      </c>
      <c r="AJ726" s="276">
        <f>ROUND(D140,0)</f>
        <v>29367</v>
      </c>
      <c r="AK726" s="276">
        <f>ROUND(D141,0)</f>
        <v>281668614</v>
      </c>
      <c r="AL726" s="276">
        <f>ROUND(D142,0)</f>
        <v>368012121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>
      <c r="A730" s="202" t="str">
        <f>RIGHT(C83,3)&amp;"*"&amp;RIGHT(C82,4)&amp;"*"&amp;"A"</f>
        <v>081*2017*A</v>
      </c>
      <c r="B730" s="276">
        <f>ROUND(C250,0)</f>
        <v>263440055</v>
      </c>
      <c r="C730" s="276">
        <f>ROUND(C251,0)</f>
        <v>0</v>
      </c>
      <c r="D730" s="276">
        <f>ROUND(C252,0)</f>
        <v>64914170</v>
      </c>
      <c r="E730" s="276">
        <f>ROUND(C253,0)</f>
        <v>6220427</v>
      </c>
      <c r="F730" s="276">
        <f>ROUND(C254,0)</f>
        <v>0</v>
      </c>
      <c r="G730" s="276">
        <f>ROUND(C255,0)</f>
        <v>16053</v>
      </c>
      <c r="H730" s="276">
        <f>ROUND(C256,0)</f>
        <v>0</v>
      </c>
      <c r="I730" s="276">
        <f>ROUND(C257,0)</f>
        <v>5318062</v>
      </c>
      <c r="J730" s="276">
        <f>ROUND(C258,0)</f>
        <v>121590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11675478</v>
      </c>
      <c r="P730" s="276">
        <f>ROUND(C268,0)</f>
        <v>4061035</v>
      </c>
      <c r="Q730" s="276">
        <f>ROUND(C269,0)</f>
        <v>541962487</v>
      </c>
      <c r="R730" s="276">
        <f>ROUND(C270,0)</f>
        <v>0</v>
      </c>
      <c r="S730" s="276">
        <f>ROUND(C271,0)</f>
        <v>9672597</v>
      </c>
      <c r="T730" s="276">
        <f>ROUND(C272,0)</f>
        <v>88246480</v>
      </c>
      <c r="U730" s="276">
        <f>ROUND(C273,0)</f>
        <v>10762867</v>
      </c>
      <c r="V730" s="276">
        <f>ROUND(C274,0)</f>
        <v>0</v>
      </c>
      <c r="W730" s="276">
        <f>ROUND(C275,0)</f>
        <v>0</v>
      </c>
      <c r="X730" s="276">
        <f>ROUND(C276,0)</f>
        <v>261254638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7136718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389991</v>
      </c>
      <c r="AI730" s="276">
        <f>ROUND(C306,0)</f>
        <v>0</v>
      </c>
      <c r="AJ730" s="276">
        <f>ROUND(C307,0)</f>
        <v>4629415</v>
      </c>
      <c r="AK730" s="276">
        <f>ROUND(C308,0)</f>
        <v>0</v>
      </c>
      <c r="AL730" s="276">
        <f>ROUND(C309,0)</f>
        <v>1955887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56373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123955</v>
      </c>
      <c r="AZ730" s="276">
        <f>ROUND(C327,0)</f>
        <v>0</v>
      </c>
      <c r="BA730" s="276">
        <f>ROUND(C328,0)</f>
        <v>0</v>
      </c>
      <c r="BB730" s="276">
        <f>ROUND(C332,0)</f>
        <v>732753281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2166.19</v>
      </c>
      <c r="BJ730" s="276">
        <f>ROUND(C359,0)</f>
        <v>1036327553</v>
      </c>
      <c r="BK730" s="276">
        <f>ROUND(C360,0)</f>
        <v>806547888</v>
      </c>
      <c r="BL730" s="276">
        <f>ROUND(C364,0)</f>
        <v>1304497919</v>
      </c>
      <c r="BM730" s="276">
        <f>ROUND(C365,0)</f>
        <v>32969697</v>
      </c>
      <c r="BN730" s="276">
        <f>ROUND(C366,0)</f>
        <v>15753311</v>
      </c>
      <c r="BO730" s="276">
        <f>ROUND(C370,0)</f>
        <v>2967214</v>
      </c>
      <c r="BP730" s="276">
        <f>ROUND(C371,0)</f>
        <v>0</v>
      </c>
      <c r="BQ730" s="276">
        <f>ROUND(C378,0)</f>
        <v>166590186</v>
      </c>
      <c r="BR730" s="276">
        <f>ROUND(C379,0)</f>
        <v>38717236</v>
      </c>
      <c r="BS730" s="276">
        <f>ROUND(C380,0)</f>
        <v>10336170</v>
      </c>
      <c r="BT730" s="276">
        <f>ROUND(C381,0)</f>
        <v>51055375</v>
      </c>
      <c r="BU730" s="276">
        <f>ROUND(C382,0)</f>
        <v>3026083</v>
      </c>
      <c r="BV730" s="276">
        <f>ROUND(C383,0)</f>
        <v>84750022</v>
      </c>
      <c r="BW730" s="276">
        <f>ROUND(C384,0)</f>
        <v>21013097</v>
      </c>
      <c r="BX730" s="276">
        <f>ROUND(C385,0)</f>
        <v>5466329</v>
      </c>
      <c r="BY730" s="276">
        <f>ROUND(C386,0)</f>
        <v>835256</v>
      </c>
      <c r="BZ730" s="276">
        <f>ROUND(C387,0)</f>
        <v>5016705</v>
      </c>
      <c r="CA730" s="276">
        <f>ROUND(C388,0)</f>
        <v>13122042</v>
      </c>
      <c r="CB730" s="276">
        <f>C363</f>
        <v>8106931.1699999999</v>
      </c>
      <c r="CC730" s="276">
        <f>ROUND(C389,0)</f>
        <v>24326168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>
      <c r="A734" s="202" t="str">
        <f>RIGHT($C$83,3)&amp;"*"&amp;RIGHT($C$82,4)&amp;"*"&amp;C$55&amp;"*"&amp;"A"</f>
        <v>081*2017*6010*A</v>
      </c>
      <c r="B734" s="276">
        <f>ROUND(C59,0)</f>
        <v>26829</v>
      </c>
      <c r="C734" s="276">
        <f>ROUND(C60,2)</f>
        <v>383.79</v>
      </c>
      <c r="D734" s="276">
        <f>ROUND(C61,0)</f>
        <v>18980417</v>
      </c>
      <c r="E734" s="276">
        <f>ROUND(C62,0)</f>
        <v>4342718</v>
      </c>
      <c r="F734" s="276">
        <f>ROUND(C63,0)</f>
        <v>0</v>
      </c>
      <c r="G734" s="276">
        <f>ROUND(C64,0)</f>
        <v>2834498</v>
      </c>
      <c r="H734" s="276">
        <f>ROUND(C65,0)</f>
        <v>4050</v>
      </c>
      <c r="I734" s="276">
        <f>ROUND(C66,0)</f>
        <v>341940</v>
      </c>
      <c r="J734" s="276">
        <f>ROUND(C67,0)</f>
        <v>1685193</v>
      </c>
      <c r="K734" s="276">
        <f>ROUND(C68,0)</f>
        <v>257196</v>
      </c>
      <c r="L734" s="276">
        <f>ROUND(C69,0)</f>
        <v>35916</v>
      </c>
      <c r="M734" s="276">
        <f>ROUND(C70,0)</f>
        <v>1298</v>
      </c>
      <c r="N734" s="276">
        <f>ROUND(C75,0)</f>
        <v>126023867</v>
      </c>
      <c r="O734" s="276">
        <f>ROUND(C73,0)</f>
        <v>123975013</v>
      </c>
      <c r="P734" s="276">
        <f>IF(C76&gt;0,ROUND(C76,0),0)</f>
        <v>43783</v>
      </c>
      <c r="Q734" s="276">
        <f>IF(C77&gt;0,ROUND(C77,0),0)</f>
        <v>72823</v>
      </c>
      <c r="R734" s="276">
        <f>IF(C78&gt;0,ROUND(C78,0),0)</f>
        <v>13278</v>
      </c>
      <c r="S734" s="276">
        <f>IF(C79&gt;0,ROUND(C79,0),0)</f>
        <v>203907</v>
      </c>
      <c r="T734" s="276">
        <f>IF(C80&gt;0,ROUND(C80,2),0)</f>
        <v>255.28</v>
      </c>
      <c r="U734" s="276"/>
      <c r="V734" s="276"/>
      <c r="W734" s="276"/>
      <c r="X734" s="276"/>
      <c r="Y734" s="276">
        <f>IF(M668&lt;&gt;0,ROUND(M668,0),0)</f>
        <v>20382810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>
      <c r="A735" s="209" t="str">
        <f>RIGHT($C$83,3)&amp;"*"&amp;RIGHT($C$82,4)&amp;"*"&amp;D$55&amp;"*"&amp;"A"</f>
        <v>081*2017*6030*A</v>
      </c>
      <c r="B735" s="276">
        <f>ROUND(D59,0)</f>
        <v>16130</v>
      </c>
      <c r="C735" s="278">
        <f>ROUND(D60,2)</f>
        <v>82.37</v>
      </c>
      <c r="D735" s="276">
        <f>ROUND(D61,0)</f>
        <v>10453183</v>
      </c>
      <c r="E735" s="276">
        <f>ROUND(D62,0)</f>
        <v>2261596</v>
      </c>
      <c r="F735" s="276">
        <f>ROUND(D63,0)</f>
        <v>577500</v>
      </c>
      <c r="G735" s="276">
        <f>ROUND(D64,0)</f>
        <v>990246</v>
      </c>
      <c r="H735" s="276">
        <f>ROUND(D65,0)</f>
        <v>672</v>
      </c>
      <c r="I735" s="276">
        <f>ROUND(D66,0)</f>
        <v>130050</v>
      </c>
      <c r="J735" s="276">
        <f>ROUND(D67,0)</f>
        <v>1070813</v>
      </c>
      <c r="K735" s="276">
        <f>ROUND(D68,0)</f>
        <v>103320</v>
      </c>
      <c r="L735" s="276">
        <f>ROUND(D69,0)</f>
        <v>12558</v>
      </c>
      <c r="M735" s="276">
        <f>ROUND(D70,0)</f>
        <v>0</v>
      </c>
      <c r="N735" s="276">
        <f>ROUND(D75,0)</f>
        <v>61003802</v>
      </c>
      <c r="O735" s="276">
        <f>ROUND(D73,0)</f>
        <v>55351621</v>
      </c>
      <c r="P735" s="276">
        <f>IF(D76&gt;0,ROUND(D76,0),0)</f>
        <v>36405</v>
      </c>
      <c r="Q735" s="276">
        <f>IF(D77&gt;0,ROUND(D77,0),0)</f>
        <v>71775</v>
      </c>
      <c r="R735" s="276">
        <f>IF(D78&gt;0,ROUND(D78,0),0)</f>
        <v>4073</v>
      </c>
      <c r="S735" s="276">
        <f>IF(D79&gt;0,ROUND(D79,0),0)</f>
        <v>137587</v>
      </c>
      <c r="T735" s="278">
        <f>IF(D80&gt;0,ROUND(D80,2),0)</f>
        <v>47.56</v>
      </c>
      <c r="U735" s="276"/>
      <c r="V735" s="277"/>
      <c r="W735" s="276"/>
      <c r="X735" s="276"/>
      <c r="Y735" s="276">
        <f t="shared" ref="Y735:Y779" si="21">IF(M669&lt;&gt;0,ROUND(M669,0),0)</f>
        <v>12694025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>
      <c r="A736" s="209" t="str">
        <f>RIGHT($C$83,3)&amp;"*"&amp;RIGHT($C$82,4)&amp;"*"&amp;E$55&amp;"*"&amp;"A"</f>
        <v>081*2017*6070*A</v>
      </c>
      <c r="B736" s="276">
        <f>ROUND(E59,0)</f>
        <v>22079</v>
      </c>
      <c r="C736" s="278">
        <f>ROUND(E60,2)</f>
        <v>165.4</v>
      </c>
      <c r="D736" s="276">
        <f>ROUND(E61,0)</f>
        <v>11408915</v>
      </c>
      <c r="E736" s="276">
        <f>ROUND(E62,0)</f>
        <v>2890170</v>
      </c>
      <c r="F736" s="276">
        <f>ROUND(E63,0)</f>
        <v>0</v>
      </c>
      <c r="G736" s="276">
        <f>ROUND(E64,0)</f>
        <v>1534637</v>
      </c>
      <c r="H736" s="276">
        <f>ROUND(E65,0)</f>
        <v>1961</v>
      </c>
      <c r="I736" s="276">
        <f>ROUND(E66,0)</f>
        <v>249464</v>
      </c>
      <c r="J736" s="276">
        <f>ROUND(E67,0)</f>
        <v>965721</v>
      </c>
      <c r="K736" s="276">
        <f>ROUND(E68,0)</f>
        <v>131555</v>
      </c>
      <c r="L736" s="276">
        <f>ROUND(E69,0)</f>
        <v>396</v>
      </c>
      <c r="M736" s="276">
        <f>ROUND(E70,0)</f>
        <v>10285</v>
      </c>
      <c r="N736" s="276">
        <f>ROUND(E75,0)</f>
        <v>64525071</v>
      </c>
      <c r="O736" s="276">
        <f>ROUND(E73,0)</f>
        <v>60771027</v>
      </c>
      <c r="P736" s="276">
        <f>IF(E76&gt;0,ROUND(E76,0),0)</f>
        <v>34734</v>
      </c>
      <c r="Q736" s="276">
        <f>IF(E77&gt;0,ROUND(E77,0),0)</f>
        <v>60997</v>
      </c>
      <c r="R736" s="276">
        <f>IF(E78&gt;0,ROUND(E78,0),0)</f>
        <v>52443</v>
      </c>
      <c r="S736" s="276">
        <f>IF(E79&gt;0,ROUND(E79,0),0)</f>
        <v>457615</v>
      </c>
      <c r="T736" s="278">
        <f>IF(E80&gt;0,ROUND(E80,2),0)</f>
        <v>108.03</v>
      </c>
      <c r="U736" s="276"/>
      <c r="V736" s="277"/>
      <c r="W736" s="276"/>
      <c r="X736" s="276"/>
      <c r="Y736" s="276">
        <f t="shared" si="21"/>
        <v>13460513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>
      <c r="A737" s="209" t="str">
        <f>RIGHT($C$83,3)&amp;"*"&amp;RIGHT($C$82,4)&amp;"*"&amp;F$55&amp;"*"&amp;"A"</f>
        <v>081*2017*6100*A</v>
      </c>
      <c r="B737" s="276">
        <f>ROUND(F59,0)</f>
        <v>4599</v>
      </c>
      <c r="C737" s="278">
        <f>ROUND(F60,2)</f>
        <v>0</v>
      </c>
      <c r="D737" s="276">
        <f>ROUND(F61,0)</f>
        <v>3333845</v>
      </c>
      <c r="E737" s="276">
        <f>ROUND(F62,0)</f>
        <v>747668</v>
      </c>
      <c r="F737" s="276">
        <f>ROUND(F63,0)</f>
        <v>0</v>
      </c>
      <c r="G737" s="276">
        <f>ROUND(F64,0)</f>
        <v>169922</v>
      </c>
      <c r="H737" s="276">
        <f>ROUND(F65,0)</f>
        <v>0</v>
      </c>
      <c r="I737" s="276">
        <f>ROUND(F66,0)</f>
        <v>66918</v>
      </c>
      <c r="J737" s="276">
        <f>ROUND(F67,0)</f>
        <v>528644</v>
      </c>
      <c r="K737" s="276">
        <f>ROUND(F68,0)</f>
        <v>1460</v>
      </c>
      <c r="L737" s="276">
        <f>ROUND(F69,0)</f>
        <v>5381</v>
      </c>
      <c r="M737" s="276">
        <f>ROUND(F70,0)</f>
        <v>0</v>
      </c>
      <c r="N737" s="276">
        <f>ROUND(F75,0)</f>
        <v>17337858</v>
      </c>
      <c r="O737" s="276">
        <f>ROUND(F73,0)</f>
        <v>16970161</v>
      </c>
      <c r="P737" s="276">
        <f>IF(F76&gt;0,ROUND(F76,0),0)</f>
        <v>19168</v>
      </c>
      <c r="Q737" s="276">
        <f>IF(F77&gt;0,ROUND(F77,0),0)</f>
        <v>10293</v>
      </c>
      <c r="R737" s="276">
        <f>IF(F78&gt;0,ROUND(F78,0),0)</f>
        <v>8010</v>
      </c>
      <c r="S737" s="276">
        <f>IF(F79&gt;0,ROUND(F79,0),0)</f>
        <v>75253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4244502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>
      <c r="A738" s="209" t="str">
        <f>RIGHT($C$83,3)&amp;"*"&amp;RIGHT($C$82,4)&amp;"*"&amp;G$55&amp;"*"&amp;"A"</f>
        <v>081*2017*6120*A</v>
      </c>
      <c r="B738" s="276">
        <f>ROUND(G59,0)</f>
        <v>10601</v>
      </c>
      <c r="C738" s="278">
        <f>ROUND(G60,2)</f>
        <v>0</v>
      </c>
      <c r="D738" s="276">
        <f>ROUND(G61,0)</f>
        <v>4884019</v>
      </c>
      <c r="E738" s="276">
        <f>ROUND(G62,0)</f>
        <v>1423386</v>
      </c>
      <c r="F738" s="276">
        <f>ROUND(G63,0)</f>
        <v>0</v>
      </c>
      <c r="G738" s="276">
        <f>ROUND(G64,0)</f>
        <v>313722</v>
      </c>
      <c r="H738" s="276">
        <f>ROUND(G65,0)</f>
        <v>0</v>
      </c>
      <c r="I738" s="276">
        <f>ROUND(G66,0)</f>
        <v>95995</v>
      </c>
      <c r="J738" s="276">
        <f>ROUND(G67,0)</f>
        <v>654997</v>
      </c>
      <c r="K738" s="276">
        <f>ROUND(G68,0)</f>
        <v>91073</v>
      </c>
      <c r="L738" s="276">
        <f>ROUND(G69,0)</f>
        <v>5814</v>
      </c>
      <c r="M738" s="276">
        <f>ROUND(G70,0)</f>
        <v>0</v>
      </c>
      <c r="N738" s="276">
        <f>ROUND(G75,0)</f>
        <v>37143949</v>
      </c>
      <c r="O738" s="276">
        <f>ROUND(G73,0)</f>
        <v>37143949</v>
      </c>
      <c r="P738" s="276">
        <f>IF(G76&gt;0,ROUND(G76,0),0)</f>
        <v>25607</v>
      </c>
      <c r="Q738" s="276">
        <f>IF(G77&gt;0,ROUND(G77,0),0)</f>
        <v>36020</v>
      </c>
      <c r="R738" s="276">
        <f>IF(G78&gt;0,ROUND(G78,0),0)</f>
        <v>0</v>
      </c>
      <c r="S738" s="276">
        <f>IF(G79&gt;0,ROUND(G79,0),0)</f>
        <v>95527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6841963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>
      <c r="A739" s="209" t="str">
        <f>RIGHT($C$83,3)&amp;"*"&amp;RIGHT($C$82,4)&amp;"*"&amp;H$55&amp;"*"&amp;"A"</f>
        <v>081*2017*6140*A</v>
      </c>
      <c r="B739" s="276">
        <f>ROUND(H59,0)</f>
        <v>0</v>
      </c>
      <c r="C739" s="278">
        <f>ROUND(H60,2)</f>
        <v>39.86</v>
      </c>
      <c r="D739" s="276">
        <f>ROUND(H61,0)</f>
        <v>340632</v>
      </c>
      <c r="E739" s="276">
        <f>ROUND(H62,0)</f>
        <v>66113</v>
      </c>
      <c r="F739" s="276">
        <f>ROUND(H63,0)</f>
        <v>0</v>
      </c>
      <c r="G739" s="276">
        <f>ROUND(H64,0)</f>
        <v>3893</v>
      </c>
      <c r="H739" s="276">
        <f>ROUND(H65,0)</f>
        <v>1291</v>
      </c>
      <c r="I739" s="276">
        <f>ROUND(H66,0)</f>
        <v>1744</v>
      </c>
      <c r="J739" s="276">
        <f>ROUND(H67,0)</f>
        <v>1386</v>
      </c>
      <c r="K739" s="276">
        <f>ROUND(H68,0)</f>
        <v>0</v>
      </c>
      <c r="L739" s="276">
        <f>ROUND(H69,0)</f>
        <v>6315</v>
      </c>
      <c r="M739" s="276">
        <f>ROUND(H70,0)</f>
        <v>3338</v>
      </c>
      <c r="N739" s="276">
        <f>ROUND(H75,0)</f>
        <v>591986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12.2</v>
      </c>
      <c r="U739" s="276"/>
      <c r="V739" s="277"/>
      <c r="W739" s="276"/>
      <c r="X739" s="276"/>
      <c r="Y739" s="276">
        <f t="shared" si="21"/>
        <v>224730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>
      <c r="A740" s="209" t="str">
        <f>RIGHT($C$83,3)&amp;"*"&amp;RIGHT($C$82,4)&amp;"*"&amp;I$55&amp;"*"&amp;"A"</f>
        <v>081*2017*6150*A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>
      <c r="A741" s="209" t="str">
        <f>RIGHT($C$83,3)&amp;"*"&amp;RIGHT($C$82,4)&amp;"*"&amp;J$55&amp;"*"&amp;"A"</f>
        <v>081*2017*6170*A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>
      <c r="A742" s="209" t="str">
        <f>RIGHT($C$83,3)&amp;"*"&amp;RIGHT($C$82,4)&amp;"*"&amp;K$55&amp;"*"&amp;"A"</f>
        <v>081*2017*6200*A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>
      <c r="A743" s="209" t="str">
        <f>RIGHT($C$83,3)&amp;"*"&amp;RIGHT($C$82,4)&amp;"*"&amp;L$55&amp;"*"&amp;"A"</f>
        <v>081*2017*6210*A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>
      <c r="A744" s="209" t="str">
        <f>RIGHT($C$83,3)&amp;"*"&amp;RIGHT($C$82,4)&amp;"*"&amp;M$55&amp;"*"&amp;"A"</f>
        <v>081*2017*6330*A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>
      <c r="A745" s="209" t="str">
        <f>RIGHT($C$83,3)&amp;"*"&amp;RIGHT($C$82,4)&amp;"*"&amp;N$55&amp;"*"&amp;"A"</f>
        <v>081*2017*6400*A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>
      <c r="A746" s="209" t="str">
        <f>RIGHT($C$83,3)&amp;"*"&amp;RIGHT($C$82,4)&amp;"*"&amp;O$55&amp;"*"&amp;"A"</f>
        <v>081*2017*7010*A</v>
      </c>
      <c r="B746" s="276">
        <f>ROUND(O59,0)</f>
        <v>2294</v>
      </c>
      <c r="C746" s="278">
        <f>ROUND(O60,2)</f>
        <v>124.89</v>
      </c>
      <c r="D746" s="276">
        <f>ROUND(O61,0)</f>
        <v>5007166</v>
      </c>
      <c r="E746" s="276">
        <f>ROUND(O62,0)</f>
        <v>1005563</v>
      </c>
      <c r="F746" s="276">
        <f>ROUND(O63,0)</f>
        <v>0</v>
      </c>
      <c r="G746" s="276">
        <f>ROUND(O64,0)</f>
        <v>557823</v>
      </c>
      <c r="H746" s="276">
        <f>ROUND(O65,0)</f>
        <v>2112</v>
      </c>
      <c r="I746" s="276">
        <f>ROUND(O66,0)</f>
        <v>107832</v>
      </c>
      <c r="J746" s="276">
        <f>ROUND(O67,0)</f>
        <v>512913</v>
      </c>
      <c r="K746" s="276">
        <f>ROUND(O68,0)</f>
        <v>15222</v>
      </c>
      <c r="L746" s="276">
        <f>ROUND(O69,0)</f>
        <v>3924</v>
      </c>
      <c r="M746" s="276">
        <f>ROUND(O70,0)</f>
        <v>0</v>
      </c>
      <c r="N746" s="276">
        <f>ROUND(O75,0)</f>
        <v>26876728</v>
      </c>
      <c r="O746" s="276">
        <f>ROUND(O73,0)</f>
        <v>20874353</v>
      </c>
      <c r="P746" s="276">
        <f>IF(O76&gt;0,ROUND(O76,0),0)</f>
        <v>17352</v>
      </c>
      <c r="Q746" s="276">
        <f>IF(O77&gt;0,ROUND(O77,0),0)</f>
        <v>2012</v>
      </c>
      <c r="R746" s="276">
        <f>IF(O78&gt;0,ROUND(O78,0),0)</f>
        <v>0</v>
      </c>
      <c r="S746" s="276">
        <f>IF(O79&gt;0,ROUND(O79,0),0)</f>
        <v>101334</v>
      </c>
      <c r="T746" s="278">
        <f>IF(O80&gt;0,ROUND(O80,2),0)</f>
        <v>81.94</v>
      </c>
      <c r="U746" s="276"/>
      <c r="V746" s="277"/>
      <c r="W746" s="276"/>
      <c r="X746" s="276"/>
      <c r="Y746" s="276">
        <f t="shared" si="21"/>
        <v>5236159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>
      <c r="A747" s="209" t="str">
        <f>RIGHT($C$83,3)&amp;"*"&amp;RIGHT($C$82,4)&amp;"*"&amp;P$55&amp;"*"&amp;"A"</f>
        <v>081*2017*7020*A</v>
      </c>
      <c r="B747" s="276">
        <f>ROUND(P59,0)</f>
        <v>1512707</v>
      </c>
      <c r="C747" s="278">
        <f>ROUND(P60,2)</f>
        <v>87.59</v>
      </c>
      <c r="D747" s="276">
        <f>ROUND(P61,0)</f>
        <v>5320793</v>
      </c>
      <c r="E747" s="276">
        <f>ROUND(P62,0)</f>
        <v>1393083</v>
      </c>
      <c r="F747" s="276">
        <f>ROUND(P63,0)</f>
        <v>410171</v>
      </c>
      <c r="G747" s="276">
        <f>ROUND(P64,0)</f>
        <v>16012189</v>
      </c>
      <c r="H747" s="276">
        <f>ROUND(P65,0)</f>
        <v>4379</v>
      </c>
      <c r="I747" s="276">
        <f>ROUND(P66,0)</f>
        <v>1479519</v>
      </c>
      <c r="J747" s="276">
        <f>ROUND(P67,0)</f>
        <v>2272422</v>
      </c>
      <c r="K747" s="276">
        <f>ROUND(P68,0)</f>
        <v>160</v>
      </c>
      <c r="L747" s="276">
        <f>ROUND(P69,0)</f>
        <v>7615</v>
      </c>
      <c r="M747" s="276">
        <f>ROUND(P70,0)</f>
        <v>0</v>
      </c>
      <c r="N747" s="276">
        <f>ROUND(P75,0)</f>
        <v>315470887</v>
      </c>
      <c r="O747" s="276">
        <f>ROUND(P73,0)</f>
        <v>159231888</v>
      </c>
      <c r="P747" s="276">
        <f>IF(P76&gt;0,ROUND(P76,0),0)</f>
        <v>36003</v>
      </c>
      <c r="Q747" s="276">
        <f>IF(P77&gt;0,ROUND(P77,0),0)</f>
        <v>0</v>
      </c>
      <c r="R747" s="276">
        <f>IF(P78&gt;0,ROUND(P78,0),0)</f>
        <v>15647</v>
      </c>
      <c r="S747" s="276">
        <f>IF(P79&gt;0,ROUND(P79,0),0)</f>
        <v>151257</v>
      </c>
      <c r="T747" s="278">
        <f>IF(P80&gt;0,ROUND(P80,2),0)</f>
        <v>37.700000000000003</v>
      </c>
      <c r="U747" s="276"/>
      <c r="V747" s="277"/>
      <c r="W747" s="276"/>
      <c r="X747" s="276"/>
      <c r="Y747" s="276">
        <f t="shared" si="21"/>
        <v>19168088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>
      <c r="A748" s="209" t="str">
        <f>RIGHT($C$83,3)&amp;"*"&amp;RIGHT($C$82,4)&amp;"*"&amp;Q$55&amp;"*"&amp;"A"</f>
        <v>081*2017*7030*A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>
      <c r="A749" s="209" t="str">
        <f>RIGHT($C$83,3)&amp;"*"&amp;RIGHT($C$82,4)&amp;"*"&amp;R$55&amp;"*"&amp;"A"</f>
        <v>081*2017*7040*A</v>
      </c>
      <c r="B749" s="276">
        <f>ROUND(R59,0)</f>
        <v>963692</v>
      </c>
      <c r="C749" s="278">
        <f>ROUND(R60,2)</f>
        <v>31.15</v>
      </c>
      <c r="D749" s="276">
        <f>ROUND(R61,0)</f>
        <v>3784287</v>
      </c>
      <c r="E749" s="276">
        <f>ROUND(R62,0)</f>
        <v>820831</v>
      </c>
      <c r="F749" s="276">
        <f>ROUND(R63,0)</f>
        <v>519133</v>
      </c>
      <c r="G749" s="276">
        <f>ROUND(R64,0)</f>
        <v>1136079</v>
      </c>
      <c r="H749" s="276">
        <f>ROUND(R65,0)</f>
        <v>622</v>
      </c>
      <c r="I749" s="276">
        <f>ROUND(R66,0)</f>
        <v>47056</v>
      </c>
      <c r="J749" s="276">
        <f>ROUND(R67,0)</f>
        <v>629501</v>
      </c>
      <c r="K749" s="276">
        <f>ROUND(R68,0)</f>
        <v>961</v>
      </c>
      <c r="L749" s="276">
        <f>ROUND(R69,0)</f>
        <v>2851</v>
      </c>
      <c r="M749" s="276">
        <f>ROUND(R70,0)</f>
        <v>2080</v>
      </c>
      <c r="N749" s="276">
        <f>ROUND(R75,0)</f>
        <v>79795545</v>
      </c>
      <c r="O749" s="276">
        <f>ROUND(R73,0)</f>
        <v>34040297</v>
      </c>
      <c r="P749" s="276">
        <f>IF(R76&gt;0,ROUND(R76,0),0)</f>
        <v>14000</v>
      </c>
      <c r="Q749" s="276">
        <f>IF(R77&gt;0,ROUND(R77,0),0)</f>
        <v>195</v>
      </c>
      <c r="R749" s="276">
        <f>IF(R78&gt;0,ROUND(R78,0),0)</f>
        <v>2501</v>
      </c>
      <c r="S749" s="276">
        <f>IF(R79&gt;0,ROUND(R79,0),0)</f>
        <v>62978</v>
      </c>
      <c r="T749" s="278">
        <f>IF(R80&gt;0,ROUND(R80,2),0)</f>
        <v>18.489999999999998</v>
      </c>
      <c r="U749" s="276"/>
      <c r="V749" s="277"/>
      <c r="W749" s="276"/>
      <c r="X749" s="276"/>
      <c r="Y749" s="276">
        <f t="shared" si="21"/>
        <v>5198535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>
      <c r="A750" s="209" t="str">
        <f>RIGHT($C$83,3)&amp;"*"&amp;RIGHT($C$82,4)&amp;"*"&amp;S$55&amp;"*"&amp;"A"</f>
        <v>081*2017*7050*A</v>
      </c>
      <c r="B750" s="276"/>
      <c r="C750" s="278">
        <f>ROUND(S60,2)</f>
        <v>34.159999999999997</v>
      </c>
      <c r="D750" s="276">
        <f>ROUND(S61,0)</f>
        <v>1090421</v>
      </c>
      <c r="E750" s="276">
        <f>ROUND(S62,0)</f>
        <v>394524</v>
      </c>
      <c r="F750" s="276">
        <f>ROUND(S63,0)</f>
        <v>0</v>
      </c>
      <c r="G750" s="276">
        <f>ROUND(S64,0)</f>
        <v>410654</v>
      </c>
      <c r="H750" s="276">
        <f>ROUND(S65,0)</f>
        <v>621</v>
      </c>
      <c r="I750" s="276">
        <f>ROUND(S66,0)</f>
        <v>19838</v>
      </c>
      <c r="J750" s="276">
        <f>ROUND(S67,0)</f>
        <v>282145</v>
      </c>
      <c r="K750" s="276">
        <f>ROUND(S68,0)</f>
        <v>0</v>
      </c>
      <c r="L750" s="276">
        <f>ROUND(S69,0)</f>
        <v>5048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5921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1453557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>
      <c r="A751" s="209" t="str">
        <f>RIGHT($C$83,3)&amp;"*"&amp;RIGHT($C$82,4)&amp;"*"&amp;T$55&amp;"*"&amp;"A"</f>
        <v>081*2017*7060*A</v>
      </c>
      <c r="B751" s="276"/>
      <c r="C751" s="278">
        <f>ROUND(T60,2)</f>
        <v>18.760000000000002</v>
      </c>
      <c r="D751" s="276">
        <f>ROUND(T61,0)</f>
        <v>367750</v>
      </c>
      <c r="E751" s="276">
        <f>ROUND(T62,0)</f>
        <v>80098</v>
      </c>
      <c r="F751" s="276">
        <f>ROUND(T63,0)</f>
        <v>0</v>
      </c>
      <c r="G751" s="276">
        <f>ROUND(T64,0)</f>
        <v>285950</v>
      </c>
      <c r="H751" s="276">
        <f>ROUND(T65,0)</f>
        <v>5585</v>
      </c>
      <c r="I751" s="276">
        <f>ROUND(T66,0)</f>
        <v>998</v>
      </c>
      <c r="J751" s="276">
        <f>ROUND(T67,0)</f>
        <v>14617</v>
      </c>
      <c r="K751" s="276">
        <f>ROUND(T68,0)</f>
        <v>0</v>
      </c>
      <c r="L751" s="276">
        <f>ROUND(T69,0)</f>
        <v>165</v>
      </c>
      <c r="M751" s="276">
        <f>ROUND(T70,0)</f>
        <v>0</v>
      </c>
      <c r="N751" s="276">
        <f>ROUND(T75,0)</f>
        <v>3218679</v>
      </c>
      <c r="O751" s="276">
        <f>ROUND(T73,0)</f>
        <v>3181662</v>
      </c>
      <c r="P751" s="276">
        <f>IF(T76&gt;0,ROUND(T76,0),0)</f>
        <v>179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16.68</v>
      </c>
      <c r="U751" s="276"/>
      <c r="V751" s="277"/>
      <c r="W751" s="276"/>
      <c r="X751" s="276"/>
      <c r="Y751" s="276">
        <f t="shared" si="21"/>
        <v>443837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>
      <c r="A752" s="209" t="str">
        <f>RIGHT($C$83,3)&amp;"*"&amp;RIGHT($C$82,4)&amp;"*"&amp;U$55&amp;"*"&amp;"A"</f>
        <v>081*2017*7070*A</v>
      </c>
      <c r="B752" s="276">
        <f>ROUND(U59,0)</f>
        <v>662745</v>
      </c>
      <c r="C752" s="278">
        <f>ROUND(U60,2)</f>
        <v>186.7</v>
      </c>
      <c r="D752" s="276">
        <f>ROUND(U61,0)</f>
        <v>3118934</v>
      </c>
      <c r="E752" s="276">
        <f>ROUND(U62,0)</f>
        <v>1002789</v>
      </c>
      <c r="F752" s="276">
        <f>ROUND(U63,0)</f>
        <v>0</v>
      </c>
      <c r="G752" s="276">
        <f>ROUND(U64,0)</f>
        <v>3197374</v>
      </c>
      <c r="H752" s="276">
        <f>ROUND(U65,0)</f>
        <v>10065</v>
      </c>
      <c r="I752" s="276">
        <f>ROUND(U66,0)</f>
        <v>3000856</v>
      </c>
      <c r="J752" s="276">
        <f>ROUND(U67,0)</f>
        <v>379073</v>
      </c>
      <c r="K752" s="276">
        <f>ROUND(U68,0)</f>
        <v>72</v>
      </c>
      <c r="L752" s="276">
        <f>ROUND(U69,0)</f>
        <v>25261</v>
      </c>
      <c r="M752" s="276">
        <f>ROUND(U70,0)</f>
        <v>30376</v>
      </c>
      <c r="N752" s="276">
        <f>ROUND(U75,0)</f>
        <v>104057057</v>
      </c>
      <c r="O752" s="276">
        <f>ROUND(U73,0)</f>
        <v>68462969</v>
      </c>
      <c r="P752" s="276">
        <f>IF(U76&gt;0,ROUND(U76,0),0)</f>
        <v>6230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6381066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>
      <c r="A753" s="209" t="str">
        <f>RIGHT($C$83,3)&amp;"*"&amp;RIGHT($C$82,4)&amp;"*"&amp;V$55&amp;"*"&amp;"A"</f>
        <v>081*2017*7110*A</v>
      </c>
      <c r="B753" s="276">
        <f>ROUND(V59,0)</f>
        <v>16248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20000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4668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9392756</v>
      </c>
      <c r="O753" s="276">
        <f>ROUND(V73,0)</f>
        <v>3727006</v>
      </c>
      <c r="P753" s="276">
        <f>IF(V76&gt;0,ROUND(V76,0),0)</f>
        <v>189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136855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>
      <c r="A754" s="209" t="str">
        <f>RIGHT($C$83,3)&amp;"*"&amp;RIGHT($C$82,4)&amp;"*"&amp;W$55&amp;"*"&amp;"A"</f>
        <v>081*2017*7120*A</v>
      </c>
      <c r="B754" s="276">
        <f>ROUND(W59,0)</f>
        <v>49589</v>
      </c>
      <c r="C754" s="278">
        <f>ROUND(W60,2)</f>
        <v>8.84</v>
      </c>
      <c r="D754" s="276">
        <f>ROUND(W61,0)</f>
        <v>533448</v>
      </c>
      <c r="E754" s="276">
        <f>ROUND(W62,0)</f>
        <v>111849</v>
      </c>
      <c r="F754" s="276">
        <f>ROUND(W63,0)</f>
        <v>0</v>
      </c>
      <c r="G754" s="276">
        <f>ROUND(W64,0)</f>
        <v>158943</v>
      </c>
      <c r="H754" s="276">
        <f>ROUND(W65,0)</f>
        <v>0</v>
      </c>
      <c r="I754" s="276">
        <f>ROUND(W66,0)</f>
        <v>17811</v>
      </c>
      <c r="J754" s="276">
        <f>ROUND(W67,0)</f>
        <v>302599</v>
      </c>
      <c r="K754" s="276">
        <f>ROUND(W68,0)</f>
        <v>0</v>
      </c>
      <c r="L754" s="276">
        <f>ROUND(W69,0)</f>
        <v>4513</v>
      </c>
      <c r="M754" s="276">
        <f>ROUND(W70,0)</f>
        <v>2100</v>
      </c>
      <c r="N754" s="276">
        <f>ROUND(W75,0)</f>
        <v>32747959</v>
      </c>
      <c r="O754" s="276">
        <f>ROUND(W73,0)</f>
        <v>14073109</v>
      </c>
      <c r="P754" s="276">
        <f>IF(W76&gt;0,ROUND(W76,0),0)</f>
        <v>10917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1815078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>
      <c r="A755" s="209" t="str">
        <f>RIGHT($C$83,3)&amp;"*"&amp;RIGHT($C$82,4)&amp;"*"&amp;X$55&amp;"*"&amp;"A"</f>
        <v>081*2017*7130*A</v>
      </c>
      <c r="B755" s="276">
        <f>ROUND(X59,0)</f>
        <v>2258</v>
      </c>
      <c r="C755" s="278">
        <f>ROUND(X60,2)</f>
        <v>10.94</v>
      </c>
      <c r="D755" s="276">
        <f>ROUND(X61,0)</f>
        <v>1110105</v>
      </c>
      <c r="E755" s="276">
        <f>ROUND(X62,0)</f>
        <v>250823</v>
      </c>
      <c r="F755" s="276">
        <f>ROUND(X63,0)</f>
        <v>0</v>
      </c>
      <c r="G755" s="276">
        <f>ROUND(X64,0)</f>
        <v>424136</v>
      </c>
      <c r="H755" s="276">
        <f>ROUND(X65,0)</f>
        <v>128</v>
      </c>
      <c r="I755" s="276">
        <f>ROUND(X66,0)</f>
        <v>22562</v>
      </c>
      <c r="J755" s="276">
        <f>ROUND(X67,0)</f>
        <v>139607</v>
      </c>
      <c r="K755" s="276">
        <f>ROUND(X68,0)</f>
        <v>0</v>
      </c>
      <c r="L755" s="276">
        <f>ROUND(X69,0)</f>
        <v>7830</v>
      </c>
      <c r="M755" s="276">
        <f>ROUND(X70,0)</f>
        <v>0</v>
      </c>
      <c r="N755" s="276">
        <f>ROUND(X75,0)</f>
        <v>134919797</v>
      </c>
      <c r="O755" s="276">
        <f>ROUND(X73,0)</f>
        <v>50642543</v>
      </c>
      <c r="P755" s="276">
        <f>IF(X76&gt;0,ROUND(X76,0),0)</f>
        <v>1888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12500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2584546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>
      <c r="A756" s="209" t="str">
        <f>RIGHT($C$83,3)&amp;"*"&amp;RIGHT($C$82,4)&amp;"*"&amp;Y$55&amp;"*"&amp;"A"</f>
        <v>081*2017*7140*A</v>
      </c>
      <c r="B756" s="276">
        <f>ROUND(Y59,0)</f>
        <v>214398</v>
      </c>
      <c r="C756" s="278">
        <f>ROUND(Y60,2)</f>
        <v>88.57</v>
      </c>
      <c r="D756" s="276">
        <f>ROUND(Y61,0)</f>
        <v>4608631</v>
      </c>
      <c r="E756" s="276">
        <f>ROUND(Y62,0)</f>
        <v>1092618</v>
      </c>
      <c r="F756" s="276">
        <f>ROUND(Y63,0)</f>
        <v>0</v>
      </c>
      <c r="G756" s="276">
        <f>ROUND(Y64,0)</f>
        <v>3449861</v>
      </c>
      <c r="H756" s="276">
        <f>ROUND(Y65,0)</f>
        <v>12081</v>
      </c>
      <c r="I756" s="276">
        <f>ROUND(Y66,0)</f>
        <v>122580</v>
      </c>
      <c r="J756" s="276">
        <f>ROUND(Y67,0)</f>
        <v>1141601</v>
      </c>
      <c r="K756" s="276">
        <f>ROUND(Y68,0)</f>
        <v>0</v>
      </c>
      <c r="L756" s="276">
        <f>ROUND(Y69,0)</f>
        <v>4203</v>
      </c>
      <c r="M756" s="276">
        <f>ROUND(Y70,0)</f>
        <v>19909</v>
      </c>
      <c r="N756" s="276">
        <f>ROUND(Y75,0)</f>
        <v>112001627</v>
      </c>
      <c r="O756" s="276">
        <f>ROUND(Y73,0)</f>
        <v>61508914</v>
      </c>
      <c r="P756" s="276">
        <f>IF(Y76&gt;0,ROUND(Y76,0),0)</f>
        <v>10441</v>
      </c>
      <c r="Q756" s="276">
        <f>IF(Y77&gt;0,ROUND(Y77,0),0)</f>
        <v>384</v>
      </c>
      <c r="R756" s="276">
        <f>IF(Y78&gt;0,ROUND(Y78,0),0)</f>
        <v>6508</v>
      </c>
      <c r="S756" s="276">
        <f>IF(Y79&gt;0,ROUND(Y79,0),0)</f>
        <v>82135</v>
      </c>
      <c r="T756" s="278">
        <f>IF(Y80&gt;0,ROUND(Y80,2),0)</f>
        <v>13.6</v>
      </c>
      <c r="U756" s="276"/>
      <c r="V756" s="277"/>
      <c r="W756" s="276"/>
      <c r="X756" s="276"/>
      <c r="Y756" s="276">
        <f t="shared" si="21"/>
        <v>6846281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>
      <c r="A757" s="209" t="str">
        <f>RIGHT($C$83,3)&amp;"*"&amp;RIGHT($C$82,4)&amp;"*"&amp;Z$55&amp;"*"&amp;"A"</f>
        <v>081*2017*7150*A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>
      <c r="A758" s="209" t="str">
        <f>RIGHT($C$83,3)&amp;"*"&amp;RIGHT($C$82,4)&amp;"*"&amp;AA$55&amp;"*"&amp;"A"</f>
        <v>081*2017*7160*A</v>
      </c>
      <c r="B758" s="276">
        <f>ROUND(AA59,0)</f>
        <v>43336</v>
      </c>
      <c r="C758" s="278">
        <f>ROUND(AA60,2)</f>
        <v>3.53</v>
      </c>
      <c r="D758" s="276">
        <f>ROUND(AA61,0)</f>
        <v>376305</v>
      </c>
      <c r="E758" s="276">
        <f>ROUND(AA62,0)</f>
        <v>85872</v>
      </c>
      <c r="F758" s="276">
        <f>ROUND(AA63,0)</f>
        <v>0</v>
      </c>
      <c r="G758" s="276">
        <f>ROUND(AA64,0)</f>
        <v>377614</v>
      </c>
      <c r="H758" s="276">
        <f>ROUND(AA65,0)</f>
        <v>1167</v>
      </c>
      <c r="I758" s="276">
        <f>ROUND(AA66,0)</f>
        <v>23660</v>
      </c>
      <c r="J758" s="276">
        <f>ROUND(AA67,0)</f>
        <v>106116</v>
      </c>
      <c r="K758" s="276">
        <f>ROUND(AA68,0)</f>
        <v>0</v>
      </c>
      <c r="L758" s="276">
        <f>ROUND(AA69,0)</f>
        <v>5628</v>
      </c>
      <c r="M758" s="276">
        <f>ROUND(AA70,0)</f>
        <v>0</v>
      </c>
      <c r="N758" s="276">
        <f>ROUND(AA75,0)</f>
        <v>13648893</v>
      </c>
      <c r="O758" s="276">
        <f>ROUND(AA73,0)</f>
        <v>5643814</v>
      </c>
      <c r="P758" s="276">
        <f>IF(AA76&gt;0,ROUND(AA76,0),0)</f>
        <v>4001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18101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941688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>
      <c r="A759" s="209" t="str">
        <f>RIGHT($C$83,3)&amp;"*"&amp;RIGHT($C$82,4)&amp;"*"&amp;AB$55&amp;"*"&amp;"A"</f>
        <v>081*2017*7170*A</v>
      </c>
      <c r="B759" s="276"/>
      <c r="C759" s="278">
        <f>ROUND(AB60,2)</f>
        <v>96.97</v>
      </c>
      <c r="D759" s="276">
        <f>ROUND(AB61,0)</f>
        <v>6932285</v>
      </c>
      <c r="E759" s="276">
        <f>ROUND(AB62,0)</f>
        <v>1538696</v>
      </c>
      <c r="F759" s="276">
        <f>ROUND(AB63,0)</f>
        <v>0</v>
      </c>
      <c r="G759" s="276">
        <f>ROUND(AB64,0)</f>
        <v>10601375</v>
      </c>
      <c r="H759" s="276">
        <f>ROUND(AB65,0)</f>
        <v>11390</v>
      </c>
      <c r="I759" s="276">
        <f>ROUND(AB66,0)</f>
        <v>257854</v>
      </c>
      <c r="J759" s="276">
        <f>ROUND(AB67,0)</f>
        <v>584195</v>
      </c>
      <c r="K759" s="276">
        <f>ROUND(AB68,0)</f>
        <v>0</v>
      </c>
      <c r="L759" s="276">
        <f>ROUND(AB69,0)</f>
        <v>16887</v>
      </c>
      <c r="M759" s="276">
        <f>ROUND(AB70,0)</f>
        <v>10738</v>
      </c>
      <c r="N759" s="276">
        <f>ROUND(AB75,0)</f>
        <v>113198853</v>
      </c>
      <c r="O759" s="276">
        <f>ROUND(AB73,0)</f>
        <v>85201273</v>
      </c>
      <c r="P759" s="276">
        <f>IF(AB76&gt;0,ROUND(AB76,0),0)</f>
        <v>10027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9123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11079895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>
      <c r="A760" s="209" t="str">
        <f>RIGHT($C$83,3)&amp;"*"&amp;RIGHT($C$82,4)&amp;"*"&amp;AC$55&amp;"*"&amp;"A"</f>
        <v>081*2017*7180*A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>
      <c r="A761" s="209" t="str">
        <f>RIGHT($C$83,3)&amp;"*"&amp;RIGHT($C$82,4)&amp;"*"&amp;AD$55&amp;"*"&amp;"A"</f>
        <v>081*2017*7190*A</v>
      </c>
      <c r="B761" s="276">
        <f>ROUND(AD59,0)</f>
        <v>10830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21418</v>
      </c>
      <c r="H761" s="276">
        <f>ROUND(AD65,0)</f>
        <v>0</v>
      </c>
      <c r="I761" s="276">
        <f>ROUND(AD66,0)</f>
        <v>1560573</v>
      </c>
      <c r="J761" s="276">
        <f>ROUND(AD67,0)</f>
        <v>3896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4039937</v>
      </c>
      <c r="O761" s="276">
        <f>ROUND(AD73,0)</f>
        <v>3955357</v>
      </c>
      <c r="P761" s="276">
        <f>IF(AD76&gt;0,ROUND(AD76,0),0)</f>
        <v>4580</v>
      </c>
      <c r="Q761" s="276">
        <f>IF(AD77&gt;0,ROUND(AD77,0),0)</f>
        <v>3</v>
      </c>
      <c r="R761" s="276">
        <f>IF(AD78&gt;0,ROUND(AD78,0),0)</f>
        <v>715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1107899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>
      <c r="A762" s="209" t="str">
        <f>RIGHT($C$83,3)&amp;"*"&amp;RIGHT($C$82,4)&amp;"*"&amp;AE$55&amp;"*"&amp;"A"</f>
        <v>081*2017*7200*A</v>
      </c>
      <c r="B762" s="276">
        <f>ROUND(AE59,0)</f>
        <v>155140</v>
      </c>
      <c r="C762" s="278">
        <f>ROUND(AE60,2)</f>
        <v>15.84</v>
      </c>
      <c r="D762" s="276">
        <f>ROUND(AE61,0)</f>
        <v>3236978</v>
      </c>
      <c r="E762" s="276">
        <f>ROUND(AE62,0)</f>
        <v>859603</v>
      </c>
      <c r="F762" s="276">
        <f>ROUND(AE63,0)</f>
        <v>0</v>
      </c>
      <c r="G762" s="276">
        <f>ROUND(AE64,0)</f>
        <v>50533</v>
      </c>
      <c r="H762" s="276">
        <f>ROUND(AE65,0)</f>
        <v>4954</v>
      </c>
      <c r="I762" s="276">
        <f>ROUND(AE66,0)</f>
        <v>21139</v>
      </c>
      <c r="J762" s="276">
        <f>ROUND(AE67,0)</f>
        <v>276030</v>
      </c>
      <c r="K762" s="276">
        <f>ROUND(AE68,0)</f>
        <v>335964</v>
      </c>
      <c r="L762" s="276">
        <f>ROUND(AE69,0)</f>
        <v>612</v>
      </c>
      <c r="M762" s="276">
        <f>ROUND(AE70,0)</f>
        <v>14778</v>
      </c>
      <c r="N762" s="276">
        <f>ROUND(AE75,0)</f>
        <v>19676689</v>
      </c>
      <c r="O762" s="276">
        <f>ROUND(AE73,0)</f>
        <v>15313564</v>
      </c>
      <c r="P762" s="276">
        <f>IF(AE76&gt;0,ROUND(AE76,0),0)</f>
        <v>7010</v>
      </c>
      <c r="Q762" s="276">
        <f>IF(AE77&gt;0,ROUND(AE77,0),0)</f>
        <v>0</v>
      </c>
      <c r="R762" s="276">
        <f>IF(AE78&gt;0,ROUND(AE78,0),0)</f>
        <v>17123</v>
      </c>
      <c r="S762" s="276">
        <f>IF(AE79&gt;0,ROUND(AE79,0),0)</f>
        <v>15698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2889063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>
      <c r="A763" s="209" t="str">
        <f>RIGHT($C$83,3)&amp;"*"&amp;RIGHT($C$82,4)&amp;"*"&amp;AF$55&amp;"*"&amp;"A"</f>
        <v>081*2017*7220*A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>
      <c r="A764" s="209" t="str">
        <f>RIGHT($C$83,3)&amp;"*"&amp;RIGHT($C$82,4)&amp;"*"&amp;AG$55&amp;"*"&amp;"A"</f>
        <v>081*2017*7230*A</v>
      </c>
      <c r="B764" s="276">
        <f>ROUND(AG59,0)</f>
        <v>82030</v>
      </c>
      <c r="C764" s="278">
        <f>ROUND(AG60,2)</f>
        <v>119.09</v>
      </c>
      <c r="D764" s="276">
        <f>ROUND(AG61,0)</f>
        <v>14746446</v>
      </c>
      <c r="E764" s="276">
        <f>ROUND(AG62,0)</f>
        <v>3206291</v>
      </c>
      <c r="F764" s="276">
        <f>ROUND(AG63,0)</f>
        <v>1263598</v>
      </c>
      <c r="G764" s="276">
        <f>ROUND(AG64,0)</f>
        <v>2063830</v>
      </c>
      <c r="H764" s="276">
        <f>ROUND(AG65,0)</f>
        <v>1670</v>
      </c>
      <c r="I764" s="276">
        <f>ROUND(AG66,0)</f>
        <v>448773</v>
      </c>
      <c r="J764" s="276">
        <f>ROUND(AG67,0)</f>
        <v>1093522</v>
      </c>
      <c r="K764" s="276">
        <f>ROUND(AG68,0)</f>
        <v>8194</v>
      </c>
      <c r="L764" s="276">
        <f>ROUND(AG69,0)</f>
        <v>24644</v>
      </c>
      <c r="M764" s="276">
        <f>ROUND(AG70,0)</f>
        <v>54017</v>
      </c>
      <c r="N764" s="276">
        <f>ROUND(AG75,0)</f>
        <v>366209290</v>
      </c>
      <c r="O764" s="276">
        <f>ROUND(AG73,0)</f>
        <v>132652384</v>
      </c>
      <c r="P764" s="276">
        <f>IF(AG76&gt;0,ROUND(AG76,0),0)</f>
        <v>30828</v>
      </c>
      <c r="Q764" s="276">
        <f>IF(AG77&gt;0,ROUND(AG77,0),0)</f>
        <v>9285</v>
      </c>
      <c r="R764" s="276">
        <f>IF(AG78&gt;0,ROUND(AG78,0),0)</f>
        <v>17662</v>
      </c>
      <c r="S764" s="276">
        <f>IF(AG79&gt;0,ROUND(AG79,0),0)</f>
        <v>479800</v>
      </c>
      <c r="T764" s="278">
        <f>IF(AG80&gt;0,ROUND(AG80,2),0)</f>
        <v>59.85</v>
      </c>
      <c r="U764" s="276"/>
      <c r="V764" s="277"/>
      <c r="W764" s="276"/>
      <c r="X764" s="276"/>
      <c r="Y764" s="276">
        <f t="shared" si="21"/>
        <v>17232249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>
      <c r="A765" s="209" t="str">
        <f>RIGHT($C$83,3)&amp;"*"&amp;RIGHT($C$82,4)&amp;"*"&amp;AH$55&amp;"*"&amp;"A"</f>
        <v>081*2017*7240*A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11115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112792</v>
      </c>
      <c r="O765" s="276">
        <f>ROUND(AH73,0)</f>
        <v>111901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5917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>
      <c r="A766" s="209" t="str">
        <f>RIGHT($C$83,3)&amp;"*"&amp;RIGHT($C$82,4)&amp;"*"&amp;AI$55&amp;"*"&amp;"A"</f>
        <v>081*2017*7250*A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105654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30352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>
      <c r="A767" s="209" t="str">
        <f>RIGHT($C$83,3)&amp;"*"&amp;RIGHT($C$82,4)&amp;"*"&amp;AJ$55&amp;"*"&amp;"A"</f>
        <v>081*2017*7260*A</v>
      </c>
      <c r="B767" s="276">
        <f>ROUND(AJ59,0)</f>
        <v>35334</v>
      </c>
      <c r="C767" s="278">
        <f>ROUND(AJ60,2)</f>
        <v>275.37</v>
      </c>
      <c r="D767" s="276">
        <f>ROUND(AJ61,0)</f>
        <v>8360006</v>
      </c>
      <c r="E767" s="276">
        <f>ROUND(AJ62,0)</f>
        <v>1585023</v>
      </c>
      <c r="F767" s="276">
        <f>ROUND(AJ63,0)</f>
        <v>245</v>
      </c>
      <c r="G767" s="276">
        <f>ROUND(AJ64,0)</f>
        <v>1122229</v>
      </c>
      <c r="H767" s="276">
        <f>ROUND(AJ65,0)</f>
        <v>37114</v>
      </c>
      <c r="I767" s="276">
        <f>ROUND(AJ66,0)</f>
        <v>45473</v>
      </c>
      <c r="J767" s="276">
        <f>ROUND(AJ67,0)</f>
        <v>400318</v>
      </c>
      <c r="K767" s="276">
        <f>ROUND(AJ68,0)</f>
        <v>585201</v>
      </c>
      <c r="L767" s="276">
        <f>ROUND(AJ69,0)</f>
        <v>147221</v>
      </c>
      <c r="M767" s="276">
        <f>ROUND(AJ70,0)</f>
        <v>74150</v>
      </c>
      <c r="N767" s="276">
        <f>ROUND(AJ75,0)</f>
        <v>33450502</v>
      </c>
      <c r="O767" s="276">
        <f>ROUND(AJ73,0)</f>
        <v>1317228</v>
      </c>
      <c r="P767" s="276">
        <f>IF(AJ76&gt;0,ROUND(AJ76,0),0)</f>
        <v>25503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22.45</v>
      </c>
      <c r="U767" s="276"/>
      <c r="V767" s="277"/>
      <c r="W767" s="276"/>
      <c r="X767" s="276"/>
      <c r="Y767" s="276">
        <f t="shared" si="21"/>
        <v>7820677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>
      <c r="A768" s="209" t="str">
        <f>RIGHT($C$83,3)&amp;"*"&amp;RIGHT($C$82,4)&amp;"*"&amp;AK$55&amp;"*"&amp;"A"</f>
        <v>081*2017*7310*A</v>
      </c>
      <c r="B768" s="276">
        <f>ROUND(AK59,0)</f>
        <v>55897</v>
      </c>
      <c r="C768" s="278">
        <f>ROUND(AK60,2)</f>
        <v>1.62</v>
      </c>
      <c r="D768" s="276">
        <f>ROUND(AK61,0)</f>
        <v>1190566</v>
      </c>
      <c r="E768" s="276">
        <f>ROUND(AK62,0)</f>
        <v>291668</v>
      </c>
      <c r="F768" s="276">
        <f>ROUND(AK63,0)</f>
        <v>0</v>
      </c>
      <c r="G768" s="276">
        <f>ROUND(AK64,0)</f>
        <v>13936</v>
      </c>
      <c r="H768" s="276">
        <f>ROUND(AK65,0)</f>
        <v>0</v>
      </c>
      <c r="I768" s="276">
        <f>ROUND(AK66,0)</f>
        <v>8016</v>
      </c>
      <c r="J768" s="276">
        <f>ROUND(AK67,0)</f>
        <v>138358</v>
      </c>
      <c r="K768" s="276">
        <f>ROUND(AK68,0)</f>
        <v>0</v>
      </c>
      <c r="L768" s="276">
        <f>ROUND(AK69,0)</f>
        <v>3642</v>
      </c>
      <c r="M768" s="276">
        <f>ROUND(AK70,0)</f>
        <v>3100</v>
      </c>
      <c r="N768" s="276">
        <f>ROUND(AK75,0)</f>
        <v>7340081</v>
      </c>
      <c r="O768" s="276">
        <f>ROUND(AK73,0)</f>
        <v>5151</v>
      </c>
      <c r="P768" s="276">
        <f>IF(AK76&gt;0,ROUND(AK76,0),0)</f>
        <v>5521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111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1249438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>
      <c r="A769" s="209" t="str">
        <f>RIGHT($C$83,3)&amp;"*"&amp;RIGHT($C$82,4)&amp;"*"&amp;AL$55&amp;"*"&amp;"A"</f>
        <v>081*2017*7320*A</v>
      </c>
      <c r="B769" s="276">
        <f>ROUND(AL59,0)</f>
        <v>0</v>
      </c>
      <c r="C769" s="278">
        <f>ROUND(AL60,2)</f>
        <v>4.6900000000000004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1087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857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75470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>
      <c r="A770" s="209" t="str">
        <f>RIGHT($C$83,3)&amp;"*"&amp;RIGHT($C$82,4)&amp;"*"&amp;AM$55&amp;"*"&amp;"A"</f>
        <v>081*2017*7330*A</v>
      </c>
      <c r="B770" s="276">
        <f>ROUND(AM59,0)</f>
        <v>0</v>
      </c>
      <c r="C770" s="278">
        <f>ROUND(AM60,2)</f>
        <v>0</v>
      </c>
      <c r="D770" s="276">
        <f>ROUND(AM61,0)</f>
        <v>135622</v>
      </c>
      <c r="E770" s="276">
        <f>ROUND(AM62,0)</f>
        <v>33966</v>
      </c>
      <c r="F770" s="276">
        <f>ROUND(AM63,0)</f>
        <v>0</v>
      </c>
      <c r="G770" s="276">
        <f>ROUND(AM64,0)</f>
        <v>546</v>
      </c>
      <c r="H770" s="276">
        <f>ROUND(AM65,0)</f>
        <v>0</v>
      </c>
      <c r="I770" s="276">
        <f>ROUND(AM66,0)</f>
        <v>90</v>
      </c>
      <c r="J770" s="276">
        <f>ROUND(AM67,0)</f>
        <v>12574</v>
      </c>
      <c r="K770" s="276">
        <f>ROUND(AM68,0)</f>
        <v>0</v>
      </c>
      <c r="L770" s="276">
        <f>ROUND(AM69,0)</f>
        <v>87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508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120107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>
      <c r="A771" s="209" t="str">
        <f>RIGHT($C$83,3)&amp;"*"&amp;RIGHT($C$82,4)&amp;"*"&amp;AN$55&amp;"*"&amp;"A"</f>
        <v>081*2017*7340*A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>
      <c r="A772" s="209" t="str">
        <f>RIGHT($C$83,3)&amp;"*"&amp;RIGHT($C$82,4)&amp;"*"&amp;AO$55&amp;"*"&amp;"A"</f>
        <v>081*2017*7350*A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>
      <c r="A773" s="209" t="str">
        <f>RIGHT($C$83,3)&amp;"*"&amp;RIGHT($C$82,4)&amp;"*"&amp;AP$55&amp;"*"&amp;"A"</f>
        <v>081*2017*7380*A</v>
      </c>
      <c r="B773" s="276">
        <f>ROUND(AP59,0)</f>
        <v>81185</v>
      </c>
      <c r="C773" s="278">
        <f>ROUND(AP60,2)</f>
        <v>0</v>
      </c>
      <c r="D773" s="276">
        <f>ROUND(AP61,0)</f>
        <v>15181600</v>
      </c>
      <c r="E773" s="276">
        <f>ROUND(AP62,0)</f>
        <v>2187447</v>
      </c>
      <c r="F773" s="276">
        <f>ROUND(AP63,0)</f>
        <v>-1343</v>
      </c>
      <c r="G773" s="276">
        <f>ROUND(AP64,0)</f>
        <v>1855477</v>
      </c>
      <c r="H773" s="276">
        <f>ROUND(AP65,0)</f>
        <v>0</v>
      </c>
      <c r="I773" s="276">
        <f>ROUND(AP66,0)</f>
        <v>31047</v>
      </c>
      <c r="J773" s="276">
        <f>ROUND(AP67,0)</f>
        <v>627339</v>
      </c>
      <c r="K773" s="276">
        <f>ROUND(AP68,0)</f>
        <v>2172580</v>
      </c>
      <c r="L773" s="276">
        <f>ROUND(AP69,0)</f>
        <v>587864</v>
      </c>
      <c r="M773" s="276">
        <f>ROUND(AP70,0)</f>
        <v>60779</v>
      </c>
      <c r="N773" s="276">
        <f>ROUND(AP75,0)</f>
        <v>40982175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9925265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>
      <c r="A774" s="209" t="str">
        <f>RIGHT($C$83,3)&amp;"*"&amp;RIGHT($C$82,4)&amp;"*"&amp;AQ$55&amp;"*"&amp;"A"</f>
        <v>081*2017*7390*A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>
      <c r="A775" s="209" t="str">
        <f>RIGHT($C$83,3)&amp;"*"&amp;RIGHT($C$82,4)&amp;"*"&amp;AR$55&amp;"*"&amp;"A"</f>
        <v>081*2017*7400*A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>
      <c r="A776" s="209" t="str">
        <f>RIGHT($C$83,3)&amp;"*"&amp;RIGHT($C$82,4)&amp;"*"&amp;AS$55&amp;"*"&amp;"A"</f>
        <v>081*2017*7410*A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>
      <c r="A777" s="209" t="str">
        <f>RIGHT($C$83,3)&amp;"*"&amp;RIGHT($C$82,4)&amp;"*"&amp;AT$55&amp;"*"&amp;"A"</f>
        <v>081*2017*7420*A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>
      <c r="A778" s="209" t="str">
        <f>RIGHT($C$83,3)&amp;"*"&amp;RIGHT($C$82,4)&amp;"*"&amp;AU$55&amp;"*"&amp;"A"</f>
        <v>081*2017*7430*A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>
      <c r="A779" s="209" t="str">
        <f>RIGHT($C$83,3)&amp;"*"&amp;RIGHT($C$82,4)&amp;"*"&amp;AV$55&amp;"*"&amp;"A"</f>
        <v>081*2017*7490*A</v>
      </c>
      <c r="B779" s="276"/>
      <c r="C779" s="278">
        <f>ROUND(AV60,2)</f>
        <v>190.61</v>
      </c>
      <c r="D779" s="276">
        <f>ROUND(AV61,0)</f>
        <v>13445070</v>
      </c>
      <c r="E779" s="276">
        <f>ROUND(AV62,0)</f>
        <v>2745540</v>
      </c>
      <c r="F779" s="276">
        <f>ROUND(AV63,0)</f>
        <v>31</v>
      </c>
      <c r="G779" s="276">
        <f>ROUND(AV64,0)</f>
        <v>1199362</v>
      </c>
      <c r="H779" s="276">
        <f>ROUND(AV65,0)</f>
        <v>21481</v>
      </c>
      <c r="I779" s="276">
        <f>ROUND(AV66,0)</f>
        <v>2084703</v>
      </c>
      <c r="J779" s="276">
        <f>ROUND(AV67,0)</f>
        <v>731215</v>
      </c>
      <c r="K779" s="276">
        <f>ROUND(AV68,0)</f>
        <v>604080</v>
      </c>
      <c r="L779" s="276">
        <f>ROUND(AV69,0)</f>
        <v>147812</v>
      </c>
      <c r="M779" s="276">
        <f>ROUND(AV70,0)</f>
        <v>183528</v>
      </c>
      <c r="N779" s="276">
        <f>ROUND(AV75,0)</f>
        <v>117810539</v>
      </c>
      <c r="O779" s="276">
        <f>ROUND(AV73,0)</f>
        <v>82169926</v>
      </c>
      <c r="P779" s="276">
        <f>IF(AV76&gt;0,ROUND(AV76,0),0)</f>
        <v>20351</v>
      </c>
      <c r="Q779" s="276">
        <f>IF(AV77&gt;0,ROUND(AV77,0),0)</f>
        <v>888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33.159999999999997</v>
      </c>
      <c r="U779" s="276"/>
      <c r="V779" s="277"/>
      <c r="W779" s="276"/>
      <c r="X779" s="276"/>
      <c r="Y779" s="276">
        <f t="shared" si="21"/>
        <v>11977698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>
      <c r="A780" s="209" t="str">
        <f>RIGHT($C$83,3)&amp;"*"&amp;RIGHT($C$82,4)&amp;"*"&amp;AW$55&amp;"*"&amp;"A"</f>
        <v>081*2017*8200*A</v>
      </c>
      <c r="B780" s="276"/>
      <c r="C780" s="278">
        <f>ROUND(AW60,2)</f>
        <v>35.729999999999997</v>
      </c>
      <c r="D780" s="276">
        <f>ROUND(AW61,0)</f>
        <v>4169866</v>
      </c>
      <c r="E780" s="276">
        <f>ROUND(AW62,0)</f>
        <v>1045254</v>
      </c>
      <c r="F780" s="276">
        <f>ROUND(AW63,0)</f>
        <v>0</v>
      </c>
      <c r="G780" s="276">
        <f>ROUND(AW64,0)</f>
        <v>42030</v>
      </c>
      <c r="H780" s="276">
        <f>ROUND(AW65,0)</f>
        <v>14859</v>
      </c>
      <c r="I780" s="276">
        <f>ROUND(AW66,0)</f>
        <v>942</v>
      </c>
      <c r="J780" s="276">
        <f>ROUND(AW67,0)</f>
        <v>2831</v>
      </c>
      <c r="K780" s="276">
        <f>ROUND(AW68,0)</f>
        <v>0</v>
      </c>
      <c r="L780" s="276">
        <f>ROUND(AW69,0)</f>
        <v>512322</v>
      </c>
      <c r="M780" s="276">
        <f>ROUND(AW70,0)</f>
        <v>355981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>
      <c r="A781" s="209" t="str">
        <f>RIGHT($C$83,3)&amp;"*"&amp;RIGHT($C$82,4)&amp;"*"&amp;AX$55&amp;"*"&amp;"A"</f>
        <v>081*2017*8310*A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>
      <c r="A782" s="209" t="str">
        <f>RIGHT($C$83,3)&amp;"*"&amp;RIGHT($C$82,4)&amp;"*"&amp;AY$55&amp;"*"&amp;"A"</f>
        <v>081*2017*8320*A</v>
      </c>
      <c r="B782" s="276">
        <f>ROUND(AY59,0)</f>
        <v>254496</v>
      </c>
      <c r="C782" s="278">
        <f>ROUND(AY60,2)</f>
        <v>0</v>
      </c>
      <c r="D782" s="276">
        <f>ROUND(AY61,0)</f>
        <v>2553779</v>
      </c>
      <c r="E782" s="276">
        <f>ROUND(AY62,0)</f>
        <v>1009135</v>
      </c>
      <c r="F782" s="276">
        <f>ROUND(AY63,0)</f>
        <v>0</v>
      </c>
      <c r="G782" s="276">
        <f>ROUND(AY64,0)</f>
        <v>1255653</v>
      </c>
      <c r="H782" s="276">
        <f>ROUND(AY65,0)</f>
        <v>0</v>
      </c>
      <c r="I782" s="276">
        <f>ROUND(AY66,0)</f>
        <v>453600</v>
      </c>
      <c r="J782" s="276">
        <f>ROUND(AY67,0)</f>
        <v>400368</v>
      </c>
      <c r="K782" s="276">
        <f>ROUND(AY68,0)</f>
        <v>1381</v>
      </c>
      <c r="L782" s="276">
        <f>ROUND(AY69,0)</f>
        <v>-9541</v>
      </c>
      <c r="M782" s="276">
        <f>ROUND(AY70,0)</f>
        <v>1234271</v>
      </c>
      <c r="N782" s="276"/>
      <c r="O782" s="276"/>
      <c r="P782" s="276">
        <f>IF(AY76&gt;0,ROUND(AY76,0),0)</f>
        <v>14179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>
      <c r="A783" s="209" t="str">
        <f>RIGHT($C$83,3)&amp;"*"&amp;RIGHT($C$82,4)&amp;"*"&amp;AZ$55&amp;"*"&amp;"A"</f>
        <v>081*2017*8330*A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>
      <c r="A784" s="209" t="str">
        <f>RIGHT($C$83,3)&amp;"*"&amp;RIGHT($C$82,4)&amp;"*"&amp;BA$55&amp;"*"&amp;"A"</f>
        <v>081*2017*8350*A</v>
      </c>
      <c r="B784" s="276">
        <f>ROUND(BA59,0)</f>
        <v>0</v>
      </c>
      <c r="C784" s="278">
        <f>ROUND(BA60,2)</f>
        <v>0</v>
      </c>
      <c r="D784" s="276">
        <f>ROUND(BA61,0)</f>
        <v>120448</v>
      </c>
      <c r="E784" s="276">
        <f>ROUND(BA62,0)</f>
        <v>54538</v>
      </c>
      <c r="F784" s="276">
        <f>ROUND(BA63,0)</f>
        <v>0</v>
      </c>
      <c r="G784" s="276">
        <f>ROUND(BA64,0)</f>
        <v>7616</v>
      </c>
      <c r="H784" s="276">
        <f>ROUND(BA65,0)</f>
        <v>0</v>
      </c>
      <c r="I784" s="276">
        <f>ROUND(BA66,0)</f>
        <v>2512</v>
      </c>
      <c r="J784" s="276">
        <f>ROUND(BA67,0)</f>
        <v>64176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2561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>
      <c r="A785" s="209" t="str">
        <f>RIGHT($C$83,3)&amp;"*"&amp;RIGHT($C$82,4)&amp;"*"&amp;BB$55&amp;"*"&amp;"A"</f>
        <v>081*2017*8360*A</v>
      </c>
      <c r="B785" s="276"/>
      <c r="C785" s="278">
        <f>ROUND(BB60,2)</f>
        <v>16.21</v>
      </c>
      <c r="D785" s="276">
        <f>ROUND(BB61,0)</f>
        <v>1501987</v>
      </c>
      <c r="E785" s="276">
        <f>ROUND(BB62,0)</f>
        <v>351053</v>
      </c>
      <c r="F785" s="276">
        <f>ROUND(BB63,0)</f>
        <v>0</v>
      </c>
      <c r="G785" s="276">
        <f>ROUND(BB64,0)</f>
        <v>14042</v>
      </c>
      <c r="H785" s="276">
        <f>ROUND(BB65,0)</f>
        <v>4332</v>
      </c>
      <c r="I785" s="276">
        <f>ROUND(BB66,0)</f>
        <v>179</v>
      </c>
      <c r="J785" s="276">
        <f>ROUND(BB67,0)</f>
        <v>13852</v>
      </c>
      <c r="K785" s="276">
        <f>ROUND(BB68,0)</f>
        <v>0</v>
      </c>
      <c r="L785" s="276">
        <f>ROUND(BB69,0)</f>
        <v>7274</v>
      </c>
      <c r="M785" s="276">
        <f>ROUND(BB70,0)</f>
        <v>0</v>
      </c>
      <c r="N785" s="276"/>
      <c r="O785" s="276"/>
      <c r="P785" s="276">
        <f>IF(BB76&gt;0,ROUND(BB76,0),0)</f>
        <v>560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>
      <c r="A786" s="209" t="str">
        <f>RIGHT($C$83,3)&amp;"*"&amp;RIGHT($C$82,4)&amp;"*"&amp;BC$55&amp;"*"&amp;"A"</f>
        <v>081*2017*8370*A</v>
      </c>
      <c r="B786" s="276"/>
      <c r="C786" s="278">
        <f>ROUND(BC60,2)</f>
        <v>9.0399999999999991</v>
      </c>
      <c r="D786" s="276">
        <f>ROUND(BC61,0)</f>
        <v>462069</v>
      </c>
      <c r="E786" s="276">
        <f>ROUND(BC62,0)</f>
        <v>236827</v>
      </c>
      <c r="F786" s="276">
        <f>ROUND(BC63,0)</f>
        <v>0</v>
      </c>
      <c r="G786" s="276">
        <f>ROUND(BC64,0)</f>
        <v>221</v>
      </c>
      <c r="H786" s="276">
        <f>ROUND(BC65,0)</f>
        <v>1241</v>
      </c>
      <c r="I786" s="276">
        <f>ROUND(BC66,0)</f>
        <v>359</v>
      </c>
      <c r="J786" s="276">
        <f>ROUND(BC67,0)</f>
        <v>42876</v>
      </c>
      <c r="K786" s="276">
        <f>ROUND(BC68,0)</f>
        <v>0</v>
      </c>
      <c r="L786" s="276">
        <f>ROUND(BC69,0)</f>
        <v>4964</v>
      </c>
      <c r="M786" s="276">
        <f>ROUND(BC70,0)</f>
        <v>0</v>
      </c>
      <c r="N786" s="276"/>
      <c r="O786" s="276"/>
      <c r="P786" s="276">
        <f>IF(BC76&gt;0,ROUND(BC76,0),0)</f>
        <v>746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>
      <c r="A787" s="209" t="str">
        <f>RIGHT($C$83,3)&amp;"*"&amp;RIGHT($C$82,4)&amp;"*"&amp;BD$55&amp;"*"&amp;"A"</f>
        <v>081*2017*8420*A</v>
      </c>
      <c r="B787" s="276"/>
      <c r="C787" s="278">
        <f>ROUND(BD60,2)</f>
        <v>0</v>
      </c>
      <c r="D787" s="276">
        <f>ROUND(BD61,0)</f>
        <v>832784</v>
      </c>
      <c r="E787" s="276">
        <f>ROUND(BD62,0)</f>
        <v>345831</v>
      </c>
      <c r="F787" s="276">
        <f>ROUND(BD63,0)</f>
        <v>0</v>
      </c>
      <c r="G787" s="276">
        <f>ROUND(BD64,0)</f>
        <v>35048</v>
      </c>
      <c r="H787" s="276">
        <f>ROUND(BD65,0)</f>
        <v>0</v>
      </c>
      <c r="I787" s="276">
        <f>ROUND(BD66,0)</f>
        <v>6197</v>
      </c>
      <c r="J787" s="276">
        <f>ROUND(BD67,0)</f>
        <v>262207</v>
      </c>
      <c r="K787" s="276">
        <f>ROUND(BD68,0)</f>
        <v>18</v>
      </c>
      <c r="L787" s="276">
        <f>ROUND(BD69,0)</f>
        <v>1125</v>
      </c>
      <c r="M787" s="276">
        <f>ROUND(BD70,0)</f>
        <v>0</v>
      </c>
      <c r="N787" s="276"/>
      <c r="O787" s="276"/>
      <c r="P787" s="276">
        <f>IF(BD76&gt;0,ROUND(BD76,0),0)</f>
        <v>10402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>
      <c r="A788" s="209" t="str">
        <f>RIGHT($C$83,3)&amp;"*"&amp;RIGHT($C$82,4)&amp;"*"&amp;BE$55&amp;"*"&amp;"A"</f>
        <v>081*2017*8430*A</v>
      </c>
      <c r="B788" s="276">
        <f>ROUND(BE59,0)</f>
        <v>662039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2812500</v>
      </c>
      <c r="I788" s="276">
        <f>ROUND(BE66,0)</f>
        <v>1100837</v>
      </c>
      <c r="J788" s="276">
        <f>ROUND(BE67,0)</f>
        <v>4000000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169569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>
      <c r="A789" s="209" t="str">
        <f>RIGHT($C$83,3)&amp;"*"&amp;RIGHT($C$82,4)&amp;"*"&amp;BF$55&amp;"*"&amp;"A"</f>
        <v>081*2017*8460*A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5985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>
      <c r="A790" s="209" t="str">
        <f>RIGHT($C$83,3)&amp;"*"&amp;RIGHT($C$82,4)&amp;"*"&amp;BG$55&amp;"*"&amp;"A"</f>
        <v>081*2017*8470*A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240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>
      <c r="A791" s="209" t="str">
        <f>RIGHT($C$83,3)&amp;"*"&amp;RIGHT($C$82,4)&amp;"*"&amp;BH$55&amp;"*"&amp;"A"</f>
        <v>081*2017*8480*A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>
      <c r="A792" s="209" t="str">
        <f>RIGHT($C$83,3)&amp;"*"&amp;RIGHT($C$82,4)&amp;"*"&amp;BI$55&amp;"*"&amp;"A"</f>
        <v>081*2017*8490*A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>
      <c r="A793" s="209" t="str">
        <f>RIGHT($C$83,3)&amp;"*"&amp;RIGHT($C$82,4)&amp;"*"&amp;BJ$55&amp;"*"&amp;"A"</f>
        <v>081*2017*8510*A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>
      <c r="A794" s="209" t="str">
        <f>RIGHT($C$83,3)&amp;"*"&amp;RIGHT($C$82,4)&amp;"*"&amp;BK$55&amp;"*"&amp;"A"</f>
        <v>081*2017*8530*A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>
      <c r="A795" s="209" t="str">
        <f>RIGHT($C$83,3)&amp;"*"&amp;RIGHT($C$82,4)&amp;"*"&amp;BL$55&amp;"*"&amp;"A"</f>
        <v>081*2017*8560*A</v>
      </c>
      <c r="B795" s="276"/>
      <c r="C795" s="278">
        <f>ROUND(BL60,2)</f>
        <v>0</v>
      </c>
      <c r="D795" s="276">
        <f>ROUND(BL61,0)</f>
        <v>1792041</v>
      </c>
      <c r="E795" s="276">
        <f>ROUND(BL62,0)</f>
        <v>573231</v>
      </c>
      <c r="F795" s="276">
        <f>ROUND(BL63,0)</f>
        <v>0</v>
      </c>
      <c r="G795" s="276">
        <f>ROUND(BL64,0)</f>
        <v>65700</v>
      </c>
      <c r="H795" s="276">
        <f>ROUND(BL65,0)</f>
        <v>0</v>
      </c>
      <c r="I795" s="276">
        <f>ROUND(BL66,0)</f>
        <v>58774</v>
      </c>
      <c r="J795" s="276">
        <f>ROUND(BL67,0)</f>
        <v>95062</v>
      </c>
      <c r="K795" s="276">
        <f>ROUND(BL68,0)</f>
        <v>21</v>
      </c>
      <c r="L795" s="276">
        <f>ROUND(BL69,0)</f>
        <v>1084</v>
      </c>
      <c r="M795" s="276">
        <f>ROUND(BL70,0)</f>
        <v>0</v>
      </c>
      <c r="N795" s="276"/>
      <c r="O795" s="276"/>
      <c r="P795" s="276">
        <f>IF(BL76&gt;0,ROUND(BL76,0),0)</f>
        <v>4450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>
      <c r="A796" s="209" t="str">
        <f>RIGHT($C$83,3)&amp;"*"&amp;RIGHT($C$82,4)&amp;"*"&amp;BM$55&amp;"*"&amp;"A"</f>
        <v>081*2017*8590*A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>
      <c r="A797" s="209" t="str">
        <f>RIGHT($C$83,3)&amp;"*"&amp;RIGHT($C$82,4)&amp;"*"&amp;BN$55&amp;"*"&amp;"A"</f>
        <v>081*2017*8610*A</v>
      </c>
      <c r="B797" s="276"/>
      <c r="C797" s="278">
        <f>ROUND(BN60,2)</f>
        <v>27.73</v>
      </c>
      <c r="D797" s="276">
        <f>ROUND(BN61,0)</f>
        <v>1351416</v>
      </c>
      <c r="E797" s="276">
        <f>ROUND(BN62,0)</f>
        <v>267641</v>
      </c>
      <c r="F797" s="276">
        <f>ROUND(BN63,0)</f>
        <v>98367</v>
      </c>
      <c r="G797" s="276">
        <f>ROUND(BN64,0)</f>
        <v>22402</v>
      </c>
      <c r="H797" s="276">
        <f>ROUND(BN65,0)</f>
        <v>6135</v>
      </c>
      <c r="I797" s="276">
        <f>ROUND(BN66,0)</f>
        <v>118289</v>
      </c>
      <c r="J797" s="276">
        <f>ROUND(BN67,0)</f>
        <v>466049</v>
      </c>
      <c r="K797" s="276">
        <f>ROUND(BN68,0)</f>
        <v>669941</v>
      </c>
      <c r="L797" s="276">
        <f>ROUND(BN69,0)</f>
        <v>113589</v>
      </c>
      <c r="M797" s="276">
        <f>ROUND(BN70,0)</f>
        <v>441513</v>
      </c>
      <c r="N797" s="276"/>
      <c r="O797" s="276"/>
      <c r="P797" s="276">
        <f>IF(BN76&gt;0,ROUND(BN76,0),0)</f>
        <v>11049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>
      <c r="A798" s="209" t="str">
        <f>RIGHT($C$83,3)&amp;"*"&amp;RIGHT($C$82,4)&amp;"*"&amp;BO$55&amp;"*"&amp;"A"</f>
        <v>081*2017*8620*A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>
      <c r="A799" s="209" t="str">
        <f>RIGHT($C$83,3)&amp;"*"&amp;RIGHT($C$82,4)&amp;"*"&amp;BP$55&amp;"*"&amp;"A"</f>
        <v>081*2017*8630*A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>
      <c r="A800" s="209" t="str">
        <f>RIGHT($C$83,3)&amp;"*"&amp;RIGHT($C$82,4)&amp;"*"&amp;BQ$55&amp;"*"&amp;"A"</f>
        <v>081*2017*8640*A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>
      <c r="A801" s="209" t="str">
        <f>RIGHT($C$83,3)&amp;"*"&amp;RIGHT($C$82,4)&amp;"*"&amp;BR$55&amp;"*"&amp;"A"</f>
        <v>081*2017*8650*A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>
      <c r="A802" s="209" t="str">
        <f>RIGHT($C$83,3)&amp;"*"&amp;RIGHT($C$82,4)&amp;"*"&amp;BS$55&amp;"*"&amp;"A"</f>
        <v>081*2017*8660*A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>
      <c r="A803" s="209" t="str">
        <f>RIGHT($C$83,3)&amp;"*"&amp;RIGHT($C$82,4)&amp;"*"&amp;BT$55&amp;"*"&amp;"A"</f>
        <v>081*2017*8670*A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>
      <c r="A804" s="209" t="str">
        <f>RIGHT($C$83,3)&amp;"*"&amp;RIGHT($C$82,4)&amp;"*"&amp;BU$55&amp;"*"&amp;"A"</f>
        <v>081*2017*8680*A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>
      <c r="A805" s="209" t="str">
        <f>RIGHT($C$83,3)&amp;"*"&amp;RIGHT($C$82,4)&amp;"*"&amp;BV$55&amp;"*"&amp;"A"</f>
        <v>081*2017*8690*A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>
      <c r="A806" s="209" t="str">
        <f>RIGHT($C$83,3)&amp;"*"&amp;RIGHT($C$82,4)&amp;"*"&amp;BW$55&amp;"*"&amp;"A"</f>
        <v>081*2017*8700*A</v>
      </c>
      <c r="B806" s="276"/>
      <c r="C806" s="278">
        <f>ROUND(BW60,2)</f>
        <v>0</v>
      </c>
      <c r="D806" s="276">
        <f>ROUND(BW61,0)</f>
        <v>374276</v>
      </c>
      <c r="E806" s="276">
        <f>ROUND(BW62,0)</f>
        <v>49090</v>
      </c>
      <c r="F806" s="276">
        <f>ROUND(BW63,0)</f>
        <v>653133</v>
      </c>
      <c r="G806" s="276">
        <f>ROUND(BW64,0)</f>
        <v>77939</v>
      </c>
      <c r="H806" s="276">
        <f>ROUND(BW65,0)</f>
        <v>0</v>
      </c>
      <c r="I806" s="276">
        <f>ROUND(BW66,0)</f>
        <v>116874</v>
      </c>
      <c r="J806" s="276">
        <f>ROUND(BW67,0)</f>
        <v>45810</v>
      </c>
      <c r="K806" s="276">
        <f>ROUND(BW68,0)</f>
        <v>47</v>
      </c>
      <c r="L806" s="276">
        <f>ROUND(BW69,0)</f>
        <v>43639</v>
      </c>
      <c r="M806" s="276">
        <f>ROUND(BW70,0)</f>
        <v>0</v>
      </c>
      <c r="N806" s="276"/>
      <c r="O806" s="276"/>
      <c r="P806" s="276">
        <f>IF(BW76&gt;0,ROUND(BW76,0),0)</f>
        <v>1920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>
      <c r="A807" s="209" t="str">
        <f>RIGHT($C$83,3)&amp;"*"&amp;RIGHT($C$82,4)&amp;"*"&amp;BX$55&amp;"*"&amp;"A"</f>
        <v>081*2017*8710*A</v>
      </c>
      <c r="B807" s="276"/>
      <c r="C807" s="278">
        <f>ROUND(BX60,2)</f>
        <v>22.95</v>
      </c>
      <c r="D807" s="276">
        <f>ROUND(BX61,0)</f>
        <v>2191694</v>
      </c>
      <c r="E807" s="276">
        <f>ROUND(BX62,0)</f>
        <v>502070</v>
      </c>
      <c r="F807" s="276">
        <f>ROUND(BX63,0)</f>
        <v>0</v>
      </c>
      <c r="G807" s="276">
        <f>ROUND(BX64,0)</f>
        <v>98</v>
      </c>
      <c r="H807" s="276">
        <f>ROUND(BX65,0)</f>
        <v>14600</v>
      </c>
      <c r="I807" s="276">
        <f>ROUND(BX66,0)</f>
        <v>658</v>
      </c>
      <c r="J807" s="276">
        <f>ROUND(BX67,0)</f>
        <v>15372</v>
      </c>
      <c r="K807" s="276">
        <f>ROUND(BX68,0)</f>
        <v>0</v>
      </c>
      <c r="L807" s="276">
        <f>ROUND(BX69,0)</f>
        <v>12909</v>
      </c>
      <c r="M807" s="276">
        <f>ROUND(BX70,0)</f>
        <v>169</v>
      </c>
      <c r="N807" s="276"/>
      <c r="O807" s="276"/>
      <c r="P807" s="276">
        <f>IF(BX76&gt;0,ROUND(BX76,0),0)</f>
        <v>621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>
      <c r="A808" s="209" t="str">
        <f>RIGHT($C$83,3)&amp;"*"&amp;RIGHT($C$82,4)&amp;"*"&amp;BY$55&amp;"*"&amp;"A"</f>
        <v>081*2017*8720*A</v>
      </c>
      <c r="B808" s="276"/>
      <c r="C808" s="278">
        <f>ROUND(BY60,2)</f>
        <v>5.21</v>
      </c>
      <c r="D808" s="276">
        <f>ROUND(BY61,0)</f>
        <v>807168</v>
      </c>
      <c r="E808" s="276">
        <f>ROUND(BY62,0)</f>
        <v>143557</v>
      </c>
      <c r="F808" s="276">
        <f>ROUND(BY63,0)</f>
        <v>1500</v>
      </c>
      <c r="G808" s="276">
        <f>ROUND(BY64,0)</f>
        <v>82851</v>
      </c>
      <c r="H808" s="276">
        <f>ROUND(BY65,0)</f>
        <v>798</v>
      </c>
      <c r="I808" s="276">
        <f>ROUND(BY66,0)</f>
        <v>6319</v>
      </c>
      <c r="J808" s="276">
        <f>ROUND(BY67,0)</f>
        <v>85905</v>
      </c>
      <c r="K808" s="276">
        <f>ROUND(BY68,0)</f>
        <v>0</v>
      </c>
      <c r="L808" s="276">
        <f>ROUND(BY69,0)</f>
        <v>32106</v>
      </c>
      <c r="M808" s="276">
        <f>ROUND(BY70,0)</f>
        <v>141500</v>
      </c>
      <c r="N808" s="276"/>
      <c r="O808" s="276"/>
      <c r="P808" s="276">
        <f>IF(BY76&gt;0,ROUND(BY76,0),0)</f>
        <v>2284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>
      <c r="A809" s="209" t="str">
        <f>RIGHT($C$83,3)&amp;"*"&amp;RIGHT($C$82,4)&amp;"*"&amp;BZ$55&amp;"*"&amp;"A"</f>
        <v>081*2017*8730*A</v>
      </c>
      <c r="B809" s="276"/>
      <c r="C809" s="278">
        <f>ROUND(BZ60,2)</f>
        <v>30.42</v>
      </c>
      <c r="D809" s="276">
        <f>ROUND(BZ61,0)</f>
        <v>516933</v>
      </c>
      <c r="E809" s="276">
        <f>ROUND(BZ62,0)</f>
        <v>124381</v>
      </c>
      <c r="F809" s="276">
        <f>ROUND(BZ63,0)</f>
        <v>0</v>
      </c>
      <c r="G809" s="276">
        <f>ROUND(BZ64,0)</f>
        <v>2233</v>
      </c>
      <c r="H809" s="276">
        <f>ROUND(BZ65,0)</f>
        <v>762</v>
      </c>
      <c r="I809" s="276">
        <f>ROUND(BZ66,0)</f>
        <v>2704</v>
      </c>
      <c r="J809" s="276">
        <f>ROUND(BZ67,0)</f>
        <v>11312</v>
      </c>
      <c r="K809" s="276">
        <f>ROUND(BZ68,0)</f>
        <v>0</v>
      </c>
      <c r="L809" s="276">
        <f>ROUND(BZ69,0)</f>
        <v>406</v>
      </c>
      <c r="M809" s="276">
        <f>ROUND(BZ70,0)</f>
        <v>0</v>
      </c>
      <c r="N809" s="276"/>
      <c r="O809" s="276"/>
      <c r="P809" s="276">
        <f>IF(BZ76&gt;0,ROUND(BZ76,0),0)</f>
        <v>201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>
      <c r="A810" s="209" t="str">
        <f>RIGHT($C$83,3)&amp;"*"&amp;RIGHT($C$82,4)&amp;"*"&amp;CA$55&amp;"*"&amp;"A"</f>
        <v>081*2017*8740*A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>
      <c r="A811" s="209" t="str">
        <f>RIGHT($C$83,3)&amp;"*"&amp;RIGHT($C$82,4)&amp;"*"&amp;CB$55&amp;"*"&amp;"A"</f>
        <v>081*2017*8770*A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>
      <c r="A812" s="209" t="str">
        <f>RIGHT($C$83,3)&amp;"*"&amp;RIGHT($C$82,4)&amp;"*"&amp;CC$55&amp;"*"&amp;"A"</f>
        <v>081*2017*8790*A</v>
      </c>
      <c r="B812" s="276"/>
      <c r="C812" s="278">
        <f>ROUND(CC60,2)</f>
        <v>48.17</v>
      </c>
      <c r="D812" s="276">
        <f>ROUND(CC61,0)</f>
        <v>11968303</v>
      </c>
      <c r="E812" s="276">
        <f>ROUND(CC62,0)</f>
        <v>3596693</v>
      </c>
      <c r="F812" s="276">
        <f>ROUND(CC63,0)</f>
        <v>6793834</v>
      </c>
      <c r="G812" s="276">
        <f>ROUND(CC64,0)</f>
        <v>663294</v>
      </c>
      <c r="H812" s="276">
        <f>ROUND(CC65,0)</f>
        <v>48426</v>
      </c>
      <c r="I812" s="276">
        <f>ROUND(CC66,0)</f>
        <v>72684174</v>
      </c>
      <c r="J812" s="276">
        <f>ROUND(CC67,0)</f>
        <v>947814</v>
      </c>
      <c r="K812" s="276">
        <f>ROUND(CC68,0)</f>
        <v>487882</v>
      </c>
      <c r="L812" s="276">
        <f>ROUND(CC69,0)</f>
        <v>22544102</v>
      </c>
      <c r="M812" s="276">
        <f>ROUND(CC70,0)</f>
        <v>323304</v>
      </c>
      <c r="N812" s="276"/>
      <c r="O812" s="276"/>
      <c r="P812" s="276">
        <f>IF(CC76&gt;0,ROUND(CC76,0),0)</f>
        <v>6885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>
      <c r="A813" s="209" t="str">
        <f>RIGHT($C$83,3)&amp;"*"&amp;RIGHT($C$82,4)&amp;"*"&amp;"9000"&amp;"*"&amp;"A"</f>
        <v>081*2017*9000*A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18974003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>
      <c r="B815" s="280" t="s">
        <v>1004</v>
      </c>
      <c r="C815" s="281">
        <f t="shared" ref="C815:K815" si="22">SUM(C734:C813)</f>
        <v>2166.1999999999998</v>
      </c>
      <c r="D815" s="277">
        <f t="shared" si="22"/>
        <v>166590188</v>
      </c>
      <c r="E815" s="277">
        <f t="shared" si="22"/>
        <v>38717236</v>
      </c>
      <c r="F815" s="277">
        <f t="shared" si="22"/>
        <v>10336169</v>
      </c>
      <c r="G815" s="277">
        <f t="shared" si="22"/>
        <v>51055374</v>
      </c>
      <c r="H815" s="277">
        <f t="shared" si="22"/>
        <v>3026083</v>
      </c>
      <c r="I815" s="277">
        <f t="shared" si="22"/>
        <v>84750024</v>
      </c>
      <c r="J815" s="277">
        <f t="shared" si="22"/>
        <v>21013097</v>
      </c>
      <c r="K815" s="277">
        <f t="shared" si="22"/>
        <v>5466328</v>
      </c>
      <c r="L815" s="277">
        <f>SUM(L734:L813)+SUM(U734:U813)</f>
        <v>43300169</v>
      </c>
      <c r="M815" s="277">
        <f>SUM(M734:M813)+SUM(V734:V813)</f>
        <v>2967214</v>
      </c>
      <c r="N815" s="277">
        <f t="shared" ref="N815:Y815" si="23">SUM(N734:N813)</f>
        <v>1841577319</v>
      </c>
      <c r="O815" s="277">
        <f t="shared" si="23"/>
        <v>1036325110</v>
      </c>
      <c r="P815" s="277">
        <f t="shared" si="23"/>
        <v>603655</v>
      </c>
      <c r="Q815" s="277">
        <f t="shared" si="23"/>
        <v>264675</v>
      </c>
      <c r="R815" s="277">
        <f t="shared" si="23"/>
        <v>137960</v>
      </c>
      <c r="S815" s="277">
        <f t="shared" si="23"/>
        <v>2008580</v>
      </c>
      <c r="T815" s="281">
        <f t="shared" si="23"/>
        <v>706.94</v>
      </c>
      <c r="U815" s="277">
        <f t="shared" si="23"/>
        <v>18974003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171568263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>
      <c r="B816" s="277" t="s">
        <v>1005</v>
      </c>
      <c r="C816" s="281">
        <f>CE60</f>
        <v>2166.1935033801601</v>
      </c>
      <c r="D816" s="277">
        <f>CE61</f>
        <v>166590185.49999994</v>
      </c>
      <c r="E816" s="277">
        <f>CE62</f>
        <v>38717236</v>
      </c>
      <c r="F816" s="277">
        <f>CE63</f>
        <v>10336169.99</v>
      </c>
      <c r="G816" s="277">
        <f>CE64</f>
        <v>51055374.869999982</v>
      </c>
      <c r="H816" s="280">
        <f>CE65</f>
        <v>3026083.1300000004</v>
      </c>
      <c r="I816" s="280">
        <f>CE66</f>
        <v>84750021.549999997</v>
      </c>
      <c r="J816" s="280">
        <f>CE67</f>
        <v>21013097</v>
      </c>
      <c r="K816" s="280">
        <f>CE68</f>
        <v>5466328.5300000003</v>
      </c>
      <c r="L816" s="280">
        <f>CE69</f>
        <v>43300170.989999995</v>
      </c>
      <c r="M816" s="280">
        <f>CE70</f>
        <v>2967213.5300000003</v>
      </c>
      <c r="N816" s="277">
        <f>CE75</f>
        <v>1841577319.3700006</v>
      </c>
      <c r="O816" s="277">
        <f>CE73</f>
        <v>1036325111.59</v>
      </c>
      <c r="P816" s="277">
        <f>CE76</f>
        <v>603654.31999999995</v>
      </c>
      <c r="Q816" s="277">
        <f>CE77</f>
        <v>264675</v>
      </c>
      <c r="R816" s="277">
        <f>CE78</f>
        <v>137960</v>
      </c>
      <c r="S816" s="277">
        <f>CE79</f>
        <v>2008580</v>
      </c>
      <c r="T816" s="281">
        <f>CE80</f>
        <v>706.93318447186869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171568265.80000001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>
      <c r="B817" s="180" t="s">
        <v>471</v>
      </c>
      <c r="C817" s="199" t="s">
        <v>1007</v>
      </c>
      <c r="D817" s="180">
        <f>C378</f>
        <v>166590186.33000001</v>
      </c>
      <c r="E817" s="180">
        <f>C379</f>
        <v>38717235.609999999</v>
      </c>
      <c r="F817" s="180">
        <f>C380</f>
        <v>10336169.99</v>
      </c>
      <c r="G817" s="240">
        <f>C381</f>
        <v>51055374.829999998</v>
      </c>
      <c r="H817" s="240">
        <f>C382</f>
        <v>3026083</v>
      </c>
      <c r="I817" s="240">
        <f>C383</f>
        <v>84750022</v>
      </c>
      <c r="J817" s="240">
        <f>C384</f>
        <v>21013096.559999999</v>
      </c>
      <c r="K817" s="240">
        <f>C385</f>
        <v>5466328.79</v>
      </c>
      <c r="L817" s="240">
        <f>C386+C387+C388+C389</f>
        <v>43300171.140000001</v>
      </c>
      <c r="M817" s="240">
        <f>C370</f>
        <v>2967213.53</v>
      </c>
      <c r="N817" s="180">
        <f>D361</f>
        <v>1842875440.3000002</v>
      </c>
      <c r="O817" s="180">
        <f>C359</f>
        <v>1036327552.59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>
      <c r="J1" s="166" t="s">
        <v>1008</v>
      </c>
    </row>
    <row r="2" spans="2:13" ht="15.6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>
      <c r="B11" s="144"/>
      <c r="C11" s="8"/>
      <c r="D11" s="8"/>
      <c r="E11" s="8"/>
      <c r="F11" s="76"/>
      <c r="G11" s="76"/>
      <c r="H11" s="8"/>
      <c r="I11" s="8"/>
      <c r="J11" s="145"/>
    </row>
    <row r="12" spans="2:13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>
      <c r="B17" s="141"/>
      <c r="C17" s="150" t="s">
        <v>1014</v>
      </c>
      <c r="D17" s="150"/>
      <c r="E17" s="142" t="str">
        <f>+data!C84</f>
        <v>Good Samaritan Hospital</v>
      </c>
      <c r="F17" s="149"/>
      <c r="G17" s="149"/>
      <c r="H17" s="142"/>
      <c r="I17" s="142"/>
      <c r="J17" s="143"/>
    </row>
    <row r="18" spans="2:10">
      <c r="B18" s="144"/>
      <c r="C18" s="151" t="s">
        <v>1015</v>
      </c>
      <c r="D18" s="151"/>
      <c r="E18" s="8" t="str">
        <f>+"H-"&amp;data!C83</f>
        <v>H-081</v>
      </c>
      <c r="F18" s="76"/>
      <c r="G18" s="76"/>
      <c r="H18" s="8"/>
      <c r="I18" s="8"/>
      <c r="J18" s="145"/>
    </row>
    <row r="19" spans="2:10">
      <c r="B19" s="144"/>
      <c r="C19" s="151" t="s">
        <v>1016</v>
      </c>
      <c r="D19" s="151"/>
      <c r="E19" s="8" t="str">
        <f>+data!C85</f>
        <v>407 14th Ave SE</v>
      </c>
      <c r="F19" s="76"/>
      <c r="G19" s="76"/>
      <c r="H19" s="8"/>
      <c r="I19" s="8"/>
      <c r="J19" s="145"/>
    </row>
    <row r="20" spans="2:10">
      <c r="B20" s="144"/>
      <c r="C20" s="151" t="s">
        <v>1017</v>
      </c>
      <c r="D20" s="151"/>
      <c r="E20" s="8" t="str">
        <f>+data!C86</f>
        <v>PO Box 460</v>
      </c>
      <c r="F20" s="76"/>
      <c r="G20" s="76"/>
      <c r="H20" s="8"/>
      <c r="I20" s="8"/>
      <c r="J20" s="145"/>
    </row>
    <row r="21" spans="2:10">
      <c r="B21" s="144"/>
      <c r="C21" s="151" t="s">
        <v>1018</v>
      </c>
      <c r="D21" s="151"/>
      <c r="E21" s="8" t="str">
        <f>+data!C87</f>
        <v>Puyallup, Wa.  98371</v>
      </c>
      <c r="F21" s="76"/>
      <c r="G21" s="76"/>
      <c r="H21" s="8"/>
      <c r="I21" s="8"/>
      <c r="J21" s="145"/>
    </row>
    <row r="22" spans="2:10" ht="15.6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>
      <c r="B24" s="144"/>
      <c r="C24" s="8"/>
      <c r="D24" s="8"/>
      <c r="E24" s="8"/>
      <c r="F24" s="8"/>
      <c r="G24" s="8"/>
      <c r="H24" s="8"/>
      <c r="I24" s="8"/>
      <c r="J24" s="145"/>
    </row>
    <row r="25" spans="2:10">
      <c r="B25" s="144"/>
      <c r="C25" s="8"/>
      <c r="D25" s="8"/>
      <c r="E25" s="8"/>
      <c r="F25" s="8"/>
      <c r="G25" s="8"/>
      <c r="H25" s="8"/>
      <c r="I25" s="8"/>
      <c r="J25" s="145"/>
    </row>
    <row r="26" spans="2:10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>
      <c r="B32" s="144"/>
      <c r="C32" s="8"/>
      <c r="D32" s="8"/>
      <c r="E32" s="8"/>
      <c r="F32" s="8"/>
      <c r="G32" s="8"/>
      <c r="H32" s="8"/>
      <c r="I32" s="8"/>
      <c r="J32" s="145"/>
    </row>
    <row r="33" spans="2:10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>
      <c r="B38" s="144"/>
      <c r="C38" s="8"/>
      <c r="D38" s="8"/>
      <c r="E38" s="8"/>
      <c r="F38" s="8"/>
      <c r="G38" s="8"/>
      <c r="H38" s="8"/>
      <c r="I38" s="8"/>
      <c r="J38" s="145"/>
    </row>
    <row r="39" spans="2:10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>
      <c r="A3" s="7"/>
      <c r="B3" s="5"/>
      <c r="C3" s="5"/>
      <c r="D3" s="5"/>
      <c r="E3" s="5"/>
      <c r="F3" s="5"/>
      <c r="G3" s="5"/>
      <c r="H3" s="7"/>
    </row>
    <row r="4" spans="1:13" ht="20.100000000000001" customHeight="1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H-81</v>
      </c>
      <c r="G4" s="24"/>
      <c r="H4" s="7"/>
    </row>
    <row r="5" spans="1:13" ht="20.100000000000001" customHeight="1">
      <c r="A5" s="13">
        <v>2</v>
      </c>
      <c r="B5" s="49" t="s">
        <v>257</v>
      </c>
      <c r="C5" s="24"/>
      <c r="D5" s="127" t="str">
        <f>"  "&amp;data!C84</f>
        <v xml:space="preserve">  Good Samaritan Hospital</v>
      </c>
      <c r="E5" s="70"/>
      <c r="F5" s="70"/>
      <c r="G5" s="24"/>
      <c r="H5" s="7"/>
    </row>
    <row r="6" spans="1:13" ht="20.100000000000001" customHeight="1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>
      <c r="A23" s="130"/>
      <c r="B23" s="49" t="s">
        <v>1039</v>
      </c>
      <c r="C23" s="38"/>
      <c r="D23" s="38"/>
      <c r="E23" s="38"/>
      <c r="F23" s="13">
        <f>data!C111</f>
        <v>18432</v>
      </c>
      <c r="G23" s="21">
        <f>data!D111</f>
        <v>93915</v>
      </c>
      <c r="H23" s="7"/>
    </row>
    <row r="24" spans="1:9" ht="20.100000000000001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>
      <c r="A26" s="13">
        <v>11</v>
      </c>
      <c r="B26" s="49" t="s">
        <v>281</v>
      </c>
      <c r="C26" s="38"/>
      <c r="D26" s="38"/>
      <c r="E26" s="38"/>
      <c r="F26" s="13">
        <f>data!C114</f>
        <v>2141</v>
      </c>
      <c r="G26" s="13">
        <f>data!D114</f>
        <v>3352</v>
      </c>
      <c r="H26" s="7"/>
    </row>
    <row r="27" spans="1:9" ht="20.100000000000001" customHeight="1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>
      <c r="A30" s="130"/>
      <c r="B30" s="49" t="s">
        <v>283</v>
      </c>
      <c r="C30" s="24"/>
      <c r="D30" s="21">
        <f>data!C116</f>
        <v>49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>
      <c r="A31" s="130"/>
      <c r="B31" s="97" t="s">
        <v>1043</v>
      </c>
      <c r="C31" s="24"/>
      <c r="D31" s="21">
        <f>data!C117</f>
        <v>96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>
      <c r="A32" s="130"/>
      <c r="B32" s="97" t="s">
        <v>1044</v>
      </c>
      <c r="C32" s="24"/>
      <c r="D32" s="21">
        <f>data!C118</f>
        <v>78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>
      <c r="A34" s="130"/>
      <c r="B34" s="97" t="s">
        <v>1048</v>
      </c>
      <c r="C34" s="24"/>
      <c r="D34" s="21">
        <f>data!C120</f>
        <v>25</v>
      </c>
      <c r="E34" s="49" t="s">
        <v>291</v>
      </c>
      <c r="F34" s="24"/>
      <c r="G34" s="21">
        <f>data!E127</f>
        <v>286</v>
      </c>
      <c r="H34" s="7"/>
    </row>
    <row r="35" spans="1:8" ht="20.100000000000001" customHeight="1">
      <c r="A35" s="130"/>
      <c r="B35" s="97" t="s">
        <v>1049</v>
      </c>
      <c r="C35" s="24"/>
      <c r="D35" s="21">
        <f>data!C121</f>
        <v>38</v>
      </c>
      <c r="E35" s="49" t="s">
        <v>1050</v>
      </c>
      <c r="F35" s="27"/>
      <c r="G35" s="21"/>
      <c r="H35" s="7"/>
    </row>
    <row r="36" spans="1:8" ht="20.100000000000001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286</v>
      </c>
      <c r="H36" s="7"/>
    </row>
    <row r="37" spans="1:8" ht="20.100000000000001" customHeight="1">
      <c r="A37" s="130"/>
      <c r="E37" s="49" t="s">
        <v>293</v>
      </c>
      <c r="F37" s="24"/>
      <c r="G37" s="21">
        <f>data!C129</f>
        <v>17</v>
      </c>
      <c r="H37" s="7"/>
    </row>
    <row r="38" spans="1:8" ht="20.100000000000001" customHeight="1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>
      <c r="A2" s="105" t="str">
        <f>"Hospital Name: "&amp;data!C84</f>
        <v>Hospital Name: Good Samaritan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>
      <c r="A7" s="23" t="s">
        <v>296</v>
      </c>
      <c r="B7" s="48">
        <f>data!B138</f>
        <v>8563.9030183077684</v>
      </c>
      <c r="C7" s="48">
        <f>data!B139</f>
        <v>52096.706649308828</v>
      </c>
      <c r="D7" s="48">
        <f>data!B140</f>
        <v>22166.044676139169</v>
      </c>
      <c r="E7" s="48">
        <f>data!B141</f>
        <v>595639361.26999974</v>
      </c>
      <c r="F7" s="48">
        <f>data!B142</f>
        <v>277070527</v>
      </c>
      <c r="G7" s="48">
        <f>data!B141+data!B142</f>
        <v>872709888.26999974</v>
      </c>
    </row>
    <row r="8" spans="1:13" ht="20.100000000000001" customHeight="1">
      <c r="A8" s="23" t="s">
        <v>297</v>
      </c>
      <c r="B8" s="48">
        <f>data!C138</f>
        <v>3905.2857001484413</v>
      </c>
      <c r="C8" s="48">
        <f>data!C139</f>
        <v>19602.995816232225</v>
      </c>
      <c r="D8" s="48">
        <f>data!C140</f>
        <v>15246.39153928208</v>
      </c>
      <c r="E8" s="48">
        <f>data!C141</f>
        <v>188805824.65000001</v>
      </c>
      <c r="F8" s="48">
        <f>data!C142</f>
        <v>190574434</v>
      </c>
      <c r="G8" s="48">
        <f>data!C141+data!C142</f>
        <v>379380258.64999998</v>
      </c>
    </row>
    <row r="9" spans="1:13" ht="20.100000000000001" customHeight="1">
      <c r="A9" s="23" t="s">
        <v>1058</v>
      </c>
      <c r="B9" s="48">
        <f>data!D138</f>
        <v>5962.8112815437908</v>
      </c>
      <c r="C9" s="48">
        <f>data!D139</f>
        <v>22215.297534458939</v>
      </c>
      <c r="D9" s="48">
        <f>data!D140</f>
        <v>31697.56378457875</v>
      </c>
      <c r="E9" s="48">
        <f>data!D141</f>
        <v>284550313.35000014</v>
      </c>
      <c r="F9" s="48">
        <f>data!D142</f>
        <v>396214354</v>
      </c>
      <c r="G9" s="48">
        <f>data!D141+data!D142</f>
        <v>680764667.35000014</v>
      </c>
    </row>
    <row r="10" spans="1:13" ht="20.100000000000001" customHeight="1">
      <c r="A10" s="111" t="s">
        <v>203</v>
      </c>
      <c r="B10" s="48">
        <f>data!E138</f>
        <v>18432</v>
      </c>
      <c r="C10" s="48">
        <f>data!E139</f>
        <v>93914.999999999985</v>
      </c>
      <c r="D10" s="48">
        <f>data!E140</f>
        <v>69110</v>
      </c>
      <c r="E10" s="48">
        <f>data!E141</f>
        <v>1068995499.2699999</v>
      </c>
      <c r="F10" s="48">
        <f>data!E142</f>
        <v>863859315</v>
      </c>
      <c r="G10" s="48">
        <f>data!E141+data!E142</f>
        <v>1932854814.27</v>
      </c>
    </row>
    <row r="11" spans="1:13" ht="20.100000000000001" customHeight="1">
      <c r="A11" s="112"/>
      <c r="B11" s="113"/>
      <c r="C11" s="113"/>
      <c r="D11" s="113"/>
      <c r="E11" s="113"/>
      <c r="F11" s="113"/>
      <c r="G11" s="114"/>
    </row>
    <row r="12" spans="1:13" ht="20.100000000000001" customHeight="1">
      <c r="A12" s="73"/>
      <c r="B12" s="30"/>
      <c r="C12" s="30"/>
      <c r="D12" s="30"/>
      <c r="E12" s="30"/>
      <c r="F12" s="30"/>
      <c r="G12" s="20"/>
    </row>
    <row r="13" spans="1:13" ht="20.100000000000001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>
      <c r="A20" s="112"/>
      <c r="B20" s="113"/>
      <c r="C20" s="113"/>
      <c r="D20" s="113"/>
      <c r="E20" s="113"/>
      <c r="F20" s="113"/>
      <c r="G20" s="114"/>
    </row>
    <row r="21" spans="1:7" ht="20.100000000000001" customHeight="1">
      <c r="A21" s="73"/>
      <c r="B21" s="30"/>
      <c r="C21" s="30"/>
      <c r="D21" s="30"/>
      <c r="E21" s="30"/>
      <c r="F21" s="30"/>
      <c r="G21" s="20"/>
    </row>
    <row r="22" spans="1:7" ht="20.100000000000001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>
      <c r="A29" s="112"/>
      <c r="B29" s="113"/>
      <c r="C29" s="113"/>
      <c r="D29" s="113"/>
      <c r="E29" s="113"/>
      <c r="F29" s="113"/>
      <c r="G29" s="114"/>
    </row>
    <row r="30" spans="1:7" ht="20.100000000000001" customHeight="1">
      <c r="A30" s="73"/>
      <c r="B30" s="50"/>
      <c r="C30" s="30"/>
      <c r="D30" s="30"/>
      <c r="E30" s="30"/>
      <c r="F30" s="30"/>
      <c r="G30" s="20"/>
    </row>
    <row r="31" spans="1:7" ht="20.100000000000001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>
      <c r="A1" s="4" t="s">
        <v>305</v>
      </c>
      <c r="B1" s="5"/>
      <c r="C1" s="167" t="s">
        <v>1064</v>
      </c>
    </row>
    <row r="2" spans="1:13" ht="20.100000000000001" customHeight="1">
      <c r="A2" s="94"/>
      <c r="B2" s="8"/>
      <c r="C2" s="8"/>
    </row>
    <row r="3" spans="1:13" ht="20.100000000000001" customHeight="1">
      <c r="A3" s="29" t="str">
        <f>"Hospital: "&amp;data!C84</f>
        <v>Hospital: Good Samaritan Hospital</v>
      </c>
      <c r="B3" s="30"/>
      <c r="C3" s="31" t="str">
        <f>"FYE: "&amp;data!C82</f>
        <v>FYE: 12/31/2018</v>
      </c>
    </row>
    <row r="4" spans="1:13" ht="20.100000000000001" customHeight="1">
      <c r="A4" s="30"/>
      <c r="B4" s="8"/>
      <c r="C4" s="8"/>
    </row>
    <row r="5" spans="1:13" ht="20.100000000000001" customHeight="1">
      <c r="A5" s="23">
        <v>1</v>
      </c>
      <c r="B5" s="37" t="s">
        <v>306</v>
      </c>
      <c r="C5" s="95"/>
    </row>
    <row r="6" spans="1:13" ht="20.100000000000001" customHeight="1">
      <c r="A6" s="96">
        <v>2</v>
      </c>
      <c r="B6" s="49" t="s">
        <v>1065</v>
      </c>
      <c r="C6" s="13">
        <f>data!C165</f>
        <v>10990253</v>
      </c>
    </row>
    <row r="7" spans="1:13" ht="20.100000000000001" customHeight="1">
      <c r="A7" s="40">
        <v>3</v>
      </c>
      <c r="B7" s="97" t="s">
        <v>308</v>
      </c>
      <c r="C7" s="13">
        <f>data!C166</f>
        <v>0</v>
      </c>
    </row>
    <row r="8" spans="1:13" ht="20.100000000000001" customHeight="1">
      <c r="A8" s="40">
        <v>4</v>
      </c>
      <c r="B8" s="49" t="s">
        <v>309</v>
      </c>
      <c r="C8" s="13">
        <f>data!C167</f>
        <v>0</v>
      </c>
    </row>
    <row r="9" spans="1:13" ht="20.100000000000001" customHeight="1">
      <c r="A9" s="40">
        <v>5</v>
      </c>
      <c r="B9" s="49" t="s">
        <v>310</v>
      </c>
      <c r="C9" s="13">
        <f>data!C168</f>
        <v>20143997</v>
      </c>
    </row>
    <row r="10" spans="1:13" ht="20.100000000000001" customHeight="1">
      <c r="A10" s="40">
        <v>6</v>
      </c>
      <c r="B10" s="49" t="s">
        <v>311</v>
      </c>
      <c r="C10" s="13">
        <f>data!C169</f>
        <v>0</v>
      </c>
    </row>
    <row r="11" spans="1:13" ht="20.100000000000001" customHeight="1">
      <c r="A11" s="40">
        <v>7</v>
      </c>
      <c r="B11" s="49" t="s">
        <v>312</v>
      </c>
      <c r="C11" s="13">
        <f>data!C170</f>
        <v>0</v>
      </c>
    </row>
    <row r="12" spans="1:13" ht="20.100000000000001" customHeight="1">
      <c r="A12" s="40">
        <v>8</v>
      </c>
      <c r="B12" s="49" t="s">
        <v>313</v>
      </c>
      <c r="C12" s="13">
        <f>data!C171</f>
        <v>9034453</v>
      </c>
    </row>
    <row r="13" spans="1:13" ht="20.100000000000001" customHeight="1">
      <c r="A13" s="40">
        <v>9</v>
      </c>
      <c r="B13" s="49" t="s">
        <v>313</v>
      </c>
      <c r="C13" s="13">
        <f>data!C172</f>
        <v>49196</v>
      </c>
    </row>
    <row r="14" spans="1:13" ht="20.100000000000001" customHeight="1">
      <c r="A14" s="40">
        <v>10</v>
      </c>
      <c r="B14" s="49" t="s">
        <v>1066</v>
      </c>
      <c r="C14" s="13">
        <f>data!D173</f>
        <v>40217899</v>
      </c>
    </row>
    <row r="15" spans="1:13" ht="20.100000000000001" customHeight="1">
      <c r="A15" s="57"/>
      <c r="B15" s="45"/>
      <c r="C15" s="98"/>
      <c r="M15" s="180"/>
    </row>
    <row r="16" spans="1:13" ht="20.100000000000001" customHeight="1">
      <c r="A16" s="73"/>
      <c r="B16" s="30"/>
      <c r="C16" s="20"/>
    </row>
    <row r="17" spans="1:3" ht="20.100000000000001" customHeight="1">
      <c r="A17" s="99">
        <v>11</v>
      </c>
      <c r="B17" s="100" t="s">
        <v>314</v>
      </c>
      <c r="C17" s="101"/>
    </row>
    <row r="18" spans="1:3" ht="20.100000000000001" customHeight="1">
      <c r="A18" s="13">
        <v>12</v>
      </c>
      <c r="B18" s="49" t="s">
        <v>1067</v>
      </c>
      <c r="C18" s="13">
        <f>data!C175</f>
        <v>4909084</v>
      </c>
    </row>
    <row r="19" spans="1:3" ht="20.100000000000001" customHeight="1">
      <c r="A19" s="13">
        <v>13</v>
      </c>
      <c r="B19" s="49" t="s">
        <v>1068</v>
      </c>
      <c r="C19" s="13">
        <f>data!C176</f>
        <v>726087</v>
      </c>
    </row>
    <row r="20" spans="1:3" ht="20.100000000000001" customHeight="1">
      <c r="A20" s="13">
        <v>14</v>
      </c>
      <c r="B20" s="49" t="s">
        <v>1069</v>
      </c>
      <c r="C20" s="13">
        <f>data!D177</f>
        <v>5635171</v>
      </c>
    </row>
    <row r="21" spans="1:3" ht="20.100000000000001" customHeight="1">
      <c r="A21" s="57"/>
      <c r="B21" s="45"/>
      <c r="C21" s="98"/>
    </row>
    <row r="22" spans="1:3" ht="20.100000000000001" customHeight="1">
      <c r="A22" s="73"/>
      <c r="B22" s="8"/>
      <c r="C22" s="44"/>
    </row>
    <row r="23" spans="1:3" ht="20.100000000000001" customHeight="1">
      <c r="A23" s="102">
        <v>15</v>
      </c>
      <c r="B23" s="103" t="s">
        <v>317</v>
      </c>
      <c r="C23" s="95"/>
    </row>
    <row r="24" spans="1:3" ht="20.100000000000001" customHeight="1">
      <c r="A24" s="13">
        <v>16</v>
      </c>
      <c r="B24" s="37" t="s">
        <v>1070</v>
      </c>
      <c r="C24" s="104"/>
    </row>
    <row r="25" spans="1:3" ht="20.100000000000001" customHeight="1">
      <c r="A25" s="13">
        <v>17</v>
      </c>
      <c r="B25" s="49" t="s">
        <v>1071</v>
      </c>
      <c r="C25" s="13">
        <f>data!C179</f>
        <v>3430815</v>
      </c>
    </row>
    <row r="26" spans="1:3" ht="20.100000000000001" customHeight="1">
      <c r="A26" s="13">
        <v>18</v>
      </c>
      <c r="B26" s="49" t="s">
        <v>319</v>
      </c>
      <c r="C26" s="13">
        <f>data!C180</f>
        <v>0</v>
      </c>
    </row>
    <row r="27" spans="1:3" ht="20.100000000000001" customHeight="1">
      <c r="A27" s="13">
        <v>19</v>
      </c>
      <c r="B27" s="49" t="s">
        <v>1072</v>
      </c>
      <c r="C27" s="13">
        <f>data!D181</f>
        <v>3430815</v>
      </c>
    </row>
    <row r="28" spans="1:3" ht="20.100000000000001" customHeight="1">
      <c r="A28" s="57"/>
      <c r="B28" s="45"/>
      <c r="C28" s="98"/>
    </row>
    <row r="29" spans="1:3" ht="20.100000000000001" customHeight="1">
      <c r="A29" s="73"/>
      <c r="B29" s="30"/>
      <c r="C29" s="20"/>
    </row>
    <row r="30" spans="1:3" ht="20.100000000000001" customHeight="1">
      <c r="A30" s="102">
        <v>20</v>
      </c>
      <c r="B30" s="43" t="s">
        <v>1073</v>
      </c>
      <c r="C30" s="34"/>
    </row>
    <row r="31" spans="1:3" ht="20.100000000000001" customHeight="1">
      <c r="A31" s="13">
        <v>21</v>
      </c>
      <c r="B31" s="49" t="s">
        <v>321</v>
      </c>
      <c r="C31" s="13">
        <f>data!C183</f>
        <v>161195</v>
      </c>
    </row>
    <row r="32" spans="1:3" ht="20.100000000000001" customHeight="1">
      <c r="A32" s="13">
        <v>22</v>
      </c>
      <c r="B32" s="49" t="s">
        <v>1074</v>
      </c>
      <c r="C32" s="13">
        <f>data!C184</f>
        <v>4994885</v>
      </c>
    </row>
    <row r="33" spans="1:3" ht="20.100000000000001" customHeight="1">
      <c r="A33" s="13">
        <v>23</v>
      </c>
      <c r="B33" s="49" t="s">
        <v>132</v>
      </c>
      <c r="C33" s="13">
        <f>data!C185</f>
        <v>0</v>
      </c>
    </row>
    <row r="34" spans="1:3" ht="20.100000000000001" customHeight="1">
      <c r="A34" s="13">
        <v>24</v>
      </c>
      <c r="B34" s="49" t="s">
        <v>1075</v>
      </c>
      <c r="C34" s="13">
        <f>data!D186</f>
        <v>5156080</v>
      </c>
    </row>
    <row r="35" spans="1:3" ht="20.100000000000001" customHeight="1">
      <c r="A35" s="57"/>
      <c r="B35" s="45"/>
      <c r="C35" s="98"/>
    </row>
    <row r="36" spans="1:3" ht="20.100000000000001" customHeight="1">
      <c r="A36" s="73"/>
      <c r="B36" s="30"/>
      <c r="C36" s="20"/>
    </row>
    <row r="37" spans="1:3" ht="20.100000000000001" customHeight="1">
      <c r="A37" s="102">
        <v>25</v>
      </c>
      <c r="B37" s="43" t="s">
        <v>323</v>
      </c>
      <c r="C37" s="95"/>
    </row>
    <row r="38" spans="1:3" ht="20.100000000000001" customHeight="1">
      <c r="A38" s="13">
        <v>26</v>
      </c>
      <c r="B38" s="49" t="s">
        <v>1076</v>
      </c>
      <c r="C38" s="13">
        <f>data!C188</f>
        <v>0</v>
      </c>
    </row>
    <row r="39" spans="1:3" ht="20.100000000000001" customHeight="1">
      <c r="A39" s="13">
        <v>27</v>
      </c>
      <c r="B39" s="49" t="s">
        <v>325</v>
      </c>
      <c r="C39" s="13">
        <f>data!C189</f>
        <v>11753655</v>
      </c>
    </row>
    <row r="40" spans="1:3" ht="20.100000000000001" customHeight="1">
      <c r="A40" s="13">
        <v>28</v>
      </c>
      <c r="B40" s="49" t="s">
        <v>1077</v>
      </c>
      <c r="C40" s="13">
        <f>data!D190</f>
        <v>11753655</v>
      </c>
    </row>
    <row r="41" spans="1: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>
      <c r="A2" s="8"/>
      <c r="B2" s="8"/>
      <c r="C2" s="8"/>
      <c r="D2" s="8"/>
      <c r="E2" s="8"/>
      <c r="F2" s="8"/>
    </row>
    <row r="3" spans="1:13" ht="20.100000000000001" customHeight="1">
      <c r="A3" s="10" t="str">
        <f>"Hospital: "&amp;data!C84</f>
        <v>Hospital: Good Samaritan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>
      <c r="A4" s="39" t="s">
        <v>327</v>
      </c>
      <c r="B4" s="36"/>
      <c r="C4" s="36"/>
      <c r="D4" s="71"/>
      <c r="E4" s="71"/>
      <c r="F4" s="36"/>
    </row>
    <row r="5" spans="1:13" ht="20.100000000000001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>
      <c r="A7" s="13">
        <v>1</v>
      </c>
      <c r="B7" s="14" t="s">
        <v>332</v>
      </c>
      <c r="C7" s="21">
        <f>data!B195</f>
        <v>11675478.200000001</v>
      </c>
      <c r="D7" s="21">
        <f>data!C195</f>
        <v>51256</v>
      </c>
      <c r="E7" s="21">
        <f>data!D195</f>
        <v>0</v>
      </c>
      <c r="F7" s="21">
        <f>data!E195</f>
        <v>11726734.200000001</v>
      </c>
    </row>
    <row r="8" spans="1:13" ht="20.100000000000001" customHeight="1">
      <c r="A8" s="13">
        <v>2</v>
      </c>
      <c r="B8" s="14" t="s">
        <v>333</v>
      </c>
      <c r="C8" s="21">
        <f>data!B196</f>
        <v>4061035</v>
      </c>
      <c r="D8" s="21">
        <f>data!C196</f>
        <v>0</v>
      </c>
      <c r="E8" s="21">
        <f>data!D196</f>
        <v>14441</v>
      </c>
      <c r="F8" s="21">
        <f>data!E196</f>
        <v>4046594</v>
      </c>
    </row>
    <row r="9" spans="1:13" ht="20.100000000000001" customHeight="1">
      <c r="A9" s="13">
        <v>3</v>
      </c>
      <c r="B9" s="14" t="s">
        <v>334</v>
      </c>
      <c r="C9" s="21">
        <f>data!B197</f>
        <v>541962487.15999997</v>
      </c>
      <c r="D9" s="21">
        <f>data!C197</f>
        <v>36797668</v>
      </c>
      <c r="E9" s="21">
        <f>data!D197</f>
        <v>0</v>
      </c>
      <c r="F9" s="21">
        <f>data!E197</f>
        <v>578760155.15999997</v>
      </c>
    </row>
    <row r="10" spans="1:13" ht="20.100000000000001" customHeight="1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>
      <c r="A11" s="13">
        <v>5</v>
      </c>
      <c r="B11" s="14" t="s">
        <v>1084</v>
      </c>
      <c r="C11" s="21">
        <f>data!B199</f>
        <v>9672597.0099999998</v>
      </c>
      <c r="D11" s="21">
        <f>data!C199</f>
        <v>312411</v>
      </c>
      <c r="E11" s="21">
        <f>data!D199</f>
        <v>0</v>
      </c>
      <c r="F11" s="21">
        <f>data!E199</f>
        <v>9985008.0099999998</v>
      </c>
    </row>
    <row r="12" spans="1:13" ht="20.100000000000001" customHeight="1">
      <c r="A12" s="13">
        <v>6</v>
      </c>
      <c r="B12" s="14" t="s">
        <v>1085</v>
      </c>
      <c r="C12" s="21">
        <f>data!B200</f>
        <v>87517088.579999998</v>
      </c>
      <c r="D12" s="21">
        <f>data!C200</f>
        <v>2756711</v>
      </c>
      <c r="E12" s="21">
        <f>data!D200</f>
        <v>0</v>
      </c>
      <c r="F12" s="21">
        <f>data!E200</f>
        <v>90273799.579999998</v>
      </c>
    </row>
    <row r="13" spans="1:13" ht="20.100000000000001" customHeight="1">
      <c r="A13" s="13">
        <v>7</v>
      </c>
      <c r="B13" s="14" t="s">
        <v>1086</v>
      </c>
      <c r="C13" s="21">
        <f>data!B201</f>
        <v>729391.62999999989</v>
      </c>
      <c r="D13" s="21">
        <f>data!C201</f>
        <v>0</v>
      </c>
      <c r="E13" s="21">
        <f>data!D201</f>
        <v>0</v>
      </c>
      <c r="F13" s="21">
        <f>data!E201</f>
        <v>729391.62999999989</v>
      </c>
    </row>
    <row r="14" spans="1:13" ht="20.100000000000001" customHeight="1">
      <c r="A14" s="13">
        <v>8</v>
      </c>
      <c r="B14" s="14" t="s">
        <v>339</v>
      </c>
      <c r="C14" s="21">
        <f>data!B202</f>
        <v>10762867.440000001</v>
      </c>
      <c r="D14" s="21">
        <f>data!C202</f>
        <v>0</v>
      </c>
      <c r="E14" s="21">
        <f>data!D202</f>
        <v>662080</v>
      </c>
      <c r="F14" s="21">
        <f>data!E202</f>
        <v>10100787.440000001</v>
      </c>
    </row>
    <row r="15" spans="1:13" ht="20.100000000000001" customHeight="1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>
      <c r="A16" s="13">
        <v>10</v>
      </c>
      <c r="B16" s="14" t="s">
        <v>661</v>
      </c>
      <c r="C16" s="21">
        <f>data!B204</f>
        <v>666380945.0200001</v>
      </c>
      <c r="D16" s="21">
        <f>data!C204</f>
        <v>39918046</v>
      </c>
      <c r="E16" s="21">
        <f>data!D204</f>
        <v>676521</v>
      </c>
      <c r="F16" s="21">
        <f>data!E204</f>
        <v>705622470.0200001</v>
      </c>
    </row>
    <row r="17" spans="1:6" ht="20.100000000000001" customHeight="1">
      <c r="A17" s="73"/>
      <c r="B17" s="30"/>
      <c r="C17" s="30"/>
      <c r="D17" s="30"/>
      <c r="E17" s="30"/>
      <c r="F17" s="20"/>
    </row>
    <row r="18" spans="1:6" ht="20.100000000000001" customHeight="1">
      <c r="A18" s="74"/>
      <c r="B18" s="8"/>
      <c r="C18" s="8"/>
      <c r="D18" s="8"/>
      <c r="E18" s="8"/>
      <c r="F18" s="28"/>
    </row>
    <row r="19" spans="1:6" ht="20.100000000000001" customHeight="1">
      <c r="A19" s="74"/>
      <c r="B19" s="8"/>
      <c r="C19" s="8"/>
      <c r="D19" s="8"/>
      <c r="E19" s="8"/>
      <c r="F19" s="28"/>
    </row>
    <row r="20" spans="1:6" ht="20.100000000000001" customHeight="1">
      <c r="A20" s="39" t="s">
        <v>341</v>
      </c>
      <c r="B20" s="36"/>
      <c r="C20" s="36"/>
      <c r="D20" s="36"/>
      <c r="E20" s="36"/>
      <c r="F20" s="36"/>
    </row>
    <row r="21" spans="1:6" ht="20.100000000000001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>
      <c r="A24" s="13">
        <v>12</v>
      </c>
      <c r="B24" s="14" t="s">
        <v>333</v>
      </c>
      <c r="C24" s="21">
        <f>data!B209</f>
        <v>3513122.8099999996</v>
      </c>
      <c r="D24" s="21">
        <f>data!C209</f>
        <v>120158.89</v>
      </c>
      <c r="E24" s="21">
        <f>data!D209</f>
        <v>14441.19</v>
      </c>
      <c r="F24" s="21">
        <f>data!E209</f>
        <v>3618840.51</v>
      </c>
    </row>
    <row r="25" spans="1:6" ht="20.100000000000001" customHeight="1">
      <c r="A25" s="13">
        <v>13</v>
      </c>
      <c r="B25" s="14" t="s">
        <v>334</v>
      </c>
      <c r="C25" s="21">
        <f>data!B210</f>
        <v>172708302.48000002</v>
      </c>
      <c r="D25" s="21">
        <f>data!C210</f>
        <v>15720093.810000001</v>
      </c>
      <c r="E25" s="21">
        <f>data!D210</f>
        <v>1094881.8200000501</v>
      </c>
      <c r="F25" s="21">
        <f>data!E210</f>
        <v>187333514.46999997</v>
      </c>
    </row>
    <row r="26" spans="1:6" ht="20.100000000000001" customHeight="1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>
      <c r="A27" s="13">
        <v>15</v>
      </c>
      <c r="B27" s="14" t="s">
        <v>1084</v>
      </c>
      <c r="C27" s="21">
        <f>data!B212</f>
        <v>8667731.5700000022</v>
      </c>
      <c r="D27" s="21">
        <f>data!C212</f>
        <v>235403.07</v>
      </c>
      <c r="E27" s="21">
        <f>data!D212</f>
        <v>0</v>
      </c>
      <c r="F27" s="21">
        <f>data!E212</f>
        <v>8903134.6400000025</v>
      </c>
    </row>
    <row r="28" spans="1:6" ht="20.100000000000001" customHeight="1">
      <c r="A28" s="13">
        <v>16</v>
      </c>
      <c r="B28" s="14" t="s">
        <v>1085</v>
      </c>
      <c r="C28" s="21">
        <f>data!B213</f>
        <v>67871681.260000005</v>
      </c>
      <c r="D28" s="21">
        <f>data!C213</f>
        <v>4191014.7099999976</v>
      </c>
      <c r="E28" s="21">
        <f>data!D213</f>
        <v>299647.18</v>
      </c>
      <c r="F28" s="21">
        <f>data!E213</f>
        <v>71763048.789999992</v>
      </c>
    </row>
    <row r="29" spans="1:6" ht="20.100000000000001" customHeight="1">
      <c r="A29" s="13">
        <v>17</v>
      </c>
      <c r="B29" s="14" t="s">
        <v>1086</v>
      </c>
      <c r="C29" s="21">
        <f>data!B214</f>
        <v>721822.60000000021</v>
      </c>
      <c r="D29" s="21">
        <f>data!C214</f>
        <v>2454.83</v>
      </c>
      <c r="E29" s="21">
        <f>data!D214</f>
        <v>0</v>
      </c>
      <c r="F29" s="21">
        <f>data!E214</f>
        <v>724277.43000000017</v>
      </c>
    </row>
    <row r="30" spans="1:6" ht="20.100000000000001" customHeight="1">
      <c r="A30" s="13">
        <v>18</v>
      </c>
      <c r="B30" s="14" t="s">
        <v>339</v>
      </c>
      <c r="C30" s="21">
        <f>data!B215</f>
        <v>7771977.1799999988</v>
      </c>
      <c r="D30" s="21">
        <f>data!C215</f>
        <v>679053.69</v>
      </c>
      <c r="E30" s="21">
        <f>data!D215</f>
        <v>662080</v>
      </c>
      <c r="F30" s="21">
        <f>data!E215</f>
        <v>7788950.8699999992</v>
      </c>
    </row>
    <row r="31" spans="1:6" ht="20.100000000000001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>
      <c r="A32" s="13">
        <v>20</v>
      </c>
      <c r="B32" s="14" t="s">
        <v>661</v>
      </c>
      <c r="C32" s="21">
        <f>data!B217</f>
        <v>261254637.90000001</v>
      </c>
      <c r="D32" s="21">
        <f>data!C217</f>
        <v>20948179</v>
      </c>
      <c r="E32" s="21">
        <f>data!D217</f>
        <v>2071050.19000005</v>
      </c>
      <c r="F32" s="21">
        <f>data!E217</f>
        <v>280131766.70999998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>
      <c r="A1" s="6" t="s">
        <v>1089</v>
      </c>
      <c r="B1" s="6"/>
      <c r="C1" s="6"/>
      <c r="D1" s="169" t="s">
        <v>1090</v>
      </c>
    </row>
    <row r="2" spans="1:13" ht="20.100000000000001" customHeight="1">
      <c r="A2" s="29" t="str">
        <f>"Hospital: "&amp;data!C84</f>
        <v>Hospital: Good Samaritan Hospital</v>
      </c>
      <c r="B2" s="30"/>
      <c r="C2" s="30"/>
      <c r="D2" s="31" t="str">
        <f>"FYE: "&amp;data!C82</f>
        <v>FYE: 12/31/2018</v>
      </c>
    </row>
    <row r="3" spans="1:13" ht="20.100000000000001" customHeight="1">
      <c r="A3" s="42"/>
      <c r="B3" s="52"/>
      <c r="C3" s="52"/>
      <c r="D3" s="52"/>
    </row>
    <row r="4" spans="1:13" ht="20.100000000000001" customHeight="1">
      <c r="A4" s="53"/>
      <c r="B4" s="41" t="s">
        <v>1091</v>
      </c>
      <c r="C4" s="41" t="s">
        <v>1092</v>
      </c>
      <c r="D4" s="54"/>
    </row>
    <row r="5" spans="1:13" ht="20.100000000000001" customHeight="1">
      <c r="A5" s="102">
        <v>1</v>
      </c>
      <c r="B5" s="55"/>
      <c r="C5" s="22" t="s">
        <v>1255</v>
      </c>
      <c r="D5" s="14">
        <f>data!D221</f>
        <v>11122099.579999998</v>
      </c>
    </row>
    <row r="6" spans="1:13" ht="20.100000000000001" customHeight="1">
      <c r="A6" s="13">
        <v>2</v>
      </c>
      <c r="B6" s="30"/>
      <c r="C6" s="31" t="s">
        <v>432</v>
      </c>
      <c r="D6" s="25"/>
    </row>
    <row r="7" spans="1:13" ht="20.100000000000001" customHeight="1">
      <c r="A7" s="13">
        <v>3</v>
      </c>
      <c r="B7" s="55">
        <v>5810</v>
      </c>
      <c r="C7" s="14" t="s">
        <v>296</v>
      </c>
      <c r="D7" s="14">
        <f>data!C223</f>
        <v>714455976.90898681</v>
      </c>
    </row>
    <row r="8" spans="1:13" ht="20.100000000000001" customHeight="1">
      <c r="A8" s="13">
        <v>4</v>
      </c>
      <c r="B8" s="55">
        <v>5820</v>
      </c>
      <c r="C8" s="14" t="s">
        <v>297</v>
      </c>
      <c r="D8" s="14">
        <f>data!C224</f>
        <v>299725322.82283646</v>
      </c>
    </row>
    <row r="9" spans="1:13" ht="20.100000000000001" customHeight="1">
      <c r="A9" s="13">
        <v>5</v>
      </c>
      <c r="B9" s="55">
        <v>5830</v>
      </c>
      <c r="C9" s="14" t="s">
        <v>309</v>
      </c>
      <c r="D9" s="14">
        <f>data!C225</f>
        <v>25028022.936826512</v>
      </c>
    </row>
    <row r="10" spans="1:13" ht="20.100000000000001" customHeight="1">
      <c r="A10" s="13">
        <v>6</v>
      </c>
      <c r="B10" s="55">
        <v>5840</v>
      </c>
      <c r="C10" s="14" t="s">
        <v>347</v>
      </c>
      <c r="D10" s="14">
        <f>data!C226</f>
        <v>39080399.578233019</v>
      </c>
    </row>
    <row r="11" spans="1:13" ht="20.100000000000001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>
      <c r="A12" s="13">
        <v>8</v>
      </c>
      <c r="B12" s="55">
        <v>5860</v>
      </c>
      <c r="C12" s="14" t="s">
        <v>132</v>
      </c>
      <c r="D12" s="14">
        <f>data!C228</f>
        <v>286574044.16311765</v>
      </c>
    </row>
    <row r="13" spans="1:13" ht="20.100000000000001" customHeight="1">
      <c r="A13" s="23">
        <v>9</v>
      </c>
      <c r="B13" s="24"/>
      <c r="C13" s="14" t="s">
        <v>1094</v>
      </c>
      <c r="D13" s="14">
        <f>data!D229</f>
        <v>1364863766.4100003</v>
      </c>
    </row>
    <row r="14" spans="1:13" ht="20.100000000000001" customHeight="1">
      <c r="A14" s="81">
        <v>10</v>
      </c>
      <c r="B14" s="56"/>
      <c r="C14" s="56"/>
      <c r="D14" s="56"/>
    </row>
    <row r="15" spans="1:13" ht="20.100000000000001" customHeight="1">
      <c r="A15" s="23">
        <v>11</v>
      </c>
      <c r="B15" s="58"/>
      <c r="C15" s="9" t="s">
        <v>351</v>
      </c>
      <c r="D15" s="25"/>
    </row>
    <row r="16" spans="1:13" ht="20.100000000000001" customHeight="1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>
      <c r="A17" s="23">
        <v>13</v>
      </c>
      <c r="B17" s="58"/>
      <c r="C17" s="45"/>
      <c r="D17" s="83"/>
    </row>
    <row r="18" spans="1:4" ht="20.100000000000001" customHeight="1">
      <c r="A18" s="13">
        <v>14</v>
      </c>
      <c r="B18" s="59">
        <v>5900</v>
      </c>
      <c r="C18" s="14" t="s">
        <v>353</v>
      </c>
      <c r="D18" s="60">
        <f>data!C233</f>
        <v>16524147.048681974</v>
      </c>
    </row>
    <row r="19" spans="1:4" ht="20.100000000000001" customHeight="1">
      <c r="A19" s="61">
        <v>15</v>
      </c>
      <c r="B19" s="55">
        <v>5910</v>
      </c>
      <c r="C19" s="22" t="s">
        <v>1096</v>
      </c>
      <c r="D19" s="14">
        <f>data!C234</f>
        <v>26391898.301318023</v>
      </c>
    </row>
    <row r="20" spans="1:4" ht="20.100000000000001" customHeight="1">
      <c r="A20" s="23">
        <v>16</v>
      </c>
      <c r="B20" s="24"/>
      <c r="C20" s="24"/>
      <c r="D20" s="56"/>
    </row>
    <row r="21" spans="1:4" ht="20.100000000000001" customHeight="1">
      <c r="A21" s="23">
        <v>17</v>
      </c>
      <c r="B21" s="56"/>
      <c r="C21" s="56"/>
      <c r="D21" s="56"/>
    </row>
    <row r="22" spans="1:4" ht="20.100000000000001" customHeight="1">
      <c r="A22" s="81">
        <v>18</v>
      </c>
      <c r="B22" s="56"/>
      <c r="C22" s="15" t="s">
        <v>1097</v>
      </c>
      <c r="D22" s="14">
        <f>data!D236</f>
        <v>42916045.349999994</v>
      </c>
    </row>
    <row r="23" spans="1:4" ht="20.100000000000001" customHeight="1">
      <c r="A23" s="62">
        <v>19</v>
      </c>
      <c r="B23" s="58"/>
      <c r="C23" s="58"/>
      <c r="D23" s="25"/>
    </row>
    <row r="24" spans="1:4" ht="20.100000000000001" customHeight="1">
      <c r="A24" s="275">
        <v>20</v>
      </c>
      <c r="B24" s="55">
        <v>5970</v>
      </c>
      <c r="C24" s="14" t="s">
        <v>357</v>
      </c>
      <c r="D24" s="14">
        <f>data!C238</f>
        <v>14736837.890000001</v>
      </c>
    </row>
    <row r="25" spans="1:4" ht="20.100000000000001" customHeight="1">
      <c r="A25" s="62">
        <v>21</v>
      </c>
      <c r="B25" s="30"/>
      <c r="C25" s="30"/>
      <c r="D25" s="25"/>
    </row>
    <row r="26" spans="1:4" ht="20.100000000000001" customHeight="1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>
      <c r="A27" s="64">
        <v>23</v>
      </c>
      <c r="B27" s="63" t="s">
        <v>1099</v>
      </c>
      <c r="C27" s="56"/>
      <c r="D27" s="14">
        <f>data!D242</f>
        <v>1433638749.2300003</v>
      </c>
    </row>
    <row r="28" spans="1:4" ht="20.100000000000001" customHeight="1">
      <c r="A28" s="126">
        <v>24</v>
      </c>
      <c r="B28" s="65" t="s">
        <v>1100</v>
      </c>
      <c r="C28" s="50"/>
      <c r="D28" s="54"/>
    </row>
    <row r="29" spans="1:4" ht="20.100000000000001" customHeight="1">
      <c r="A29" s="66"/>
      <c r="B29" s="67"/>
      <c r="C29" s="67"/>
      <c r="D29" s="56"/>
    </row>
    <row r="30" spans="1:4" ht="20.100000000000001" customHeight="1">
      <c r="A30" s="68"/>
      <c r="B30" s="38"/>
      <c r="C30" s="38"/>
      <c r="D30" s="56"/>
    </row>
    <row r="31" spans="1:4" ht="20.100000000000001" customHeight="1">
      <c r="A31" s="68"/>
      <c r="B31" s="38"/>
      <c r="C31" s="38"/>
      <c r="D31" s="56"/>
    </row>
    <row r="32" spans="1:4" ht="20.100000000000001" customHeight="1">
      <c r="A32" s="68"/>
      <c r="B32" s="38"/>
      <c r="C32" s="38"/>
      <c r="D32" s="56"/>
    </row>
    <row r="33" spans="1:4" ht="20.100000000000001" customHeight="1">
      <c r="A33" s="68"/>
      <c r="B33" s="38"/>
      <c r="C33" s="38"/>
      <c r="D33" s="24"/>
    </row>
    <row r="34" spans="1:4" ht="20.100000000000001" customHeight="1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>
      <c r="A1" s="4" t="s">
        <v>1101</v>
      </c>
      <c r="B1" s="5"/>
      <c r="C1" s="6"/>
    </row>
    <row r="2" spans="1:13" ht="20.100000000000001" customHeight="1">
      <c r="A2" s="4"/>
      <c r="B2" s="5"/>
      <c r="C2" s="167" t="s">
        <v>1102</v>
      </c>
    </row>
    <row r="3" spans="1:13" ht="20.100000000000001" customHeight="1">
      <c r="A3" s="29" t="str">
        <f>"HOSPITAL: "&amp;data!C84</f>
        <v>HOSPITAL: Good Samaritan Hospital</v>
      </c>
      <c r="B3" s="30"/>
      <c r="C3" s="31" t="str">
        <f>" FYE: "&amp;data!C82</f>
        <v xml:space="preserve"> FYE: 12/31/2018</v>
      </c>
    </row>
    <row r="4" spans="1:13" ht="20.100000000000001" customHeight="1">
      <c r="A4" s="32"/>
      <c r="B4" s="33" t="s">
        <v>1103</v>
      </c>
      <c r="C4" s="34"/>
    </row>
    <row r="5" spans="1:13" ht="20.100000000000001" customHeight="1">
      <c r="A5" s="23">
        <v>1</v>
      </c>
      <c r="B5" s="35" t="s">
        <v>361</v>
      </c>
      <c r="C5" s="36"/>
    </row>
    <row r="6" spans="1:13" ht="20.100000000000001" customHeight="1">
      <c r="A6" s="13">
        <v>2</v>
      </c>
      <c r="B6" s="14" t="s">
        <v>362</v>
      </c>
      <c r="C6" s="21">
        <f>data!C250</f>
        <v>293258021.14999998</v>
      </c>
    </row>
    <row r="7" spans="1:13" ht="20.100000000000001" customHeight="1">
      <c r="A7" s="13">
        <v>3</v>
      </c>
      <c r="B7" s="14" t="s">
        <v>363</v>
      </c>
      <c r="C7" s="21">
        <f>data!C251</f>
        <v>0</v>
      </c>
    </row>
    <row r="8" spans="1:13" ht="20.100000000000001" customHeight="1">
      <c r="A8" s="13">
        <v>4</v>
      </c>
      <c r="B8" s="14" t="s">
        <v>364</v>
      </c>
      <c r="C8" s="21">
        <f>data!C252</f>
        <v>66196976.2700001</v>
      </c>
    </row>
    <row r="9" spans="1:13" ht="20.100000000000001" customHeight="1">
      <c r="A9" s="13">
        <v>5</v>
      </c>
      <c r="B9" s="14" t="s">
        <v>1104</v>
      </c>
      <c r="C9" s="21">
        <f>data!C253</f>
        <v>5236465.1099999323</v>
      </c>
    </row>
    <row r="10" spans="1:13" ht="20.100000000000001" customHeight="1">
      <c r="A10" s="13">
        <v>6</v>
      </c>
      <c r="B10" s="14" t="s">
        <v>1105</v>
      </c>
      <c r="C10" s="21">
        <f>data!C254</f>
        <v>0</v>
      </c>
    </row>
    <row r="11" spans="1:13" ht="20.100000000000001" customHeight="1">
      <c r="A11" s="13">
        <v>7</v>
      </c>
      <c r="B11" s="14" t="s">
        <v>1106</v>
      </c>
      <c r="C11" s="21">
        <f>data!C255</f>
        <v>187124.8</v>
      </c>
    </row>
    <row r="12" spans="1:13" ht="20.100000000000001" customHeight="1">
      <c r="A12" s="13">
        <v>8</v>
      </c>
      <c r="B12" s="14" t="s">
        <v>367</v>
      </c>
      <c r="C12" s="21">
        <f>data!C256</f>
        <v>0</v>
      </c>
    </row>
    <row r="13" spans="1:13" ht="20.100000000000001" customHeight="1">
      <c r="A13" s="13">
        <v>9</v>
      </c>
      <c r="B13" s="14" t="s">
        <v>368</v>
      </c>
      <c r="C13" s="21">
        <f>data!C257</f>
        <v>5630121.04</v>
      </c>
    </row>
    <row r="14" spans="1:13" ht="20.100000000000001" customHeight="1">
      <c r="A14" s="13">
        <v>10</v>
      </c>
      <c r="B14" s="14" t="s">
        <v>369</v>
      </c>
      <c r="C14" s="21">
        <f>data!C258</f>
        <v>50331.910000000098</v>
      </c>
    </row>
    <row r="15" spans="1:13" ht="20.100000000000001" customHeight="1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>
      <c r="A16" s="13">
        <v>12</v>
      </c>
      <c r="B16" s="14" t="s">
        <v>1108</v>
      </c>
      <c r="C16" s="21">
        <f>data!D260</f>
        <v>360086110.06000012</v>
      </c>
    </row>
    <row r="17" spans="1:3" ht="20.100000000000001" customHeight="1">
      <c r="A17" s="13">
        <v>13</v>
      </c>
      <c r="B17" s="24"/>
      <c r="C17" s="24"/>
    </row>
    <row r="18" spans="1:3" ht="20.100000000000001" customHeight="1">
      <c r="A18" s="13">
        <v>14</v>
      </c>
      <c r="B18" s="37" t="s">
        <v>1109</v>
      </c>
      <c r="C18" s="36"/>
    </row>
    <row r="19" spans="1:3" ht="20.100000000000001" customHeight="1">
      <c r="A19" s="13">
        <v>15</v>
      </c>
      <c r="B19" s="14" t="s">
        <v>362</v>
      </c>
      <c r="C19" s="21">
        <f>data!C262</f>
        <v>0</v>
      </c>
    </row>
    <row r="20" spans="1:3" ht="20.100000000000001" customHeight="1">
      <c r="A20" s="13">
        <v>16</v>
      </c>
      <c r="B20" s="14" t="s">
        <v>363</v>
      </c>
      <c r="C20" s="21">
        <f>data!C263</f>
        <v>0</v>
      </c>
    </row>
    <row r="21" spans="1:3" ht="20.100000000000001" customHeight="1">
      <c r="A21" s="13">
        <v>17</v>
      </c>
      <c r="B21" s="14" t="s">
        <v>373</v>
      </c>
      <c r="C21" s="21">
        <f>data!C264</f>
        <v>0</v>
      </c>
    </row>
    <row r="22" spans="1:3" ht="20.100000000000001" customHeight="1">
      <c r="A22" s="13">
        <v>18</v>
      </c>
      <c r="B22" s="14" t="s">
        <v>1110</v>
      </c>
      <c r="C22" s="21">
        <f>data!D265</f>
        <v>0</v>
      </c>
    </row>
    <row r="23" spans="1:3" ht="20.100000000000001" customHeight="1">
      <c r="A23" s="13">
        <v>19</v>
      </c>
      <c r="B23" s="38"/>
      <c r="C23" s="24"/>
    </row>
    <row r="24" spans="1:3" ht="20.100000000000001" customHeight="1">
      <c r="A24" s="13">
        <v>20</v>
      </c>
      <c r="B24" s="37" t="s">
        <v>1111</v>
      </c>
      <c r="C24" s="36"/>
    </row>
    <row r="25" spans="1:3" ht="20.100000000000001" customHeight="1">
      <c r="A25" s="13">
        <v>21</v>
      </c>
      <c r="B25" s="14" t="s">
        <v>332</v>
      </c>
      <c r="C25" s="21">
        <f>data!C267</f>
        <v>11726734.449999999</v>
      </c>
    </row>
    <row r="26" spans="1:3" ht="20.100000000000001" customHeight="1">
      <c r="A26" s="13">
        <v>22</v>
      </c>
      <c r="B26" s="14" t="s">
        <v>333</v>
      </c>
      <c r="C26" s="21">
        <f>data!C268</f>
        <v>4046593.8099999996</v>
      </c>
    </row>
    <row r="27" spans="1:3" ht="20.100000000000001" customHeight="1">
      <c r="A27" s="13">
        <v>23</v>
      </c>
      <c r="B27" s="14" t="s">
        <v>334</v>
      </c>
      <c r="C27" s="21">
        <f>data!C269</f>
        <v>578760155.31000006</v>
      </c>
    </row>
    <row r="28" spans="1:3" ht="20.100000000000001" customHeight="1">
      <c r="A28" s="13">
        <v>24</v>
      </c>
      <c r="B28" s="14" t="s">
        <v>1112</v>
      </c>
      <c r="C28" s="21">
        <f>data!C270</f>
        <v>0</v>
      </c>
    </row>
    <row r="29" spans="1:3" ht="20.100000000000001" customHeight="1">
      <c r="A29" s="13">
        <v>25</v>
      </c>
      <c r="B29" s="14" t="s">
        <v>336</v>
      </c>
      <c r="C29" s="21">
        <f>data!C271</f>
        <v>9985007.7999999989</v>
      </c>
    </row>
    <row r="30" spans="1:3" ht="20.100000000000001" customHeight="1">
      <c r="A30" s="13">
        <v>26</v>
      </c>
      <c r="B30" s="14" t="s">
        <v>378</v>
      </c>
      <c r="C30" s="21">
        <f>data!C272</f>
        <v>91003191.530000001</v>
      </c>
    </row>
    <row r="31" spans="1:3" ht="20.100000000000001" customHeight="1">
      <c r="A31" s="13">
        <v>27</v>
      </c>
      <c r="B31" s="14" t="s">
        <v>339</v>
      </c>
      <c r="C31" s="21">
        <f>data!C273</f>
        <v>10100787.25</v>
      </c>
    </row>
    <row r="32" spans="1:3" ht="20.100000000000001" customHeight="1">
      <c r="A32" s="13">
        <v>28</v>
      </c>
      <c r="B32" s="14" t="s">
        <v>340</v>
      </c>
      <c r="C32" s="21">
        <f>data!C274</f>
        <v>0</v>
      </c>
    </row>
    <row r="33" spans="1:3" ht="20.100000000000001" customHeight="1">
      <c r="A33" s="13">
        <v>29</v>
      </c>
      <c r="B33" s="14" t="s">
        <v>661</v>
      </c>
      <c r="C33" s="21">
        <f>data!D275</f>
        <v>705622470.14999998</v>
      </c>
    </row>
    <row r="34" spans="1:3" ht="20.100000000000001" customHeight="1">
      <c r="A34" s="13">
        <v>30</v>
      </c>
      <c r="B34" s="14" t="s">
        <v>1113</v>
      </c>
      <c r="C34" s="21">
        <f>data!C276</f>
        <v>280131766.70999998</v>
      </c>
    </row>
    <row r="35" spans="1:3" ht="20.100000000000001" customHeight="1">
      <c r="A35" s="13">
        <v>31</v>
      </c>
      <c r="B35" s="14" t="s">
        <v>1114</v>
      </c>
      <c r="C35" s="21">
        <f>data!D277</f>
        <v>425490703.44</v>
      </c>
    </row>
    <row r="36" spans="1:3" ht="20.100000000000001" customHeight="1">
      <c r="A36" s="13">
        <v>32</v>
      </c>
      <c r="B36" s="38"/>
      <c r="C36" s="24"/>
    </row>
    <row r="37" spans="1:3" ht="20.100000000000001" customHeight="1">
      <c r="A37" s="23">
        <v>33</v>
      </c>
      <c r="B37" s="37" t="s">
        <v>1115</v>
      </c>
      <c r="C37" s="36"/>
    </row>
    <row r="38" spans="1:3" ht="20.100000000000001" customHeight="1">
      <c r="A38" s="13">
        <v>34</v>
      </c>
      <c r="B38" s="14" t="s">
        <v>1116</v>
      </c>
      <c r="C38" s="21">
        <f>data!C279</f>
        <v>0</v>
      </c>
    </row>
    <row r="39" spans="1:3" ht="20.100000000000001" customHeight="1">
      <c r="A39" s="13">
        <v>35</v>
      </c>
      <c r="B39" s="14" t="s">
        <v>1117</v>
      </c>
      <c r="C39" s="21">
        <f>data!C280</f>
        <v>0</v>
      </c>
    </row>
    <row r="40" spans="1:3" ht="20.100000000000001" customHeight="1">
      <c r="A40" s="13">
        <v>36</v>
      </c>
      <c r="B40" s="14" t="s">
        <v>385</v>
      </c>
      <c r="C40" s="21">
        <f>data!C281</f>
        <v>0</v>
      </c>
    </row>
    <row r="41" spans="1:3" ht="20.100000000000001" customHeight="1">
      <c r="A41" s="13">
        <v>37</v>
      </c>
      <c r="B41" s="14" t="s">
        <v>373</v>
      </c>
      <c r="C41" s="21">
        <f>data!C282</f>
        <v>7184238.0199999996</v>
      </c>
    </row>
    <row r="42" spans="1:3" ht="20.100000000000001" customHeight="1">
      <c r="A42" s="13">
        <v>38</v>
      </c>
      <c r="B42" s="14" t="s">
        <v>1118</v>
      </c>
      <c r="C42" s="21">
        <f>data!D283</f>
        <v>7184238.0199999996</v>
      </c>
    </row>
    <row r="43" spans="1:3" ht="20.100000000000001" customHeight="1">
      <c r="A43" s="13">
        <v>39</v>
      </c>
      <c r="B43" s="38"/>
      <c r="C43" s="24"/>
    </row>
    <row r="44" spans="1:3" ht="20.100000000000001" customHeight="1">
      <c r="A44" s="23">
        <v>40</v>
      </c>
      <c r="B44" s="37" t="s">
        <v>1119</v>
      </c>
      <c r="C44" s="36"/>
    </row>
    <row r="45" spans="1:3" ht="20.100000000000001" customHeight="1">
      <c r="A45" s="13">
        <v>41</v>
      </c>
      <c r="B45" s="14" t="s">
        <v>388</v>
      </c>
      <c r="C45" s="21">
        <f>data!C286</f>
        <v>0</v>
      </c>
    </row>
    <row r="46" spans="1:3" ht="20.100000000000001" customHeight="1">
      <c r="A46" s="13">
        <v>42</v>
      </c>
      <c r="B46" s="14" t="s">
        <v>389</v>
      </c>
      <c r="C46" s="21">
        <f>data!C287</f>
        <v>0</v>
      </c>
    </row>
    <row r="47" spans="1:3" ht="20.100000000000001" customHeight="1">
      <c r="A47" s="13">
        <v>43</v>
      </c>
      <c r="B47" s="14" t="s">
        <v>1120</v>
      </c>
      <c r="C47" s="21">
        <f>data!C288</f>
        <v>0</v>
      </c>
    </row>
    <row r="48" spans="1:3" ht="20.100000000000001" customHeight="1">
      <c r="A48" s="13">
        <v>44</v>
      </c>
      <c r="B48" s="14" t="s">
        <v>391</v>
      </c>
      <c r="C48" s="21">
        <f>data!C289</f>
        <v>0</v>
      </c>
    </row>
    <row r="49" spans="1:3" ht="20.100000000000001" customHeight="1">
      <c r="A49" s="13">
        <v>45</v>
      </c>
      <c r="B49" s="14" t="s">
        <v>1121</v>
      </c>
      <c r="C49" s="21">
        <f>data!D290</f>
        <v>0</v>
      </c>
    </row>
    <row r="50" spans="1:3" ht="20.100000000000001" customHeight="1">
      <c r="A50" s="40">
        <v>46</v>
      </c>
      <c r="B50" s="41" t="s">
        <v>1122</v>
      </c>
      <c r="C50" s="21">
        <f>data!D292</f>
        <v>792761051.5200001</v>
      </c>
    </row>
    <row r="51" spans="1:3" ht="20.100000000000001" customHeight="1"/>
    <row r="52" spans="1:3" ht="20.100000000000001" customHeight="1"/>
    <row r="53" spans="1:3" ht="20.100000000000001" customHeight="1">
      <c r="A53" s="4" t="s">
        <v>1123</v>
      </c>
      <c r="B53" s="5"/>
      <c r="C53" s="6"/>
    </row>
    <row r="54" spans="1:3" ht="20.100000000000001" customHeight="1">
      <c r="A54" s="4"/>
      <c r="B54" s="5"/>
      <c r="C54" s="167" t="s">
        <v>1124</v>
      </c>
    </row>
    <row r="55" spans="1:3" ht="20.100000000000001" customHeight="1">
      <c r="A55" s="29" t="str">
        <f>"HOSPITAL: "&amp;data!C84</f>
        <v>HOSPITAL: Good Samaritan Hospital</v>
      </c>
      <c r="B55" s="30"/>
      <c r="C55" s="31" t="str">
        <f>"FYE: "&amp;data!C82</f>
        <v>FYE: 12/31/2018</v>
      </c>
    </row>
    <row r="56" spans="1:3" ht="20.100000000000001" customHeight="1">
      <c r="A56" s="42"/>
      <c r="B56" s="43" t="s">
        <v>1125</v>
      </c>
      <c r="C56" s="34"/>
    </row>
    <row r="57" spans="1:3" ht="20.100000000000001" customHeight="1">
      <c r="A57" s="16">
        <v>1</v>
      </c>
      <c r="B57" s="4" t="s">
        <v>395</v>
      </c>
      <c r="C57" s="44"/>
    </row>
    <row r="58" spans="1:3" ht="20.100000000000001" customHeight="1">
      <c r="A58" s="13">
        <v>2</v>
      </c>
      <c r="B58" s="14" t="s">
        <v>396</v>
      </c>
      <c r="C58" s="21">
        <f>data!C304</f>
        <v>0</v>
      </c>
    </row>
    <row r="59" spans="1:3" ht="20.100000000000001" customHeight="1">
      <c r="A59" s="13">
        <v>3</v>
      </c>
      <c r="B59" s="14" t="s">
        <v>1126</v>
      </c>
      <c r="C59" s="21">
        <f>data!C305</f>
        <v>234791.75</v>
      </c>
    </row>
    <row r="60" spans="1:3" ht="20.100000000000001" customHeight="1">
      <c r="A60" s="13">
        <v>4</v>
      </c>
      <c r="B60" s="14" t="s">
        <v>1127</v>
      </c>
      <c r="C60" s="21">
        <f>data!C306</f>
        <v>0</v>
      </c>
    </row>
    <row r="61" spans="1:3" ht="20.100000000000001" customHeight="1">
      <c r="A61" s="13">
        <v>5</v>
      </c>
      <c r="B61" s="14" t="s">
        <v>399</v>
      </c>
      <c r="C61" s="21">
        <f>data!C307</f>
        <v>4322516.24</v>
      </c>
    </row>
    <row r="62" spans="1:3" ht="20.100000000000001" customHeight="1">
      <c r="A62" s="13">
        <v>6</v>
      </c>
      <c r="B62" s="14" t="s">
        <v>1128</v>
      </c>
      <c r="C62" s="21">
        <f>data!C308</f>
        <v>0</v>
      </c>
    </row>
    <row r="63" spans="1:3" ht="20.100000000000001" customHeight="1">
      <c r="A63" s="13">
        <v>7</v>
      </c>
      <c r="B63" s="14" t="s">
        <v>1129</v>
      </c>
      <c r="C63" s="21">
        <f>data!C309</f>
        <v>833426.23</v>
      </c>
    </row>
    <row r="64" spans="1:3" ht="20.100000000000001" customHeight="1">
      <c r="A64" s="13">
        <v>8</v>
      </c>
      <c r="B64" s="14" t="s">
        <v>401</v>
      </c>
      <c r="C64" s="21">
        <f>data!C310</f>
        <v>0</v>
      </c>
    </row>
    <row r="65" spans="1:3" ht="20.100000000000001" customHeight="1">
      <c r="A65" s="13">
        <v>9</v>
      </c>
      <c r="B65" s="14" t="s">
        <v>402</v>
      </c>
      <c r="C65" s="21">
        <f>data!C311</f>
        <v>0</v>
      </c>
    </row>
    <row r="66" spans="1:3" ht="20.100000000000001" customHeight="1">
      <c r="A66" s="13">
        <v>10</v>
      </c>
      <c r="B66" s="14" t="s">
        <v>403</v>
      </c>
      <c r="C66" s="21">
        <f>data!C312</f>
        <v>0</v>
      </c>
    </row>
    <row r="67" spans="1:3" ht="20.100000000000001" customHeight="1">
      <c r="A67" s="13">
        <v>11</v>
      </c>
      <c r="B67" s="14" t="s">
        <v>1130</v>
      </c>
      <c r="C67" s="21">
        <f>data!C313</f>
        <v>59849.78</v>
      </c>
    </row>
    <row r="68" spans="1:3" ht="20.100000000000001" customHeight="1">
      <c r="A68" s="13">
        <v>12</v>
      </c>
      <c r="B68" s="14" t="s">
        <v>1131</v>
      </c>
      <c r="C68" s="21">
        <f>data!D314</f>
        <v>5450584.0000000009</v>
      </c>
    </row>
    <row r="69" spans="1:3" ht="20.100000000000001" customHeight="1">
      <c r="A69" s="13">
        <v>13</v>
      </c>
      <c r="B69" s="38"/>
      <c r="C69" s="24"/>
    </row>
    <row r="70" spans="1:3" ht="20.100000000000001" customHeight="1">
      <c r="A70" s="13">
        <v>14</v>
      </c>
      <c r="B70" s="37" t="s">
        <v>1132</v>
      </c>
      <c r="C70" s="36"/>
    </row>
    <row r="71" spans="1:3" ht="20.100000000000001" customHeight="1">
      <c r="A71" s="13">
        <v>15</v>
      </c>
      <c r="B71" s="14" t="s">
        <v>407</v>
      </c>
      <c r="C71" s="21">
        <f>data!C316</f>
        <v>0</v>
      </c>
    </row>
    <row r="72" spans="1:3" ht="20.100000000000001" customHeight="1">
      <c r="A72" s="13">
        <v>16</v>
      </c>
      <c r="B72" s="14" t="s">
        <v>1133</v>
      </c>
      <c r="C72" s="21">
        <f>data!C317</f>
        <v>0</v>
      </c>
    </row>
    <row r="73" spans="1:3" ht="20.100000000000001" customHeight="1">
      <c r="A73" s="13">
        <v>17</v>
      </c>
      <c r="B73" s="14" t="s">
        <v>409</v>
      </c>
      <c r="C73" s="21">
        <f>data!C318</f>
        <v>0</v>
      </c>
    </row>
    <row r="74" spans="1:3" ht="20.100000000000001" customHeight="1">
      <c r="A74" s="13">
        <v>18</v>
      </c>
      <c r="B74" s="14" t="s">
        <v>1134</v>
      </c>
      <c r="C74" s="21">
        <f>data!D319</f>
        <v>0</v>
      </c>
    </row>
    <row r="75" spans="1:3" ht="20.100000000000001" customHeight="1">
      <c r="A75" s="13">
        <v>19</v>
      </c>
      <c r="B75" s="38"/>
      <c r="C75" s="24"/>
    </row>
    <row r="76" spans="1:3" ht="20.100000000000001" customHeight="1">
      <c r="A76" s="23">
        <v>20</v>
      </c>
      <c r="B76" s="37" t="s">
        <v>411</v>
      </c>
      <c r="C76" s="36"/>
    </row>
    <row r="77" spans="1:3" ht="20.100000000000001" customHeight="1">
      <c r="A77" s="13">
        <v>21</v>
      </c>
      <c r="B77" s="14" t="s">
        <v>412</v>
      </c>
      <c r="C77" s="21">
        <f>data!C321</f>
        <v>0</v>
      </c>
    </row>
    <row r="78" spans="1:3" ht="20.100000000000001" customHeight="1">
      <c r="A78" s="13">
        <v>22</v>
      </c>
      <c r="B78" s="14" t="s">
        <v>1135</v>
      </c>
      <c r="C78" s="21">
        <f>data!C322</f>
        <v>0</v>
      </c>
    </row>
    <row r="79" spans="1:3" ht="20.100000000000001" customHeight="1">
      <c r="A79" s="13">
        <v>23</v>
      </c>
      <c r="B79" s="14" t="s">
        <v>414</v>
      </c>
      <c r="C79" s="21">
        <f>data!C323</f>
        <v>0</v>
      </c>
    </row>
    <row r="80" spans="1:3" ht="20.100000000000001" customHeight="1">
      <c r="A80" s="13">
        <v>24</v>
      </c>
      <c r="B80" s="14" t="s">
        <v>1136</v>
      </c>
      <c r="C80" s="21">
        <f>data!C324</f>
        <v>0</v>
      </c>
    </row>
    <row r="81" spans="1:3" ht="20.100000000000001" customHeight="1">
      <c r="A81" s="13">
        <v>25</v>
      </c>
      <c r="B81" s="14" t="s">
        <v>416</v>
      </c>
      <c r="C81" s="21">
        <f>data!C325</f>
        <v>0</v>
      </c>
    </row>
    <row r="82" spans="1:3" ht="20.100000000000001" customHeight="1">
      <c r="A82" s="13">
        <v>26</v>
      </c>
      <c r="B82" s="14" t="s">
        <v>1137</v>
      </c>
      <c r="C82" s="21">
        <f>data!C326</f>
        <v>67582.559999999998</v>
      </c>
    </row>
    <row r="83" spans="1:3" ht="20.100000000000001" customHeight="1">
      <c r="A83" s="13">
        <v>27</v>
      </c>
      <c r="B83" s="14" t="s">
        <v>418</v>
      </c>
      <c r="C83" s="21">
        <f>data!C327</f>
        <v>0</v>
      </c>
    </row>
    <row r="84" spans="1:3" ht="20.100000000000001" customHeight="1">
      <c r="A84" s="13">
        <v>28</v>
      </c>
      <c r="B84" s="14" t="s">
        <v>661</v>
      </c>
      <c r="C84" s="21">
        <f>data!D328</f>
        <v>67582.559999999998</v>
      </c>
    </row>
    <row r="85" spans="1:3" ht="20.100000000000001" customHeight="1">
      <c r="A85" s="13">
        <v>29</v>
      </c>
      <c r="B85" s="14" t="s">
        <v>1138</v>
      </c>
      <c r="C85" s="21">
        <f>data!D329</f>
        <v>59849.78</v>
      </c>
    </row>
    <row r="86" spans="1:3" ht="20.100000000000001" customHeight="1">
      <c r="A86" s="13">
        <v>30</v>
      </c>
      <c r="B86" s="14" t="s">
        <v>1139</v>
      </c>
      <c r="C86" s="21">
        <f>data!D330</f>
        <v>7732.7799999999988</v>
      </c>
    </row>
    <row r="87" spans="1:3" ht="20.100000000000001" customHeight="1">
      <c r="A87" s="13">
        <v>31</v>
      </c>
      <c r="B87" s="38"/>
      <c r="C87" s="24"/>
    </row>
    <row r="88" spans="1:3" ht="20.100000000000001" customHeight="1">
      <c r="A88" s="13">
        <v>32</v>
      </c>
      <c r="B88" s="89" t="s">
        <v>1140</v>
      </c>
      <c r="C88" s="21">
        <f>data!C332</f>
        <v>787302734.74000001</v>
      </c>
    </row>
    <row r="89" spans="1:3" ht="20.100000000000001" customHeight="1">
      <c r="A89" s="13">
        <v>33</v>
      </c>
      <c r="B89" s="24"/>
      <c r="C89" s="24"/>
    </row>
    <row r="90" spans="1:3" ht="20.100000000000001" customHeight="1">
      <c r="A90" s="13">
        <v>34</v>
      </c>
      <c r="B90" s="37" t="s">
        <v>1141</v>
      </c>
      <c r="C90" s="36"/>
    </row>
    <row r="91" spans="1:3" ht="20.100000000000001" customHeight="1">
      <c r="A91" s="13">
        <v>35</v>
      </c>
      <c r="B91" s="14" t="s">
        <v>1142</v>
      </c>
      <c r="C91" s="21">
        <f>data!C334</f>
        <v>0</v>
      </c>
    </row>
    <row r="92" spans="1:3" ht="20.100000000000001" customHeight="1">
      <c r="A92" s="13">
        <v>36</v>
      </c>
      <c r="B92" s="38"/>
      <c r="C92" s="24"/>
    </row>
    <row r="93" spans="1:3" ht="20.100000000000001" customHeight="1">
      <c r="A93" s="13">
        <v>37</v>
      </c>
      <c r="B93" s="14" t="s">
        <v>1143</v>
      </c>
      <c r="C93" s="21">
        <f>data!C335</f>
        <v>0</v>
      </c>
    </row>
    <row r="94" spans="1:3" ht="20.100000000000001" customHeight="1">
      <c r="A94" s="13">
        <v>38</v>
      </c>
      <c r="B94" s="38"/>
      <c r="C94" s="24"/>
    </row>
    <row r="95" spans="1:3" ht="20.100000000000001" customHeight="1">
      <c r="A95" s="13">
        <v>39</v>
      </c>
      <c r="B95" s="14" t="s">
        <v>1144</v>
      </c>
      <c r="C95" s="21">
        <f>data!C336</f>
        <v>0</v>
      </c>
    </row>
    <row r="96" spans="1:3" ht="20.100000000000001" customHeight="1">
      <c r="A96" s="13">
        <v>40</v>
      </c>
      <c r="B96" s="38"/>
      <c r="C96" s="24"/>
    </row>
    <row r="97" spans="1:3" ht="20.100000000000001" customHeight="1">
      <c r="A97" s="13">
        <v>41</v>
      </c>
      <c r="B97" s="14" t="s">
        <v>1145</v>
      </c>
      <c r="C97" s="21">
        <f>data!C337</f>
        <v>0</v>
      </c>
    </row>
    <row r="98" spans="1:3" ht="20.100000000000001" customHeight="1">
      <c r="A98" s="13">
        <v>42</v>
      </c>
      <c r="B98" s="14" t="s">
        <v>1146</v>
      </c>
      <c r="C98" s="24"/>
    </row>
    <row r="99" spans="1:3" ht="20.100000000000001" customHeight="1">
      <c r="A99" s="13">
        <v>43</v>
      </c>
      <c r="B99" s="38"/>
      <c r="C99" s="24"/>
    </row>
    <row r="100" spans="1:3" ht="20.100000000000001" customHeight="1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>
      <c r="A101" s="13">
        <v>45</v>
      </c>
      <c r="B101" s="14" t="s">
        <v>1148</v>
      </c>
      <c r="C101" s="21">
        <f>data!C332+data!C334+data!C335+data!C336+data!C337-data!C338</f>
        <v>787302734.74000001</v>
      </c>
    </row>
    <row r="102" spans="1:3" ht="20.100000000000001" customHeight="1">
      <c r="A102" s="13">
        <v>46</v>
      </c>
      <c r="B102" s="14" t="s">
        <v>1149</v>
      </c>
      <c r="C102" s="21">
        <f>data!D339</f>
        <v>792761051.51999998</v>
      </c>
    </row>
    <row r="103" spans="1:3" ht="20.100000000000001" customHeight="1"/>
    <row r="104" spans="1:3" ht="20.100000000000001" customHeight="1"/>
    <row r="105" spans="1:3" ht="20.100000000000001" customHeight="1">
      <c r="A105" s="4" t="s">
        <v>1150</v>
      </c>
      <c r="B105" s="5"/>
      <c r="C105" s="6"/>
    </row>
    <row r="106" spans="1:3" ht="20.100000000000001" customHeight="1">
      <c r="A106" s="45"/>
      <c r="B106" s="8"/>
      <c r="C106" s="167" t="s">
        <v>1151</v>
      </c>
    </row>
    <row r="107" spans="1:3" ht="20.100000000000001" customHeight="1">
      <c r="A107" s="29" t="str">
        <f>"HOSPITAL: "&amp;data!C84</f>
        <v>HOSPITAL: Good Samaritan Hospital</v>
      </c>
      <c r="B107" s="30"/>
      <c r="C107" s="31" t="str">
        <f>" FYE: "&amp;data!C82</f>
        <v xml:space="preserve"> FYE: 12/31/2018</v>
      </c>
    </row>
    <row r="108" spans="1:3" ht="20.100000000000001" customHeight="1">
      <c r="A108" s="32"/>
      <c r="B108" s="46"/>
      <c r="C108" s="47"/>
    </row>
    <row r="109" spans="1:3" ht="20.100000000000001" customHeight="1">
      <c r="A109" s="13">
        <v>1</v>
      </c>
      <c r="B109" s="37" t="s">
        <v>1152</v>
      </c>
      <c r="C109" s="36"/>
    </row>
    <row r="110" spans="1:3" ht="20.100000000000001" customHeight="1">
      <c r="A110" s="13">
        <v>2</v>
      </c>
      <c r="B110" s="14" t="s">
        <v>428</v>
      </c>
      <c r="C110" s="21">
        <f>data!C359</f>
        <v>1068995499</v>
      </c>
    </row>
    <row r="111" spans="1:3" ht="20.100000000000001" customHeight="1">
      <c r="A111" s="13">
        <v>3</v>
      </c>
      <c r="B111" s="14" t="s">
        <v>429</v>
      </c>
      <c r="C111" s="21">
        <f>data!C360</f>
        <v>863859314</v>
      </c>
    </row>
    <row r="112" spans="1:3" ht="20.100000000000001" customHeight="1">
      <c r="A112" s="13">
        <v>4</v>
      </c>
      <c r="B112" s="14" t="s">
        <v>1153</v>
      </c>
      <c r="C112" s="21">
        <f>data!D361</f>
        <v>1932854813</v>
      </c>
    </row>
    <row r="113" spans="1:3" ht="20.100000000000001" customHeight="1">
      <c r="A113" s="13">
        <v>5</v>
      </c>
      <c r="B113" s="38"/>
      <c r="C113" s="24"/>
    </row>
    <row r="114" spans="1:3" ht="20.100000000000001" customHeight="1">
      <c r="A114" s="13">
        <v>6</v>
      </c>
      <c r="B114" s="37" t="s">
        <v>1154</v>
      </c>
      <c r="C114" s="36"/>
    </row>
    <row r="115" spans="1:3" ht="20.100000000000001" customHeight="1">
      <c r="A115" s="13">
        <v>7</v>
      </c>
      <c r="B115" s="274" t="s">
        <v>450</v>
      </c>
      <c r="C115" s="48">
        <f>data!C363</f>
        <v>11122100</v>
      </c>
    </row>
    <row r="116" spans="1:3" ht="20.100000000000001" customHeight="1">
      <c r="A116" s="13">
        <v>8</v>
      </c>
      <c r="B116" s="14" t="s">
        <v>432</v>
      </c>
      <c r="C116" s="48">
        <f>data!C364</f>
        <v>1364863766</v>
      </c>
    </row>
    <row r="117" spans="1:3" ht="20.100000000000001" customHeight="1">
      <c r="A117" s="13">
        <v>9</v>
      </c>
      <c r="B117" s="14" t="s">
        <v>1155</v>
      </c>
      <c r="C117" s="48">
        <f>data!C365</f>
        <v>42916045</v>
      </c>
    </row>
    <row r="118" spans="1:3" ht="20.100000000000001" customHeight="1">
      <c r="A118" s="13">
        <v>10</v>
      </c>
      <c r="B118" s="14" t="s">
        <v>1156</v>
      </c>
      <c r="C118" s="48">
        <f>data!C366</f>
        <v>14736838</v>
      </c>
    </row>
    <row r="119" spans="1:3" ht="20.100000000000001" customHeight="1">
      <c r="A119" s="13">
        <v>11</v>
      </c>
      <c r="B119" s="14" t="s">
        <v>1099</v>
      </c>
      <c r="C119" s="48">
        <f>data!D367</f>
        <v>1433638749</v>
      </c>
    </row>
    <row r="120" spans="1:3" ht="20.100000000000001" customHeight="1">
      <c r="A120" s="13">
        <v>12</v>
      </c>
      <c r="B120" s="14" t="s">
        <v>1157</v>
      </c>
      <c r="C120" s="48">
        <f>data!D368</f>
        <v>499216064</v>
      </c>
    </row>
    <row r="121" spans="1:3" ht="20.100000000000001" customHeight="1">
      <c r="A121" s="13">
        <v>13</v>
      </c>
      <c r="B121" s="38"/>
      <c r="C121" s="24"/>
    </row>
    <row r="122" spans="1:3" ht="20.100000000000001" customHeight="1">
      <c r="A122" s="13">
        <v>14</v>
      </c>
      <c r="B122" s="37" t="s">
        <v>436</v>
      </c>
      <c r="C122" s="36"/>
    </row>
    <row r="123" spans="1:3" ht="20.100000000000001" customHeight="1">
      <c r="A123" s="13">
        <v>15</v>
      </c>
      <c r="B123" s="14" t="s">
        <v>437</v>
      </c>
      <c r="C123" s="48">
        <f>data!C370</f>
        <v>3225277</v>
      </c>
    </row>
    <row r="124" spans="1:3" ht="20.100000000000001" customHeight="1">
      <c r="A124" s="13">
        <v>16</v>
      </c>
      <c r="B124" s="14" t="s">
        <v>438</v>
      </c>
      <c r="C124" s="48">
        <f>data!C371</f>
        <v>0</v>
      </c>
    </row>
    <row r="125" spans="1:3" ht="20.100000000000001" customHeight="1">
      <c r="A125" s="13">
        <v>17</v>
      </c>
      <c r="B125" s="14" t="s">
        <v>1158</v>
      </c>
      <c r="C125" s="48">
        <f>data!D372</f>
        <v>3225277</v>
      </c>
    </row>
    <row r="126" spans="1:3" ht="20.100000000000001" customHeight="1">
      <c r="A126" s="13">
        <v>18</v>
      </c>
      <c r="B126" s="14" t="s">
        <v>1159</v>
      </c>
      <c r="C126" s="48">
        <f>data!D373</f>
        <v>502441341</v>
      </c>
    </row>
    <row r="127" spans="1:3" ht="20.100000000000001" customHeight="1">
      <c r="A127" s="13">
        <v>19</v>
      </c>
      <c r="B127" s="38"/>
      <c r="C127" s="24"/>
    </row>
    <row r="128" spans="1:3" ht="20.100000000000001" customHeight="1">
      <c r="A128" s="13">
        <v>20</v>
      </c>
      <c r="B128" s="37" t="s">
        <v>1160</v>
      </c>
      <c r="C128" s="36"/>
    </row>
    <row r="129" spans="1:3" ht="20.100000000000001" customHeight="1">
      <c r="A129" s="13">
        <v>21</v>
      </c>
      <c r="B129" s="14" t="s">
        <v>442</v>
      </c>
      <c r="C129" s="48">
        <f>data!C378</f>
        <v>174834389</v>
      </c>
    </row>
    <row r="130" spans="1:3" ht="20.100000000000001" customHeight="1">
      <c r="A130" s="13">
        <v>22</v>
      </c>
      <c r="B130" s="14" t="s">
        <v>3</v>
      </c>
      <c r="C130" s="48">
        <f>data!C379</f>
        <v>40217899</v>
      </c>
    </row>
    <row r="131" spans="1:3" ht="20.100000000000001" customHeight="1">
      <c r="A131" s="13">
        <v>23</v>
      </c>
      <c r="B131" s="14" t="s">
        <v>236</v>
      </c>
      <c r="C131" s="48">
        <f>data!C380</f>
        <v>10236234</v>
      </c>
    </row>
    <row r="132" spans="1:3" ht="20.100000000000001" customHeight="1">
      <c r="A132" s="13">
        <v>24</v>
      </c>
      <c r="B132" s="14" t="s">
        <v>237</v>
      </c>
      <c r="C132" s="48">
        <f>data!C381</f>
        <v>56701951</v>
      </c>
    </row>
    <row r="133" spans="1:3" ht="20.100000000000001" customHeight="1">
      <c r="A133" s="13">
        <v>25</v>
      </c>
      <c r="B133" s="14" t="s">
        <v>1161</v>
      </c>
      <c r="C133" s="48">
        <f>data!C382</f>
        <v>2923969</v>
      </c>
    </row>
    <row r="134" spans="1:3" ht="20.100000000000001" customHeight="1">
      <c r="A134" s="13">
        <v>26</v>
      </c>
      <c r="B134" s="14" t="s">
        <v>1162</v>
      </c>
      <c r="C134" s="48">
        <f>data!C383</f>
        <v>99420159</v>
      </c>
    </row>
    <row r="135" spans="1:3" ht="20.100000000000001" customHeight="1">
      <c r="A135" s="13">
        <v>27</v>
      </c>
      <c r="B135" s="14" t="s">
        <v>6</v>
      </c>
      <c r="C135" s="48">
        <f>data!C384</f>
        <v>20948179</v>
      </c>
    </row>
    <row r="136" spans="1:3" ht="20.100000000000001" customHeight="1">
      <c r="A136" s="13">
        <v>28</v>
      </c>
      <c r="B136" s="14" t="s">
        <v>1163</v>
      </c>
      <c r="C136" s="48">
        <f>data!C385</f>
        <v>5635171</v>
      </c>
    </row>
    <row r="137" spans="1:3" ht="20.100000000000001" customHeight="1">
      <c r="A137" s="13">
        <v>29</v>
      </c>
      <c r="B137" s="14" t="s">
        <v>447</v>
      </c>
      <c r="C137" s="48">
        <f>data!C386</f>
        <v>3430815</v>
      </c>
    </row>
    <row r="138" spans="1:3" ht="20.100000000000001" customHeight="1">
      <c r="A138" s="13">
        <v>30</v>
      </c>
      <c r="B138" s="14" t="s">
        <v>1164</v>
      </c>
      <c r="C138" s="48">
        <f>data!C387</f>
        <v>5156080</v>
      </c>
    </row>
    <row r="139" spans="1:3" ht="20.100000000000001" customHeight="1">
      <c r="A139" s="13">
        <v>31</v>
      </c>
      <c r="B139" s="14" t="s">
        <v>449</v>
      </c>
      <c r="C139" s="48">
        <f>data!C388</f>
        <v>11753655</v>
      </c>
    </row>
    <row r="140" spans="1:3" ht="20.100000000000001" customHeight="1">
      <c r="A140" s="13">
        <v>32</v>
      </c>
      <c r="B140" s="14" t="s">
        <v>241</v>
      </c>
      <c r="C140" s="48">
        <f>data!C389</f>
        <v>16733734</v>
      </c>
    </row>
    <row r="141" spans="1:3" ht="20.100000000000001" customHeight="1">
      <c r="A141" s="13">
        <v>34</v>
      </c>
      <c r="B141" s="14" t="s">
        <v>1165</v>
      </c>
      <c r="C141" s="48">
        <f>data!D390</f>
        <v>447992235</v>
      </c>
    </row>
    <row r="142" spans="1:3" ht="20.100000000000001" customHeight="1">
      <c r="A142" s="13">
        <v>35</v>
      </c>
      <c r="B142" s="14" t="s">
        <v>1166</v>
      </c>
      <c r="C142" s="48">
        <f>data!D391</f>
        <v>54449106</v>
      </c>
    </row>
    <row r="143" spans="1:3" ht="20.100000000000001" customHeight="1">
      <c r="A143" s="13">
        <v>36</v>
      </c>
      <c r="B143" s="38"/>
      <c r="C143" s="24"/>
    </row>
    <row r="144" spans="1:3" ht="20.100000000000001" customHeight="1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>
      <c r="A145" s="13">
        <v>38</v>
      </c>
      <c r="B145" s="38"/>
      <c r="C145" s="24"/>
    </row>
    <row r="146" spans="1:3" ht="20.100000000000001" customHeight="1">
      <c r="A146" s="13">
        <v>39</v>
      </c>
      <c r="B146" s="14" t="s">
        <v>1168</v>
      </c>
      <c r="C146" s="21">
        <f>data!D393</f>
        <v>54449106</v>
      </c>
    </row>
    <row r="147" spans="1:3" ht="20.100000000000001" customHeight="1">
      <c r="A147" s="13">
        <v>40</v>
      </c>
      <c r="B147" s="38"/>
      <c r="C147" s="24"/>
    </row>
    <row r="148" spans="1:3" ht="20.100000000000001" customHeight="1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>
      <c r="A150" s="13">
        <v>43</v>
      </c>
      <c r="B150" s="38"/>
      <c r="C150" s="24"/>
    </row>
    <row r="151" spans="1:3" ht="20.100000000000001" customHeight="1">
      <c r="A151" s="13">
        <v>44</v>
      </c>
      <c r="B151" s="14" t="s">
        <v>1171</v>
      </c>
      <c r="C151" s="48">
        <f>data!D396</f>
        <v>54449106</v>
      </c>
    </row>
    <row r="152" spans="1:3" ht="20.100000000000001" customHeight="1">
      <c r="A152" s="40">
        <v>45</v>
      </c>
      <c r="B152" s="49" t="s">
        <v>1172</v>
      </c>
      <c r="C152" s="24"/>
    </row>
    <row r="153" spans="1:3" ht="20.100000000000001" customHeight="1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>
      <c r="A4" s="79" t="str">
        <f>"HOSPITAL NAME: "&amp;data!C84</f>
        <v>HOSPITAL NAME: Good Samaritan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>
      <c r="A9" s="23">
        <v>4</v>
      </c>
      <c r="B9" s="14" t="s">
        <v>233</v>
      </c>
      <c r="C9" s="14">
        <f>data!C59</f>
        <v>30021</v>
      </c>
      <c r="D9" s="14">
        <f>data!D59</f>
        <v>18054</v>
      </c>
      <c r="E9" s="14">
        <f>data!E59</f>
        <v>26800</v>
      </c>
      <c r="F9" s="14">
        <f>data!F59</f>
        <v>4504</v>
      </c>
      <c r="G9" s="14">
        <f>data!G59</f>
        <v>11002</v>
      </c>
      <c r="H9" s="14">
        <f>data!H59</f>
        <v>0</v>
      </c>
      <c r="I9" s="14">
        <f>data!I59</f>
        <v>0</v>
      </c>
    </row>
    <row r="10" spans="1:13" ht="20.100000000000001" customHeight="1">
      <c r="A10" s="23">
        <v>5</v>
      </c>
      <c r="B10" s="14" t="s">
        <v>234</v>
      </c>
      <c r="C10" s="26">
        <f>data!C60</f>
        <v>240.9556444875403</v>
      </c>
      <c r="D10" s="26">
        <f>data!D60</f>
        <v>124.60948354457403</v>
      </c>
      <c r="E10" s="26">
        <f>data!E60</f>
        <v>156.93362806069405</v>
      </c>
      <c r="F10" s="26">
        <f>data!F60</f>
        <v>39.032858213831126</v>
      </c>
      <c r="G10" s="26">
        <f>data!G60</f>
        <v>68.785006154960953</v>
      </c>
      <c r="H10" s="26">
        <f>data!H60</f>
        <v>1.5068506847250893</v>
      </c>
      <c r="I10" s="26">
        <f>data!I60</f>
        <v>0</v>
      </c>
    </row>
    <row r="11" spans="1:13" ht="20.100000000000001" customHeight="1">
      <c r="A11" s="23">
        <v>6</v>
      </c>
      <c r="B11" s="14" t="s">
        <v>235</v>
      </c>
      <c r="C11" s="14">
        <f>data!C61</f>
        <v>20572412.309999999</v>
      </c>
      <c r="D11" s="14">
        <f>data!D61</f>
        <v>10732348.68</v>
      </c>
      <c r="E11" s="14">
        <f>data!E61</f>
        <v>12873245.16</v>
      </c>
      <c r="F11" s="14">
        <f>data!F61</f>
        <v>3705356.7199999997</v>
      </c>
      <c r="G11" s="14">
        <f>data!G61</f>
        <v>4731529.74</v>
      </c>
      <c r="H11" s="14">
        <f>data!H61</f>
        <v>210126.2</v>
      </c>
      <c r="I11" s="14">
        <f>data!I61</f>
        <v>0</v>
      </c>
    </row>
    <row r="12" spans="1:13" ht="20.100000000000001" customHeight="1">
      <c r="A12" s="23">
        <v>7</v>
      </c>
      <c r="B12" s="14" t="s">
        <v>3</v>
      </c>
      <c r="C12" s="14">
        <f>data!C62</f>
        <v>4665425</v>
      </c>
      <c r="D12" s="14">
        <f>data!D62</f>
        <v>2457263</v>
      </c>
      <c r="E12" s="14">
        <f>data!E62</f>
        <v>3023594</v>
      </c>
      <c r="F12" s="14">
        <f>data!F62</f>
        <v>861902</v>
      </c>
      <c r="G12" s="14">
        <f>data!G62</f>
        <v>1432748</v>
      </c>
      <c r="H12" s="14">
        <f>data!H62</f>
        <v>38069</v>
      </c>
      <c r="I12" s="14">
        <f>data!I62</f>
        <v>0</v>
      </c>
    </row>
    <row r="13" spans="1:13" ht="20.100000000000001" customHeight="1">
      <c r="A13" s="23">
        <v>8</v>
      </c>
      <c r="B13" s="14" t="s">
        <v>236</v>
      </c>
      <c r="C13" s="14">
        <f>data!C63</f>
        <v>0</v>
      </c>
      <c r="D13" s="14">
        <f>data!D63</f>
        <v>489946.97000000003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>
      <c r="A14" s="23">
        <v>9</v>
      </c>
      <c r="B14" s="14" t="s">
        <v>237</v>
      </c>
      <c r="C14" s="14">
        <f>data!C64</f>
        <v>2980172.81</v>
      </c>
      <c r="D14" s="14">
        <f>data!D64</f>
        <v>913114.98</v>
      </c>
      <c r="E14" s="14">
        <f>data!E64</f>
        <v>1473567.77</v>
      </c>
      <c r="F14" s="14">
        <f>data!F64</f>
        <v>176794.13999999998</v>
      </c>
      <c r="G14" s="14">
        <f>data!G64</f>
        <v>340678.24999999994</v>
      </c>
      <c r="H14" s="14">
        <f>data!H64</f>
        <v>3906.6300000000006</v>
      </c>
      <c r="I14" s="14">
        <f>data!I64</f>
        <v>0</v>
      </c>
    </row>
    <row r="15" spans="1:13" ht="20.100000000000001" customHeight="1">
      <c r="A15" s="23">
        <v>10</v>
      </c>
      <c r="B15" s="14" t="s">
        <v>444</v>
      </c>
      <c r="C15" s="14">
        <f>data!C65</f>
        <v>192268.46000000002</v>
      </c>
      <c r="D15" s="14">
        <f>data!D65</f>
        <v>159344.91</v>
      </c>
      <c r="E15" s="14">
        <f>data!E65</f>
        <v>136318.03999999998</v>
      </c>
      <c r="F15" s="14">
        <f>data!F65</f>
        <v>80446.05</v>
      </c>
      <c r="G15" s="14">
        <f>data!G65</f>
        <v>84564.89999999998</v>
      </c>
      <c r="H15" s="14">
        <f>data!H65</f>
        <v>0</v>
      </c>
      <c r="I15" s="14">
        <f>data!I65</f>
        <v>0</v>
      </c>
      <c r="M15" s="268"/>
    </row>
    <row r="16" spans="1:13" ht="20.100000000000001" customHeight="1">
      <c r="A16" s="23">
        <v>11</v>
      </c>
      <c r="B16" s="14" t="s">
        <v>445</v>
      </c>
      <c r="C16" s="14">
        <f>data!C66</f>
        <v>468829.73</v>
      </c>
      <c r="D16" s="14">
        <f>data!D66</f>
        <v>256257.45</v>
      </c>
      <c r="E16" s="14">
        <f>data!E66</f>
        <v>262500.76</v>
      </c>
      <c r="F16" s="14">
        <f>data!F66</f>
        <v>269971.40000000002</v>
      </c>
      <c r="G16" s="14">
        <f>data!G66</f>
        <v>83489.850000000006</v>
      </c>
      <c r="H16" s="14">
        <f>data!H66</f>
        <v>646.29</v>
      </c>
      <c r="I16" s="14">
        <f>data!I66</f>
        <v>0</v>
      </c>
    </row>
    <row r="17" spans="1:9" ht="20.100000000000001" customHeight="1">
      <c r="A17" s="23">
        <v>12</v>
      </c>
      <c r="B17" s="14" t="s">
        <v>6</v>
      </c>
      <c r="C17" s="14">
        <f>data!C67</f>
        <v>1630276</v>
      </c>
      <c r="D17" s="14">
        <f>data!D67</f>
        <v>1155649</v>
      </c>
      <c r="E17" s="14">
        <f>data!E67</f>
        <v>1058518</v>
      </c>
      <c r="F17" s="14">
        <f>data!F67</f>
        <v>576239</v>
      </c>
      <c r="G17" s="14">
        <f>data!G67</f>
        <v>554475</v>
      </c>
      <c r="H17" s="14">
        <f>data!H67</f>
        <v>347</v>
      </c>
      <c r="I17" s="14">
        <f>data!I67</f>
        <v>0</v>
      </c>
    </row>
    <row r="18" spans="1:9" ht="20.100000000000001" customHeight="1">
      <c r="A18" s="23">
        <v>13</v>
      </c>
      <c r="B18" s="14" t="s">
        <v>474</v>
      </c>
      <c r="C18" s="14">
        <f>data!C68</f>
        <v>235863.88999999998</v>
      </c>
      <c r="D18" s="14">
        <f>data!D68</f>
        <v>137338.20000000001</v>
      </c>
      <c r="E18" s="14">
        <f>data!E68</f>
        <v>171612.62000000002</v>
      </c>
      <c r="F18" s="14">
        <f>data!F68</f>
        <v>1049.7</v>
      </c>
      <c r="G18" s="14">
        <f>data!G68</f>
        <v>110518.08</v>
      </c>
      <c r="H18" s="14">
        <f>data!H68</f>
        <v>0</v>
      </c>
      <c r="I18" s="14">
        <f>data!I68</f>
        <v>0</v>
      </c>
    </row>
    <row r="19" spans="1:9" ht="20.100000000000001" customHeight="1">
      <c r="A19" s="23">
        <v>14</v>
      </c>
      <c r="B19" s="14" t="s">
        <v>241</v>
      </c>
      <c r="C19" s="14">
        <f>data!C69</f>
        <v>67690.160000000091</v>
      </c>
      <c r="D19" s="14">
        <f>data!D69</f>
        <v>22131.559999999998</v>
      </c>
      <c r="E19" s="14">
        <f>data!E69</f>
        <v>14302.189999999973</v>
      </c>
      <c r="F19" s="14">
        <f>data!F69</f>
        <v>472.34999999999127</v>
      </c>
      <c r="G19" s="14">
        <f>data!G69</f>
        <v>2935.6300000000192</v>
      </c>
      <c r="H19" s="14">
        <f>data!H69</f>
        <v>-127.93000000000075</v>
      </c>
      <c r="I19" s="14">
        <f>data!I69</f>
        <v>0</v>
      </c>
    </row>
    <row r="20" spans="1:9" ht="20.100000000000001" customHeight="1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-4835.12</v>
      </c>
      <c r="G20" s="14">
        <f>-data!G70</f>
        <v>-10122.200000000001</v>
      </c>
      <c r="H20" s="14">
        <f>-data!H70</f>
        <v>-392.75</v>
      </c>
      <c r="I20" s="14">
        <f>-data!I70</f>
        <v>0</v>
      </c>
    </row>
    <row r="21" spans="1:9" ht="20.100000000000001" customHeight="1">
      <c r="A21" s="23">
        <v>16</v>
      </c>
      <c r="B21" s="48" t="s">
        <v>1180</v>
      </c>
      <c r="C21" s="14">
        <f>data!C71</f>
        <v>30812938.359999999</v>
      </c>
      <c r="D21" s="14">
        <f>data!D71</f>
        <v>16323394.75</v>
      </c>
      <c r="E21" s="14">
        <f>data!E71</f>
        <v>19013658.540000003</v>
      </c>
      <c r="F21" s="14">
        <f>data!F71</f>
        <v>5667396.2399999993</v>
      </c>
      <c r="G21" s="14">
        <f>data!G71</f>
        <v>7330817.25</v>
      </c>
      <c r="H21" s="14">
        <f>data!H71</f>
        <v>252574.44000000003</v>
      </c>
      <c r="I21" s="14">
        <f>data!I71</f>
        <v>0</v>
      </c>
    </row>
    <row r="22" spans="1:9" ht="20.100000000000001" customHeight="1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>
      <c r="A23" s="23">
        <v>18</v>
      </c>
      <c r="B23" s="14" t="s">
        <v>1181</v>
      </c>
      <c r="C23" s="48">
        <f>+data!M668</f>
        <v>22715594</v>
      </c>
      <c r="D23" s="48">
        <f>+data!M669</f>
        <v>14198713</v>
      </c>
      <c r="E23" s="48">
        <f>+data!M670</f>
        <v>15542426</v>
      </c>
      <c r="F23" s="48">
        <f>+data!M671</f>
        <v>5058968</v>
      </c>
      <c r="G23" s="48">
        <f>+data!M672</f>
        <v>7307912</v>
      </c>
      <c r="H23" s="48">
        <f>+data!M673</f>
        <v>114132</v>
      </c>
      <c r="I23" s="48">
        <f>+data!M674</f>
        <v>0</v>
      </c>
    </row>
    <row r="24" spans="1:9" ht="20.100000000000001" customHeight="1">
      <c r="A24" s="23">
        <v>19</v>
      </c>
      <c r="B24" s="48" t="s">
        <v>1182</v>
      </c>
      <c r="C24" s="14">
        <f>data!C73</f>
        <v>128194601.03</v>
      </c>
      <c r="D24" s="14">
        <f>data!D73</f>
        <v>51647801.379999995</v>
      </c>
      <c r="E24" s="14">
        <f>data!E73</f>
        <v>64815150.709999993</v>
      </c>
      <c r="F24" s="14">
        <f>data!F73</f>
        <v>18036502</v>
      </c>
      <c r="G24" s="14">
        <f>data!G73</f>
        <v>37009151</v>
      </c>
      <c r="H24" s="14">
        <f>data!H73</f>
        <v>0</v>
      </c>
      <c r="I24" s="14">
        <f>data!I73</f>
        <v>0</v>
      </c>
    </row>
    <row r="25" spans="1:9" ht="20.100000000000001" customHeight="1">
      <c r="A25" s="23">
        <v>20</v>
      </c>
      <c r="B25" s="48" t="s">
        <v>1183</v>
      </c>
      <c r="C25" s="14">
        <f>data!C74</f>
        <v>1808274</v>
      </c>
      <c r="D25" s="14">
        <f>data!D74</f>
        <v>7680179.1200000001</v>
      </c>
      <c r="E25" s="14">
        <f>data!E74</f>
        <v>4532531.38</v>
      </c>
      <c r="F25" s="14">
        <f>data!F74</f>
        <v>391579.00000000006</v>
      </c>
      <c r="G25" s="14">
        <f>data!G74</f>
        <v>0</v>
      </c>
      <c r="H25" s="14">
        <f>data!H74</f>
        <v>318111.00000000006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130002875.03</v>
      </c>
      <c r="D26" s="14">
        <f>data!D75</f>
        <v>59327980.499999993</v>
      </c>
      <c r="E26" s="14">
        <f>data!E75</f>
        <v>69347682.089999989</v>
      </c>
      <c r="F26" s="14">
        <f>data!F75</f>
        <v>18428081</v>
      </c>
      <c r="G26" s="14">
        <f>data!G75</f>
        <v>37009151</v>
      </c>
      <c r="H26" s="14">
        <f>data!H75</f>
        <v>318111.00000000006</v>
      </c>
      <c r="I26" s="14">
        <f>data!I75</f>
        <v>0</v>
      </c>
    </row>
    <row r="27" spans="1:9" ht="20.100000000000001" customHeight="1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>
      <c r="A28" s="23">
        <v>22</v>
      </c>
      <c r="B28" s="14" t="s">
        <v>1186</v>
      </c>
      <c r="C28" s="14">
        <f>data!C76</f>
        <v>43782.979999999996</v>
      </c>
      <c r="D28" s="14">
        <f>data!D76</f>
        <v>36404.69</v>
      </c>
      <c r="E28" s="14">
        <f>data!E76</f>
        <v>34734.25</v>
      </c>
      <c r="F28" s="14">
        <f>data!F76</f>
        <v>19167.78</v>
      </c>
      <c r="G28" s="14">
        <f>data!G76</f>
        <v>25606.73</v>
      </c>
      <c r="H28" s="14">
        <f>data!H76</f>
        <v>0</v>
      </c>
      <c r="I28" s="14">
        <f>data!I76</f>
        <v>0</v>
      </c>
    </row>
    <row r="29" spans="1:9" ht="20.100000000000001" customHeight="1">
      <c r="A29" s="23">
        <v>23</v>
      </c>
      <c r="B29" s="14" t="s">
        <v>1187</v>
      </c>
      <c r="C29" s="14">
        <f>data!C77</f>
        <v>67773.976738909623</v>
      </c>
      <c r="D29" s="14">
        <f>data!D77</f>
        <v>75103.609429145727</v>
      </c>
      <c r="E29" s="14">
        <f>data!E77</f>
        <v>67536.694505481966</v>
      </c>
      <c r="F29" s="14">
        <f>data!F77</f>
        <v>12018.223190942897</v>
      </c>
      <c r="G29" s="14">
        <f>data!G77</f>
        <v>35353.572121176512</v>
      </c>
      <c r="H29" s="14">
        <f>data!H77</f>
        <v>0</v>
      </c>
      <c r="I29" s="14">
        <f>data!I77</f>
        <v>0</v>
      </c>
    </row>
    <row r="30" spans="1:9" ht="20.100000000000001" customHeight="1">
      <c r="A30" s="23">
        <v>24</v>
      </c>
      <c r="B30" s="14" t="s">
        <v>1188</v>
      </c>
      <c r="C30" s="14">
        <f>data!C78</f>
        <v>14365.348048324533</v>
      </c>
      <c r="D30" s="14">
        <f>data!D78</f>
        <v>4261.8878607441384</v>
      </c>
      <c r="E30" s="14">
        <f>data!E78</f>
        <v>58065.591257783009</v>
      </c>
      <c r="F30" s="14">
        <f>data!F78</f>
        <v>9352.5665752892855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>
      <c r="A31" s="23">
        <v>25</v>
      </c>
      <c r="B31" s="14" t="s">
        <v>1189</v>
      </c>
      <c r="C31" s="14">
        <f>data!C79</f>
        <v>220605.13816009267</v>
      </c>
      <c r="D31" s="14">
        <f>data!D79</f>
        <v>143967.68109408391</v>
      </c>
      <c r="E31" s="14">
        <f>data!E79</f>
        <v>506677.45063078718</v>
      </c>
      <c r="F31" s="14">
        <f>data!F79</f>
        <v>87866.253744100439</v>
      </c>
      <c r="G31" s="14">
        <f>data!G79</f>
        <v>93759.597002210678</v>
      </c>
      <c r="H31" s="14">
        <f>data!H79</f>
        <v>0</v>
      </c>
      <c r="I31" s="14">
        <f>data!I79</f>
        <v>0</v>
      </c>
    </row>
    <row r="32" spans="1:9" ht="20.100000000000001" customHeight="1">
      <c r="A32" s="23">
        <v>26</v>
      </c>
      <c r="B32" s="14" t="s">
        <v>252</v>
      </c>
      <c r="C32" s="84">
        <f>data!C80</f>
        <v>143.77502806249657</v>
      </c>
      <c r="D32" s="84">
        <f>data!D80</f>
        <v>73.614162318683</v>
      </c>
      <c r="E32" s="84">
        <f>data!E80</f>
        <v>84.627866426763319</v>
      </c>
      <c r="F32" s="84">
        <f>data!F80</f>
        <v>24.68989177743974</v>
      </c>
      <c r="G32" s="84">
        <f>data!G80</f>
        <v>32.008003420272878</v>
      </c>
      <c r="H32" s="84">
        <f>data!H80</f>
        <v>0</v>
      </c>
      <c r="I32" s="84">
        <f>data!I80</f>
        <v>0</v>
      </c>
    </row>
    <row r="33" spans="1:9" ht="20.100000000000001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>
      <c r="A36" s="79" t="str">
        <f>"HOSPITAL NAME: "&amp;data!C84</f>
        <v>HOSPITAL NAME: Good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2621</v>
      </c>
      <c r="I41" s="14">
        <f>data!P59</f>
        <v>1679890</v>
      </c>
    </row>
    <row r="42" spans="1:9" ht="20.100000000000001" customHeight="1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50.228519171201569</v>
      </c>
      <c r="I42" s="26">
        <f>data!P60</f>
        <v>70.927902730009876</v>
      </c>
    </row>
    <row r="43" spans="1:9" ht="20.100000000000001" customHeight="1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5689863.9199999999</v>
      </c>
      <c r="I43" s="14">
        <f>data!P61</f>
        <v>5865112.0899999999</v>
      </c>
    </row>
    <row r="44" spans="1:9" ht="20.100000000000001" customHeight="1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1150755</v>
      </c>
      <c r="I44" s="14">
        <f>data!P62</f>
        <v>1522085</v>
      </c>
    </row>
    <row r="45" spans="1:9" ht="20.100000000000001" customHeight="1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318106.96999999997</v>
      </c>
    </row>
    <row r="46" spans="1:9" ht="20.100000000000001" customHeight="1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612993.46</v>
      </c>
      <c r="I46" s="14">
        <f>data!P64</f>
        <v>18113226.43</v>
      </c>
    </row>
    <row r="47" spans="1:9" ht="20.100000000000001" customHeight="1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74252.17</v>
      </c>
      <c r="I47" s="14">
        <f>data!P65</f>
        <v>190456.8</v>
      </c>
    </row>
    <row r="48" spans="1:9" ht="20.100000000000001" customHeight="1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125663.26</v>
      </c>
      <c r="I48" s="14">
        <f>data!P66</f>
        <v>1552544.47</v>
      </c>
    </row>
    <row r="49" spans="1:9" ht="20.100000000000001" customHeight="1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559769</v>
      </c>
      <c r="I49" s="14">
        <f>data!P67</f>
        <v>2297745</v>
      </c>
    </row>
    <row r="50" spans="1:9" ht="20.100000000000001" customHeight="1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13227.2</v>
      </c>
      <c r="I50" s="14">
        <f>data!P68</f>
        <v>10802.15</v>
      </c>
    </row>
    <row r="51" spans="1:9" ht="20.100000000000001" customHeight="1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21142.409999999989</v>
      </c>
      <c r="I51" s="14">
        <f>data!P69</f>
        <v>6597.0599999999977</v>
      </c>
    </row>
    <row r="52" spans="1:9" ht="20.100000000000001" customHeight="1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-6642.49</v>
      </c>
      <c r="I52" s="14">
        <f>-data!P70</f>
        <v>-3342.6</v>
      </c>
    </row>
    <row r="53" spans="1:9" ht="20.100000000000001" customHeight="1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8241023.9299999997</v>
      </c>
      <c r="I53" s="14">
        <f>data!P71</f>
        <v>29873333.369999994</v>
      </c>
    </row>
    <row r="54" spans="1:9" ht="20.100000000000001" customHeight="1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5892947</v>
      </c>
      <c r="I55" s="48">
        <f>+data!M681</f>
        <v>21021883</v>
      </c>
    </row>
    <row r="56" spans="1:9" ht="20.100000000000001" customHeight="1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22686355</v>
      </c>
      <c r="I56" s="14">
        <f>data!P73</f>
        <v>163494402</v>
      </c>
    </row>
    <row r="57" spans="1:9" ht="20.100000000000001" customHeight="1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6740576.7500000009</v>
      </c>
      <c r="I57" s="14">
        <f>data!P74</f>
        <v>170046815.99999997</v>
      </c>
    </row>
    <row r="58" spans="1:9" ht="20.100000000000001" customHeight="1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29426931.75</v>
      </c>
      <c r="I58" s="14">
        <f>data!P75</f>
        <v>333541218</v>
      </c>
    </row>
    <row r="59" spans="1:9" ht="20.100000000000001" customHeight="1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17352.46</v>
      </c>
      <c r="I60" s="14">
        <f>data!P76</f>
        <v>36003.29</v>
      </c>
    </row>
    <row r="61" spans="1:9" ht="20.100000000000001" customHeight="1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2298.8996092635753</v>
      </c>
      <c r="I61" s="14">
        <f>data!P77</f>
        <v>0</v>
      </c>
    </row>
    <row r="62" spans="1:9" ht="20.100000000000001" customHeight="1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17376.292848182624</v>
      </c>
    </row>
    <row r="63" spans="1:9" ht="20.100000000000001" customHeight="1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115783.64463474907</v>
      </c>
      <c r="I63" s="14">
        <f>data!P79</f>
        <v>167973.79225011563</v>
      </c>
    </row>
    <row r="64" spans="1:9" ht="20.100000000000001" customHeight="1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28.927528763160606</v>
      </c>
      <c r="I64" s="26">
        <f>data!P80</f>
        <v>28.48662944815252</v>
      </c>
    </row>
    <row r="65" spans="1:9" ht="20.100000000000001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>
      <c r="A68" s="79" t="str">
        <f>"HOSPITAL NAME: "&amp;data!C84</f>
        <v>HOSPITAL NAME: Good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>
      <c r="A73" s="23">
        <v>4</v>
      </c>
      <c r="B73" s="14" t="s">
        <v>233</v>
      </c>
      <c r="C73" s="14">
        <f>data!Q59</f>
        <v>0</v>
      </c>
      <c r="D73" s="48">
        <f>data!R59</f>
        <v>1025760</v>
      </c>
      <c r="E73" s="212"/>
      <c r="F73" s="212"/>
      <c r="G73" s="14">
        <f>data!U59</f>
        <v>553814</v>
      </c>
      <c r="H73" s="14">
        <f>data!V59</f>
        <v>4878</v>
      </c>
      <c r="I73" s="14">
        <f>data!W59</f>
        <v>52180</v>
      </c>
    </row>
    <row r="74" spans="1:9" ht="20.100000000000001" customHeight="1">
      <c r="A74" s="23">
        <v>5</v>
      </c>
      <c r="B74" s="14" t="s">
        <v>234</v>
      </c>
      <c r="C74" s="26">
        <f>data!Q60</f>
        <v>0</v>
      </c>
      <c r="D74" s="26">
        <f>data!R60</f>
        <v>40.48823013143997</v>
      </c>
      <c r="E74" s="26">
        <f>data!S60</f>
        <v>21.5386499970495</v>
      </c>
      <c r="F74" s="26">
        <f>data!T60</f>
        <v>4.7109664377108267</v>
      </c>
      <c r="G74" s="26">
        <f>data!U60</f>
        <v>53.25970615708772</v>
      </c>
      <c r="H74" s="26">
        <f>data!V60</f>
        <v>1.318493150504316E-2</v>
      </c>
      <c r="I74" s="26">
        <f>data!W60</f>
        <v>4.8248794513938522</v>
      </c>
    </row>
    <row r="75" spans="1:9" ht="20.100000000000001" customHeight="1">
      <c r="A75" s="23">
        <v>6</v>
      </c>
      <c r="B75" s="14" t="s">
        <v>235</v>
      </c>
      <c r="C75" s="14">
        <f>data!Q61</f>
        <v>0</v>
      </c>
      <c r="D75" s="14">
        <f>data!R61</f>
        <v>4190364</v>
      </c>
      <c r="E75" s="14">
        <f>data!S61</f>
        <v>1163603.4999999998</v>
      </c>
      <c r="F75" s="14">
        <f>data!T61</f>
        <v>496548.08</v>
      </c>
      <c r="G75" s="14">
        <f>data!U61</f>
        <v>3276607.2600000002</v>
      </c>
      <c r="H75" s="14">
        <f>data!V61</f>
        <v>1201.73</v>
      </c>
      <c r="I75" s="14">
        <f>data!W61</f>
        <v>571548.67000000004</v>
      </c>
    </row>
    <row r="76" spans="1:9" ht="20.100000000000001" customHeight="1">
      <c r="A76" s="23">
        <v>7</v>
      </c>
      <c r="B76" s="14" t="s">
        <v>3</v>
      </c>
      <c r="C76" s="14">
        <f>data!Q62</f>
        <v>0</v>
      </c>
      <c r="D76" s="14">
        <f>data!R62</f>
        <v>889365</v>
      </c>
      <c r="E76" s="14">
        <f>data!S62</f>
        <v>424956</v>
      </c>
      <c r="F76" s="14">
        <f>data!T62</f>
        <v>111739</v>
      </c>
      <c r="G76" s="14">
        <f>data!U62</f>
        <v>1083262</v>
      </c>
      <c r="H76" s="14">
        <f>data!V62</f>
        <v>296</v>
      </c>
      <c r="I76" s="14">
        <f>data!W62</f>
        <v>119125</v>
      </c>
    </row>
    <row r="77" spans="1:9" ht="20.100000000000001" customHeight="1">
      <c r="A77" s="23">
        <v>8</v>
      </c>
      <c r="B77" s="14" t="s">
        <v>236</v>
      </c>
      <c r="C77" s="14">
        <f>data!Q63</f>
        <v>0</v>
      </c>
      <c r="D77" s="14">
        <f>data!R63</f>
        <v>493697.18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>
      <c r="A78" s="23">
        <v>9</v>
      </c>
      <c r="B78" s="14" t="s">
        <v>237</v>
      </c>
      <c r="C78" s="14">
        <f>data!Q64</f>
        <v>0</v>
      </c>
      <c r="D78" s="14">
        <f>data!R64</f>
        <v>1131971.7000000002</v>
      </c>
      <c r="E78" s="14">
        <f>data!S64</f>
        <v>241095.15999999997</v>
      </c>
      <c r="F78" s="14">
        <f>data!T64</f>
        <v>364168.31000000006</v>
      </c>
      <c r="G78" s="14">
        <f>data!U64</f>
        <v>3327441.53</v>
      </c>
      <c r="H78" s="14">
        <f>data!V64</f>
        <v>0</v>
      </c>
      <c r="I78" s="14">
        <f>data!W64</f>
        <v>194076.00999999998</v>
      </c>
    </row>
    <row r="79" spans="1:9" ht="20.100000000000001" customHeight="1">
      <c r="A79" s="23">
        <v>10</v>
      </c>
      <c r="B79" s="14" t="s">
        <v>444</v>
      </c>
      <c r="C79" s="14">
        <f>data!Q65</f>
        <v>0</v>
      </c>
      <c r="D79" s="14">
        <f>data!R65</f>
        <v>56410.37</v>
      </c>
      <c r="E79" s="14">
        <f>data!S65</f>
        <v>24537.040000000001</v>
      </c>
      <c r="F79" s="14">
        <f>data!T65</f>
        <v>2524.9899999999998</v>
      </c>
      <c r="G79" s="14">
        <f>data!U65</f>
        <v>25266.639999999999</v>
      </c>
      <c r="H79" s="14">
        <f>data!V65</f>
        <v>805.04</v>
      </c>
      <c r="I79" s="14">
        <f>data!W65</f>
        <v>8531.83</v>
      </c>
    </row>
    <row r="80" spans="1:9" ht="20.100000000000001" customHeight="1">
      <c r="A80" s="23">
        <v>11</v>
      </c>
      <c r="B80" s="14" t="s">
        <v>445</v>
      </c>
      <c r="C80" s="14">
        <f>data!Q66</f>
        <v>0</v>
      </c>
      <c r="D80" s="14">
        <f>data!R66</f>
        <v>41538.57</v>
      </c>
      <c r="E80" s="14">
        <f>data!S66</f>
        <v>43566.19</v>
      </c>
      <c r="F80" s="14">
        <f>data!T66</f>
        <v>0</v>
      </c>
      <c r="G80" s="14">
        <f>data!U66</f>
        <v>943367.02</v>
      </c>
      <c r="H80" s="14">
        <f>data!V66</f>
        <v>0</v>
      </c>
      <c r="I80" s="14">
        <f>data!W66</f>
        <v>5099.57</v>
      </c>
    </row>
    <row r="81" spans="1:9" ht="20.100000000000001" customHeight="1">
      <c r="A81" s="23">
        <v>12</v>
      </c>
      <c r="B81" s="14" t="s">
        <v>6</v>
      </c>
      <c r="C81" s="14">
        <f>data!Q67</f>
        <v>0</v>
      </c>
      <c r="D81" s="14">
        <f>data!R67</f>
        <v>580702</v>
      </c>
      <c r="E81" s="14">
        <f>data!S67</f>
        <v>206710</v>
      </c>
      <c r="F81" s="14">
        <f>data!T67</f>
        <v>21042</v>
      </c>
      <c r="G81" s="14">
        <f>data!U67</f>
        <v>323485</v>
      </c>
      <c r="H81" s="14">
        <f>data!V67</f>
        <v>5102</v>
      </c>
      <c r="I81" s="14">
        <f>data!W67</f>
        <v>282956</v>
      </c>
    </row>
    <row r="82" spans="1:9" ht="20.100000000000001" customHeight="1">
      <c r="A82" s="23">
        <v>13</v>
      </c>
      <c r="B82" s="14" t="s">
        <v>474</v>
      </c>
      <c r="C82" s="14">
        <f>data!Q68</f>
        <v>0</v>
      </c>
      <c r="D82" s="14">
        <f>data!R68</f>
        <v>90.67</v>
      </c>
      <c r="E82" s="14">
        <f>data!S68</f>
        <v>0</v>
      </c>
      <c r="F82" s="14">
        <f>data!T68</f>
        <v>0</v>
      </c>
      <c r="G82" s="14">
        <f>data!U68</f>
        <v>73.660000000000011</v>
      </c>
      <c r="H82" s="14">
        <f>data!V68</f>
        <v>0</v>
      </c>
      <c r="I82" s="14">
        <f>data!W68</f>
        <v>0</v>
      </c>
    </row>
    <row r="83" spans="1:9" ht="20.100000000000001" customHeight="1">
      <c r="A83" s="23">
        <v>14</v>
      </c>
      <c r="B83" s="14" t="s">
        <v>241</v>
      </c>
      <c r="C83" s="14">
        <f>data!Q69</f>
        <v>0</v>
      </c>
      <c r="D83" s="14">
        <f>data!R69</f>
        <v>2035.7300000000032</v>
      </c>
      <c r="E83" s="14">
        <f>data!S69</f>
        <v>1177.3199999999997</v>
      </c>
      <c r="F83" s="14">
        <f>data!T69</f>
        <v>230.34000000000196</v>
      </c>
      <c r="G83" s="14">
        <f>data!U69</f>
        <v>19626.630000000005</v>
      </c>
      <c r="H83" s="14">
        <f>data!V69</f>
        <v>0.91000000000008185</v>
      </c>
      <c r="I83" s="14">
        <f>data!W69</f>
        <v>4607.2199999999993</v>
      </c>
    </row>
    <row r="84" spans="1:9" ht="20.100000000000001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-54441.440000000002</v>
      </c>
      <c r="H84" s="14">
        <f>-data!V70</f>
        <v>0</v>
      </c>
      <c r="I84" s="14">
        <f>-data!W70</f>
        <v>0</v>
      </c>
    </row>
    <row r="85" spans="1:9" ht="20.100000000000001" customHeight="1">
      <c r="A85" s="23">
        <v>16</v>
      </c>
      <c r="B85" s="48" t="s">
        <v>1180</v>
      </c>
      <c r="C85" s="14">
        <f>data!Q71</f>
        <v>0</v>
      </c>
      <c r="D85" s="14">
        <f>data!R71</f>
        <v>7386175.2200000007</v>
      </c>
      <c r="E85" s="14">
        <f>data!S71</f>
        <v>2105645.2099999995</v>
      </c>
      <c r="F85" s="14">
        <f>data!T71</f>
        <v>996252.72000000009</v>
      </c>
      <c r="G85" s="14">
        <f>data!U71</f>
        <v>8944688.3000000007</v>
      </c>
      <c r="H85" s="14">
        <f>data!V71</f>
        <v>7405.68</v>
      </c>
      <c r="I85" s="14">
        <f>data!W71</f>
        <v>1185944.3</v>
      </c>
    </row>
    <row r="86" spans="1:9" ht="20.100000000000001" customHeight="1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>
      <c r="A87" s="23">
        <v>18</v>
      </c>
      <c r="B87" s="14" t="s">
        <v>1181</v>
      </c>
      <c r="C87" s="48">
        <f>+data!M682</f>
        <v>0</v>
      </c>
      <c r="D87" s="48">
        <f>+data!M683</f>
        <v>5696003</v>
      </c>
      <c r="E87" s="48">
        <f>+data!M684</f>
        <v>1448733</v>
      </c>
      <c r="F87" s="48">
        <f>+data!M685</f>
        <v>567727</v>
      </c>
      <c r="G87" s="48">
        <f>+data!M686</f>
        <v>5727503</v>
      </c>
      <c r="H87" s="48">
        <f>+data!M687</f>
        <v>89038</v>
      </c>
      <c r="I87" s="48">
        <f>+data!M688</f>
        <v>1824596</v>
      </c>
    </row>
    <row r="88" spans="1:9" ht="20.100000000000001" customHeight="1">
      <c r="A88" s="23">
        <v>19</v>
      </c>
      <c r="B88" s="48" t="s">
        <v>1182</v>
      </c>
      <c r="C88" s="14">
        <f>data!Q73</f>
        <v>0</v>
      </c>
      <c r="D88" s="14">
        <f>data!R73</f>
        <v>37029591</v>
      </c>
      <c r="E88" s="14">
        <f>data!S73</f>
        <v>0</v>
      </c>
      <c r="F88" s="14">
        <f>data!T73</f>
        <v>4207199</v>
      </c>
      <c r="G88" s="14">
        <f>data!U73</f>
        <v>71217346.100000009</v>
      </c>
      <c r="H88" s="14">
        <f>data!V73</f>
        <v>2929159.9999999995</v>
      </c>
      <c r="I88" s="14">
        <f>data!W73</f>
        <v>15422874.299999999</v>
      </c>
    </row>
    <row r="89" spans="1:9" ht="20.100000000000001" customHeight="1">
      <c r="A89" s="23">
        <v>20</v>
      </c>
      <c r="B89" s="48" t="s">
        <v>1183</v>
      </c>
      <c r="C89" s="14">
        <f>data!Q74</f>
        <v>0</v>
      </c>
      <c r="D89" s="14">
        <f>data!R74</f>
        <v>47041499</v>
      </c>
      <c r="E89" s="14">
        <f>data!S74</f>
        <v>0</v>
      </c>
      <c r="F89" s="14">
        <f>data!T74</f>
        <v>63540</v>
      </c>
      <c r="G89" s="14">
        <f>data!U74</f>
        <v>37605076.890000001</v>
      </c>
      <c r="H89" s="14">
        <f>data!V74</f>
        <v>4161839</v>
      </c>
      <c r="I89" s="14">
        <f>data!W74</f>
        <v>20392240.549999997</v>
      </c>
    </row>
    <row r="90" spans="1:9" ht="20.100000000000001" customHeight="1">
      <c r="A90" s="23">
        <v>21</v>
      </c>
      <c r="B90" s="48" t="s">
        <v>1184</v>
      </c>
      <c r="C90" s="14">
        <f>data!Q75</f>
        <v>0</v>
      </c>
      <c r="D90" s="14">
        <f>data!R75</f>
        <v>84071090</v>
      </c>
      <c r="E90" s="14">
        <f>data!S75</f>
        <v>0</v>
      </c>
      <c r="F90" s="14">
        <f>data!T75</f>
        <v>4270739</v>
      </c>
      <c r="G90" s="14">
        <f>data!U75</f>
        <v>108822422.99000001</v>
      </c>
      <c r="H90" s="14">
        <f>data!V75</f>
        <v>7090999</v>
      </c>
      <c r="I90" s="14">
        <f>data!W75</f>
        <v>35815114.849999994</v>
      </c>
    </row>
    <row r="91" spans="1:9" ht="20.100000000000001" customHeight="1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>
      <c r="A92" s="23">
        <v>22</v>
      </c>
      <c r="B92" s="14" t="s">
        <v>1186</v>
      </c>
      <c r="C92" s="14">
        <f>data!Q76</f>
        <v>0</v>
      </c>
      <c r="D92" s="14">
        <f>data!R76</f>
        <v>14000.38</v>
      </c>
      <c r="E92" s="14">
        <f>data!S76</f>
        <v>5920.79</v>
      </c>
      <c r="F92" s="14">
        <f>data!T76</f>
        <v>179.15</v>
      </c>
      <c r="G92" s="14">
        <f>data!U76</f>
        <v>6229.58</v>
      </c>
      <c r="H92" s="14">
        <f>data!V76</f>
        <v>188.63</v>
      </c>
      <c r="I92" s="14">
        <f>data!W76</f>
        <v>10916.86</v>
      </c>
    </row>
    <row r="93" spans="1:9" ht="20.100000000000001" customHeight="1">
      <c r="A93" s="23">
        <v>23</v>
      </c>
      <c r="B93" s="14" t="s">
        <v>1187</v>
      </c>
      <c r="C93" s="14">
        <f>data!Q77</f>
        <v>0</v>
      </c>
      <c r="D93" s="14">
        <f>data!R77</f>
        <v>207.55934568260648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>
      <c r="A94" s="23">
        <v>24</v>
      </c>
      <c r="B94" s="14" t="s">
        <v>1188</v>
      </c>
      <c r="C94" s="14">
        <f>data!Q78</f>
        <v>0</v>
      </c>
      <c r="D94" s="14">
        <f>data!R78</f>
        <v>2662.0816592420451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>
      <c r="A95" s="23">
        <v>25</v>
      </c>
      <c r="B95" s="14" t="s">
        <v>1189</v>
      </c>
      <c r="C95" s="14">
        <f>data!Q79</f>
        <v>0</v>
      </c>
      <c r="D95" s="14">
        <f>data!R79</f>
        <v>67034.21780717533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>
      <c r="A96" s="23">
        <v>26</v>
      </c>
      <c r="B96" s="14" t="s">
        <v>252</v>
      </c>
      <c r="C96" s="84">
        <f>data!Q80</f>
        <v>0</v>
      </c>
      <c r="D96" s="84">
        <f>data!R80</f>
        <v>26.072799311496883</v>
      </c>
      <c r="E96" s="84">
        <f>data!S80</f>
        <v>0</v>
      </c>
      <c r="F96" s="84">
        <f>data!T80</f>
        <v>4.1099157528616548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>
      <c r="A100" s="79" t="str">
        <f>"HOSPITAL NAME: "&amp;data!C84</f>
        <v>HOSPITAL NAME: Good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>
      <c r="A105" s="23">
        <v>4</v>
      </c>
      <c r="B105" s="14" t="s">
        <v>233</v>
      </c>
      <c r="C105" s="14">
        <f>data!X59</f>
        <v>2337</v>
      </c>
      <c r="D105" s="14">
        <f>data!Y59</f>
        <v>155788</v>
      </c>
      <c r="E105" s="14">
        <f>data!Z59</f>
        <v>0</v>
      </c>
      <c r="F105" s="14">
        <f>data!AA59</f>
        <v>46636</v>
      </c>
      <c r="G105" s="212"/>
      <c r="H105" s="14">
        <f>data!AC59</f>
        <v>0</v>
      </c>
      <c r="I105" s="14">
        <f>data!AD59</f>
        <v>14411</v>
      </c>
    </row>
    <row r="106" spans="1:9" ht="20.100000000000001" customHeight="1">
      <c r="A106" s="23">
        <v>5</v>
      </c>
      <c r="B106" s="14" t="s">
        <v>234</v>
      </c>
      <c r="C106" s="26">
        <f>data!X60</f>
        <v>11.964567806580195</v>
      </c>
      <c r="D106" s="26">
        <f>data!Y60</f>
        <v>37.19370889901456</v>
      </c>
      <c r="E106" s="26">
        <f>data!Z60</f>
        <v>6.4506342456916954</v>
      </c>
      <c r="F106" s="26">
        <f>data!AA60</f>
        <v>4.0804486295780205</v>
      </c>
      <c r="G106" s="26">
        <f>data!AB60</f>
        <v>79.833969167145995</v>
      </c>
      <c r="H106" s="26">
        <f>data!AC60</f>
        <v>28.966489037127882</v>
      </c>
      <c r="I106" s="26">
        <f>data!AD60</f>
        <v>0</v>
      </c>
    </row>
    <row r="107" spans="1:9" ht="20.100000000000001" customHeight="1">
      <c r="A107" s="23">
        <v>6</v>
      </c>
      <c r="B107" s="14" t="s">
        <v>235</v>
      </c>
      <c r="C107" s="14">
        <f>data!X61</f>
        <v>1214195.8600000001</v>
      </c>
      <c r="D107" s="14">
        <f>data!Y61</f>
        <v>3557697.29</v>
      </c>
      <c r="E107" s="14">
        <f>data!Z61</f>
        <v>692232.40999999992</v>
      </c>
      <c r="F107" s="14">
        <f>data!AA61</f>
        <v>400585.38000000006</v>
      </c>
      <c r="G107" s="14">
        <f>data!AB61</f>
        <v>8172721.21</v>
      </c>
      <c r="H107" s="14">
        <f>data!AC61</f>
        <v>2540054.2700000005</v>
      </c>
      <c r="I107" s="14">
        <f>data!AD61</f>
        <v>0</v>
      </c>
    </row>
    <row r="108" spans="1:9" ht="20.100000000000001" customHeight="1">
      <c r="A108" s="23">
        <v>7</v>
      </c>
      <c r="B108" s="14" t="s">
        <v>3</v>
      </c>
      <c r="C108" s="14">
        <f>data!X62</f>
        <v>279298</v>
      </c>
      <c r="D108" s="14">
        <f>data!Y62</f>
        <v>849037</v>
      </c>
      <c r="E108" s="14">
        <f>data!Z62</f>
        <v>152663</v>
      </c>
      <c r="F108" s="14">
        <f>data!AA62</f>
        <v>94609</v>
      </c>
      <c r="G108" s="14">
        <f>data!AB62</f>
        <v>1841061</v>
      </c>
      <c r="H108" s="14">
        <f>data!AC62</f>
        <v>644640</v>
      </c>
      <c r="I108" s="14">
        <f>data!AD62</f>
        <v>0</v>
      </c>
    </row>
    <row r="109" spans="1:9" ht="20.100000000000001" customHeight="1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312</v>
      </c>
      <c r="I109" s="14">
        <f>data!AD63</f>
        <v>0</v>
      </c>
    </row>
    <row r="110" spans="1:9" ht="20.100000000000001" customHeight="1">
      <c r="A110" s="23">
        <v>9</v>
      </c>
      <c r="B110" s="14" t="s">
        <v>237</v>
      </c>
      <c r="C110" s="14">
        <f>data!X64</f>
        <v>397075.92</v>
      </c>
      <c r="D110" s="14">
        <f>data!Y64</f>
        <v>2593784.63</v>
      </c>
      <c r="E110" s="14">
        <f>data!Z64</f>
        <v>1478072.8800000001</v>
      </c>
      <c r="F110" s="14">
        <f>data!AA64</f>
        <v>409940.47</v>
      </c>
      <c r="G110" s="14">
        <f>data!AB64</f>
        <v>11905748.529999999</v>
      </c>
      <c r="H110" s="14">
        <f>data!AC64</f>
        <v>371194.31999999995</v>
      </c>
      <c r="I110" s="14">
        <f>data!AD64</f>
        <v>21735.74</v>
      </c>
    </row>
    <row r="111" spans="1:9" ht="20.100000000000001" customHeight="1">
      <c r="A111" s="23">
        <v>10</v>
      </c>
      <c r="B111" s="14" t="s">
        <v>444</v>
      </c>
      <c r="C111" s="14">
        <f>data!X65</f>
        <v>7039.75</v>
      </c>
      <c r="D111" s="14">
        <f>data!Y65</f>
        <v>36973.33</v>
      </c>
      <c r="E111" s="14">
        <f>data!Z65</f>
        <v>6195.98</v>
      </c>
      <c r="F111" s="14">
        <f>data!AA65</f>
        <v>17268.25</v>
      </c>
      <c r="G111" s="14">
        <f>data!AB65</f>
        <v>61768.37</v>
      </c>
      <c r="H111" s="14">
        <f>data!AC65</f>
        <v>3594.46</v>
      </c>
      <c r="I111" s="14">
        <f>data!AD65</f>
        <v>671.06</v>
      </c>
    </row>
    <row r="112" spans="1:9" ht="20.100000000000001" customHeight="1">
      <c r="A112" s="23">
        <v>11</v>
      </c>
      <c r="B112" s="14" t="s">
        <v>445</v>
      </c>
      <c r="C112" s="14">
        <f>data!X66</f>
        <v>27224.639999999999</v>
      </c>
      <c r="D112" s="14">
        <f>data!Y66</f>
        <v>62141.11</v>
      </c>
      <c r="E112" s="14">
        <f>data!Z66</f>
        <v>118816.52</v>
      </c>
      <c r="F112" s="14">
        <f>data!AA66</f>
        <v>12936.64</v>
      </c>
      <c r="G112" s="14">
        <f>data!AB66</f>
        <v>304280.74</v>
      </c>
      <c r="H112" s="14">
        <f>data!AC66</f>
        <v>2017.27</v>
      </c>
      <c r="I112" s="14">
        <f>data!AD66</f>
        <v>2083657.04</v>
      </c>
    </row>
    <row r="113" spans="1:9" ht="20.100000000000001" customHeight="1">
      <c r="A113" s="23">
        <v>12</v>
      </c>
      <c r="B113" s="14" t="s">
        <v>6</v>
      </c>
      <c r="C113" s="14">
        <f>data!X67</f>
        <v>93979</v>
      </c>
      <c r="D113" s="14">
        <f>data!Y67</f>
        <v>464682</v>
      </c>
      <c r="E113" s="14">
        <f>data!Z67</f>
        <v>406222</v>
      </c>
      <c r="F113" s="14">
        <f>data!AA67</f>
        <v>115358</v>
      </c>
      <c r="G113" s="14">
        <f>data!AB67</f>
        <v>679817</v>
      </c>
      <c r="H113" s="14">
        <f>data!AC67</f>
        <v>245313</v>
      </c>
      <c r="I113" s="14">
        <f>data!AD67</f>
        <v>4260</v>
      </c>
    </row>
    <row r="114" spans="1:9" ht="20.100000000000001" customHeight="1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77.25</v>
      </c>
      <c r="F114" s="14">
        <f>data!AA68</f>
        <v>0</v>
      </c>
      <c r="G114" s="14">
        <f>data!AB68</f>
        <v>575.15000000000191</v>
      </c>
      <c r="H114" s="14">
        <f>data!AC68</f>
        <v>20201.740000000002</v>
      </c>
      <c r="I114" s="14">
        <f>data!AD68</f>
        <v>0</v>
      </c>
    </row>
    <row r="115" spans="1:9" ht="20.100000000000001" customHeight="1">
      <c r="A115" s="23">
        <v>14</v>
      </c>
      <c r="B115" s="14" t="s">
        <v>241</v>
      </c>
      <c r="C115" s="14">
        <f>data!X69</f>
        <v>4806.5999999999985</v>
      </c>
      <c r="D115" s="14">
        <f>data!Y69</f>
        <v>1098.5699999999924</v>
      </c>
      <c r="E115" s="14">
        <f>data!Z69</f>
        <v>7.1400000000030559</v>
      </c>
      <c r="F115" s="14">
        <f>data!AA69</f>
        <v>19.899999999997817</v>
      </c>
      <c r="G115" s="14">
        <f>data!AB69</f>
        <v>4013.3299999999799</v>
      </c>
      <c r="H115" s="14">
        <f>data!AC69</f>
        <v>60.779999999997926</v>
      </c>
      <c r="I115" s="14">
        <f>data!AD69</f>
        <v>0.78000000000020009</v>
      </c>
    </row>
    <row r="116" spans="1:9" ht="20.100000000000001" customHeight="1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-14390.13</v>
      </c>
      <c r="H116" s="14">
        <f>-data!AC70</f>
        <v>0</v>
      </c>
      <c r="I116" s="14">
        <f>-data!AD70</f>
        <v>0</v>
      </c>
    </row>
    <row r="117" spans="1:9" ht="20.100000000000001" customHeight="1">
      <c r="A117" s="23">
        <v>16</v>
      </c>
      <c r="B117" s="48" t="s">
        <v>1180</v>
      </c>
      <c r="C117" s="14">
        <f>data!X71</f>
        <v>2023619.77</v>
      </c>
      <c r="D117" s="14">
        <f>data!Y71</f>
        <v>7565413.9300000006</v>
      </c>
      <c r="E117" s="14">
        <f>data!Z71</f>
        <v>2854287.18</v>
      </c>
      <c r="F117" s="14">
        <f>data!AA71</f>
        <v>1050717.6400000001</v>
      </c>
      <c r="G117" s="14">
        <f>data!AB71</f>
        <v>22955595.199999999</v>
      </c>
      <c r="H117" s="14">
        <f>data!AC71</f>
        <v>3827387.8400000003</v>
      </c>
      <c r="I117" s="14">
        <f>data!AD71</f>
        <v>2110324.6199999996</v>
      </c>
    </row>
    <row r="118" spans="1:9" ht="20.100000000000001" customHeight="1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>
      <c r="A119" s="23">
        <v>18</v>
      </c>
      <c r="B119" s="14" t="s">
        <v>1181</v>
      </c>
      <c r="C119" s="48">
        <f>+data!M689</f>
        <v>2468084</v>
      </c>
      <c r="D119" s="48">
        <f>+data!M690</f>
        <v>5440539</v>
      </c>
      <c r="E119" s="48">
        <f>+data!M691</f>
        <v>1544214</v>
      </c>
      <c r="F119" s="48">
        <f>+data!M692</f>
        <v>984598</v>
      </c>
      <c r="G119" s="48">
        <f>+data!M693</f>
        <v>12787094</v>
      </c>
      <c r="H119" s="48">
        <f>+data!M694</f>
        <v>2261671</v>
      </c>
      <c r="I119" s="48">
        <f>+data!M695</f>
        <v>1363936</v>
      </c>
    </row>
    <row r="120" spans="1:9" ht="20.100000000000001" customHeight="1">
      <c r="A120" s="23">
        <v>19</v>
      </c>
      <c r="B120" s="48" t="s">
        <v>1182</v>
      </c>
      <c r="C120" s="14">
        <f>data!X73</f>
        <v>54355750.54999999</v>
      </c>
      <c r="D120" s="14">
        <f>data!Y73</f>
        <v>54937039.75</v>
      </c>
      <c r="E120" s="14">
        <f>data!Z73</f>
        <v>9705510.7000000011</v>
      </c>
      <c r="F120" s="14">
        <f>data!AA73</f>
        <v>6253210</v>
      </c>
      <c r="G120" s="14">
        <f>data!AB73</f>
        <v>82377637.729999974</v>
      </c>
      <c r="H120" s="14">
        <f>data!AC73</f>
        <v>54126182</v>
      </c>
      <c r="I120" s="14">
        <f>data!AD73</f>
        <v>3830342</v>
      </c>
    </row>
    <row r="121" spans="1:9" ht="20.100000000000001" customHeight="1">
      <c r="A121" s="23">
        <v>20</v>
      </c>
      <c r="B121" s="48" t="s">
        <v>1183</v>
      </c>
      <c r="C121" s="14">
        <f>data!X74</f>
        <v>87544503.449999988</v>
      </c>
      <c r="D121" s="14">
        <f>data!Y74</f>
        <v>45871423.700000003</v>
      </c>
      <c r="E121" s="14">
        <f>data!Z74</f>
        <v>9819002.7999999989</v>
      </c>
      <c r="F121" s="14">
        <f>data!AA74</f>
        <v>9049140</v>
      </c>
      <c r="G121" s="14">
        <f>data!AB74</f>
        <v>33459173.370000001</v>
      </c>
      <c r="H121" s="14">
        <f>data!AC74</f>
        <v>3061771</v>
      </c>
      <c r="I121" s="14">
        <f>data!AD74</f>
        <v>89754</v>
      </c>
    </row>
    <row r="122" spans="1:9" ht="20.100000000000001" customHeight="1">
      <c r="A122" s="23">
        <v>21</v>
      </c>
      <c r="B122" s="48" t="s">
        <v>1184</v>
      </c>
      <c r="C122" s="14">
        <f>data!X75</f>
        <v>141900253.99999997</v>
      </c>
      <c r="D122" s="14">
        <f>data!Y75</f>
        <v>100808463.45</v>
      </c>
      <c r="E122" s="14">
        <f>data!Z75</f>
        <v>19524513.5</v>
      </c>
      <c r="F122" s="14">
        <f>data!AA75</f>
        <v>15302350</v>
      </c>
      <c r="G122" s="14">
        <f>data!AB75</f>
        <v>115836811.09999998</v>
      </c>
      <c r="H122" s="14">
        <f>data!AC75</f>
        <v>57187953</v>
      </c>
      <c r="I122" s="14">
        <f>data!AD75</f>
        <v>3920096</v>
      </c>
    </row>
    <row r="123" spans="1:9" ht="20.100000000000001" customHeight="1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>
      <c r="A124" s="23">
        <v>22</v>
      </c>
      <c r="B124" s="14" t="s">
        <v>1186</v>
      </c>
      <c r="C124" s="14">
        <f>data!X76</f>
        <v>1888.12</v>
      </c>
      <c r="D124" s="14">
        <f>data!Y76</f>
        <v>10440.51</v>
      </c>
      <c r="E124" s="14">
        <f>data!Z76</f>
        <v>0</v>
      </c>
      <c r="F124" s="14">
        <f>data!AA76</f>
        <v>4001.48</v>
      </c>
      <c r="G124" s="14">
        <f>data!AB76</f>
        <v>10026.59</v>
      </c>
      <c r="H124" s="14">
        <f>data!AC76</f>
        <v>0</v>
      </c>
      <c r="I124" s="14">
        <f>data!AD76</f>
        <v>4579.7599999999993</v>
      </c>
    </row>
    <row r="125" spans="1:9" ht="20.100000000000001" customHeight="1">
      <c r="A125" s="23">
        <v>23</v>
      </c>
      <c r="B125" s="14" t="s">
        <v>1187</v>
      </c>
      <c r="C125" s="14">
        <f>data!X77</f>
        <v>0</v>
      </c>
      <c r="D125" s="14">
        <f>data!Y77</f>
        <v>279.02537531417522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3.9920724088626938</v>
      </c>
    </row>
    <row r="126" spans="1:9" ht="20.100000000000001" customHeight="1">
      <c r="A126" s="23">
        <v>24</v>
      </c>
      <c r="B126" s="14" t="s">
        <v>1188</v>
      </c>
      <c r="C126" s="14">
        <f>data!X78</f>
        <v>0</v>
      </c>
      <c r="D126" s="14">
        <f>data!Y78</f>
        <v>4728.8988087100315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951.44392411227534</v>
      </c>
    </row>
    <row r="127" spans="1:9" ht="20.100000000000001" customHeight="1">
      <c r="A127" s="23">
        <v>25</v>
      </c>
      <c r="B127" s="14" t="s">
        <v>1189</v>
      </c>
      <c r="C127" s="14">
        <f>data!X79</f>
        <v>12937.482554771816</v>
      </c>
      <c r="D127" s="14">
        <f>data!Y79</f>
        <v>59681.638545390051</v>
      </c>
      <c r="E127" s="14">
        <f>data!Z79</f>
        <v>0</v>
      </c>
      <c r="F127" s="14">
        <f>data!AA79</f>
        <v>19479.528058332478</v>
      </c>
      <c r="G127" s="14">
        <f>data!AB79</f>
        <v>10506.947470871983</v>
      </c>
      <c r="H127" s="14">
        <f>data!AC79</f>
        <v>0</v>
      </c>
      <c r="I127" s="14">
        <f>data!AD79</f>
        <v>0</v>
      </c>
    </row>
    <row r="128" spans="1:9" ht="20.100000000000001" customHeight="1">
      <c r="A128" s="23">
        <v>26</v>
      </c>
      <c r="B128" s="14" t="s">
        <v>252</v>
      </c>
      <c r="C128" s="26">
        <f>data!X80</f>
        <v>0</v>
      </c>
      <c r="D128" s="26">
        <f>data!Y80</f>
        <v>3.1655917803882754</v>
      </c>
      <c r="E128" s="26">
        <f>data!Z80</f>
        <v>0.95673219164976275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>
      <c r="A132" s="79" t="str">
        <f>"HOSPITAL NAME: "&amp;data!C84</f>
        <v>HOSPITAL NAME: Good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>
      <c r="A137" s="23">
        <v>4</v>
      </c>
      <c r="B137" s="14" t="s">
        <v>233</v>
      </c>
      <c r="C137" s="14">
        <f>data!AE59</f>
        <v>120445</v>
      </c>
      <c r="D137" s="14">
        <f>data!AF59</f>
        <v>0</v>
      </c>
      <c r="E137" s="14">
        <f>data!AG59</f>
        <v>77397</v>
      </c>
      <c r="F137" s="14">
        <f>data!AH59</f>
        <v>0</v>
      </c>
      <c r="G137" s="14">
        <f>data!AI59</f>
        <v>0</v>
      </c>
      <c r="H137" s="14">
        <f>data!AJ59</f>
        <v>43256</v>
      </c>
      <c r="I137" s="14">
        <f>data!AK59</f>
        <v>65727</v>
      </c>
    </row>
    <row r="138" spans="1:9" ht="20.100000000000001" customHeight="1">
      <c r="A138" s="23">
        <v>5</v>
      </c>
      <c r="B138" s="14" t="s">
        <v>234</v>
      </c>
      <c r="C138" s="26">
        <f>data!AE60</f>
        <v>30.660421913608157</v>
      </c>
      <c r="D138" s="26">
        <f>data!AF60</f>
        <v>0</v>
      </c>
      <c r="E138" s="26">
        <f>data!AG60</f>
        <v>167.98905408657683</v>
      </c>
      <c r="F138" s="26">
        <f>data!AH60</f>
        <v>0</v>
      </c>
      <c r="G138" s="26">
        <f>data!AI60</f>
        <v>0</v>
      </c>
      <c r="H138" s="26">
        <f>data!AJ60</f>
        <v>83.408917111861783</v>
      </c>
      <c r="I138" s="26">
        <f>data!AK60</f>
        <v>15.575728764989627</v>
      </c>
    </row>
    <row r="139" spans="1:9" ht="20.100000000000001" customHeight="1">
      <c r="A139" s="23">
        <v>6</v>
      </c>
      <c r="B139" s="14" t="s">
        <v>235</v>
      </c>
      <c r="C139" s="14">
        <f>data!AE61</f>
        <v>2544237.6700000004</v>
      </c>
      <c r="D139" s="14">
        <f>data!AF61</f>
        <v>0</v>
      </c>
      <c r="E139" s="14">
        <f>data!AG61</f>
        <v>14473648.93</v>
      </c>
      <c r="F139" s="14">
        <f>data!AH61</f>
        <v>0</v>
      </c>
      <c r="G139" s="14">
        <f>data!AI61</f>
        <v>0</v>
      </c>
      <c r="H139" s="14">
        <f>data!AJ61</f>
        <v>10511008.17</v>
      </c>
      <c r="I139" s="14">
        <f>data!AK61</f>
        <v>1385984.0799999998</v>
      </c>
    </row>
    <row r="140" spans="1:9" ht="20.100000000000001" customHeight="1">
      <c r="A140" s="23">
        <v>7</v>
      </c>
      <c r="B140" s="14" t="s">
        <v>3</v>
      </c>
      <c r="C140" s="14">
        <f>data!AE62</f>
        <v>606292</v>
      </c>
      <c r="D140" s="14">
        <f>data!AF62</f>
        <v>0</v>
      </c>
      <c r="E140" s="14">
        <f>data!AG62</f>
        <v>3231292</v>
      </c>
      <c r="F140" s="14">
        <f>data!AH62</f>
        <v>0</v>
      </c>
      <c r="G140" s="14">
        <f>data!AI62</f>
        <v>0</v>
      </c>
      <c r="H140" s="14">
        <f>data!AJ62</f>
        <v>1962929</v>
      </c>
      <c r="I140" s="14">
        <f>data!AK62</f>
        <v>347923</v>
      </c>
    </row>
    <row r="141" spans="1:9" ht="20.100000000000001" customHeight="1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42163.92</v>
      </c>
      <c r="F141" s="14">
        <f>data!AH63</f>
        <v>0</v>
      </c>
      <c r="G141" s="14">
        <f>data!AI63</f>
        <v>0</v>
      </c>
      <c r="H141" s="14">
        <f>data!AJ63</f>
        <v>205.63</v>
      </c>
      <c r="I141" s="14">
        <f>data!AK63</f>
        <v>0</v>
      </c>
    </row>
    <row r="142" spans="1:9" ht="20.100000000000001" customHeight="1">
      <c r="A142" s="23">
        <v>9</v>
      </c>
      <c r="B142" s="14" t="s">
        <v>237</v>
      </c>
      <c r="C142" s="14">
        <f>data!AE64</f>
        <v>34898.569999999992</v>
      </c>
      <c r="D142" s="14">
        <f>data!AF64</f>
        <v>0</v>
      </c>
      <c r="E142" s="14">
        <f>data!AG64</f>
        <v>2178607.52</v>
      </c>
      <c r="F142" s="14">
        <f>data!AH64</f>
        <v>0</v>
      </c>
      <c r="G142" s="14">
        <f>data!AI64</f>
        <v>0</v>
      </c>
      <c r="H142" s="14">
        <f>data!AJ64</f>
        <v>1432312.1799999997</v>
      </c>
      <c r="I142" s="14">
        <f>data!AK64</f>
        <v>51930.6</v>
      </c>
    </row>
    <row r="143" spans="1:9" ht="20.100000000000001" customHeight="1">
      <c r="A143" s="23">
        <v>10</v>
      </c>
      <c r="B143" s="14" t="s">
        <v>444</v>
      </c>
      <c r="C143" s="14">
        <f>data!AE65</f>
        <v>39729.760000000002</v>
      </c>
      <c r="D143" s="14">
        <f>data!AF65</f>
        <v>0</v>
      </c>
      <c r="E143" s="14">
        <f>data!AG65</f>
        <v>126415.48</v>
      </c>
      <c r="F143" s="14">
        <f>data!AH65</f>
        <v>0</v>
      </c>
      <c r="G143" s="14">
        <f>data!AI65</f>
        <v>0</v>
      </c>
      <c r="H143" s="14">
        <f>data!AJ65</f>
        <v>79459.7</v>
      </c>
      <c r="I143" s="14">
        <f>data!AK65</f>
        <v>23988.84</v>
      </c>
    </row>
    <row r="144" spans="1:9" ht="20.100000000000001" customHeight="1">
      <c r="A144" s="23">
        <v>11</v>
      </c>
      <c r="B144" s="14" t="s">
        <v>445</v>
      </c>
      <c r="C144" s="14">
        <f>data!AE66</f>
        <v>2932.37</v>
      </c>
      <c r="D144" s="14">
        <f>data!AF66</f>
        <v>0</v>
      </c>
      <c r="E144" s="14">
        <f>data!AG66</f>
        <v>503218.2</v>
      </c>
      <c r="F144" s="14">
        <f>data!AH66</f>
        <v>18803.080000000002</v>
      </c>
      <c r="G144" s="14">
        <f>data!AI66</f>
        <v>0</v>
      </c>
      <c r="H144" s="14">
        <f>data!AJ66</f>
        <v>56853.74</v>
      </c>
      <c r="I144" s="14">
        <f>data!AK66</f>
        <v>8130.87</v>
      </c>
    </row>
    <row r="145" spans="1:9" ht="20.100000000000001" customHeight="1">
      <c r="A145" s="23">
        <v>12</v>
      </c>
      <c r="B145" s="14" t="s">
        <v>6</v>
      </c>
      <c r="C145" s="14">
        <f>data!AE67</f>
        <v>261598</v>
      </c>
      <c r="D145" s="14">
        <f>data!AF67</f>
        <v>0</v>
      </c>
      <c r="E145" s="14">
        <f>data!AG67</f>
        <v>926741</v>
      </c>
      <c r="F145" s="14">
        <f>data!AH67</f>
        <v>0</v>
      </c>
      <c r="G145" s="14">
        <f>data!AI67</f>
        <v>0</v>
      </c>
      <c r="H145" s="14">
        <f>data!AJ67</f>
        <v>336233</v>
      </c>
      <c r="I145" s="14">
        <f>data!AK67</f>
        <v>152536</v>
      </c>
    </row>
    <row r="146" spans="1:9" ht="20.100000000000001" customHeight="1">
      <c r="A146" s="23">
        <v>13</v>
      </c>
      <c r="B146" s="14" t="s">
        <v>474</v>
      </c>
      <c r="C146" s="14">
        <f>data!AE68</f>
        <v>221404.68</v>
      </c>
      <c r="D146" s="14">
        <f>data!AF68</f>
        <v>0</v>
      </c>
      <c r="E146" s="14">
        <f>data!AG68</f>
        <v>323.10999999999956</v>
      </c>
      <c r="F146" s="14">
        <f>data!AH68</f>
        <v>0</v>
      </c>
      <c r="G146" s="14">
        <f>data!AI68</f>
        <v>0</v>
      </c>
      <c r="H146" s="14">
        <f>data!AJ68</f>
        <v>732134.27</v>
      </c>
      <c r="I146" s="14">
        <f>data!AK68</f>
        <v>0</v>
      </c>
    </row>
    <row r="147" spans="1:9" ht="20.100000000000001" customHeight="1">
      <c r="A147" s="23">
        <v>14</v>
      </c>
      <c r="B147" s="14" t="s">
        <v>241</v>
      </c>
      <c r="C147" s="14">
        <f>data!AE69</f>
        <v>62.680000000000291</v>
      </c>
      <c r="D147" s="14">
        <f>data!AF69</f>
        <v>0</v>
      </c>
      <c r="E147" s="14">
        <f>data!AG69</f>
        <v>32869.419999999969</v>
      </c>
      <c r="F147" s="14">
        <f>data!AH69</f>
        <v>0</v>
      </c>
      <c r="G147" s="14">
        <f>data!AI69</f>
        <v>0</v>
      </c>
      <c r="H147" s="14">
        <f>data!AJ69</f>
        <v>52586.530000000042</v>
      </c>
      <c r="I147" s="14">
        <f>data!AK69</f>
        <v>27.529999999998836</v>
      </c>
    </row>
    <row r="148" spans="1:9" ht="20.100000000000001" customHeight="1">
      <c r="A148" s="23">
        <v>15</v>
      </c>
      <c r="B148" s="14" t="s">
        <v>242</v>
      </c>
      <c r="C148" s="14">
        <f>-data!AE70</f>
        <v>-7094.42</v>
      </c>
      <c r="D148" s="14">
        <f>-data!AF70</f>
        <v>0</v>
      </c>
      <c r="E148" s="14">
        <f>-data!AG70</f>
        <v>-205</v>
      </c>
      <c r="F148" s="14">
        <f>-data!AH70</f>
        <v>0</v>
      </c>
      <c r="G148" s="14">
        <f>-data!AI70</f>
        <v>0</v>
      </c>
      <c r="H148" s="14">
        <f>-data!AJ70</f>
        <v>-217979.33000000002</v>
      </c>
      <c r="I148" s="14">
        <f>-data!AK70</f>
        <v>-38493.67</v>
      </c>
    </row>
    <row r="149" spans="1:9" ht="20.100000000000001" customHeight="1">
      <c r="A149" s="23">
        <v>16</v>
      </c>
      <c r="B149" s="48" t="s">
        <v>1180</v>
      </c>
      <c r="C149" s="14">
        <f>data!AE71</f>
        <v>3704061.3100000005</v>
      </c>
      <c r="D149" s="14">
        <f>data!AF71</f>
        <v>0</v>
      </c>
      <c r="E149" s="14">
        <f>data!AG71</f>
        <v>21515074.580000002</v>
      </c>
      <c r="F149" s="14">
        <f>data!AH71</f>
        <v>18803.080000000002</v>
      </c>
      <c r="G149" s="14">
        <f>data!AI71</f>
        <v>0</v>
      </c>
      <c r="H149" s="14">
        <f>data!AJ71</f>
        <v>14945742.889999999</v>
      </c>
      <c r="I149" s="14">
        <f>data!AK71</f>
        <v>1932027.2500000002</v>
      </c>
    </row>
    <row r="150" spans="1:9" ht="20.100000000000001" customHeight="1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>
      <c r="A151" s="23">
        <v>18</v>
      </c>
      <c r="B151" s="14" t="s">
        <v>1181</v>
      </c>
      <c r="C151" s="48">
        <f>+data!M696</f>
        <v>2434294</v>
      </c>
      <c r="D151" s="48">
        <f>+data!M697</f>
        <v>0</v>
      </c>
      <c r="E151" s="48">
        <f>+data!M698</f>
        <v>17668056</v>
      </c>
      <c r="F151" s="48">
        <f>+data!M699</f>
        <v>8705</v>
      </c>
      <c r="G151" s="48">
        <f>+data!M700</f>
        <v>0</v>
      </c>
      <c r="H151" s="48">
        <f>+data!M701</f>
        <v>9321776</v>
      </c>
      <c r="I151" s="48">
        <f>+data!M702</f>
        <v>1408535</v>
      </c>
    </row>
    <row r="152" spans="1:9" ht="20.100000000000001" customHeight="1">
      <c r="A152" s="23">
        <v>19</v>
      </c>
      <c r="B152" s="48" t="s">
        <v>1182</v>
      </c>
      <c r="C152" s="14">
        <f>data!AE73</f>
        <v>14731072</v>
      </c>
      <c r="D152" s="14">
        <f>data!AF73</f>
        <v>0</v>
      </c>
      <c r="E152" s="14">
        <f>data!AG73</f>
        <v>139110965.00999999</v>
      </c>
      <c r="F152" s="14">
        <f>data!AH73</f>
        <v>46324</v>
      </c>
      <c r="G152" s="14">
        <f>data!AI73</f>
        <v>0</v>
      </c>
      <c r="H152" s="14">
        <f>data!AJ73</f>
        <v>1415292.0000000002</v>
      </c>
      <c r="I152" s="14">
        <f>data!AK73</f>
        <v>7716.07</v>
      </c>
    </row>
    <row r="153" spans="1:9" ht="20.100000000000001" customHeight="1">
      <c r="A153" s="23">
        <v>20</v>
      </c>
      <c r="B153" s="48" t="s">
        <v>1183</v>
      </c>
      <c r="C153" s="14">
        <f>data!AE74</f>
        <v>780615.87999999989</v>
      </c>
      <c r="D153" s="14">
        <f>data!AF74</f>
        <v>0</v>
      </c>
      <c r="E153" s="14">
        <f>data!AG74</f>
        <v>260792404.39000002</v>
      </c>
      <c r="F153" s="14">
        <f>data!AH74</f>
        <v>448</v>
      </c>
      <c r="G153" s="14">
        <f>data!AI74</f>
        <v>0</v>
      </c>
      <c r="H153" s="14">
        <f>data!AJ74</f>
        <v>31563055.75</v>
      </c>
      <c r="I153" s="14">
        <f>data!AK74</f>
        <v>8333336.9000000013</v>
      </c>
    </row>
    <row r="154" spans="1:9" ht="20.100000000000001" customHeight="1">
      <c r="A154" s="23">
        <v>21</v>
      </c>
      <c r="B154" s="48" t="s">
        <v>1184</v>
      </c>
      <c r="C154" s="14">
        <f>data!AE75</f>
        <v>15511687.879999999</v>
      </c>
      <c r="D154" s="14">
        <f>data!AF75</f>
        <v>0</v>
      </c>
      <c r="E154" s="14">
        <f>data!AG75</f>
        <v>399903369.39999998</v>
      </c>
      <c r="F154" s="14">
        <f>data!AH75</f>
        <v>46772</v>
      </c>
      <c r="G154" s="14">
        <f>data!AI75</f>
        <v>0</v>
      </c>
      <c r="H154" s="14">
        <f>data!AJ75</f>
        <v>32978347.75</v>
      </c>
      <c r="I154" s="14">
        <f>data!AK75</f>
        <v>8341052.9700000016</v>
      </c>
    </row>
    <row r="155" spans="1:9" ht="20.100000000000001" customHeight="1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>
      <c r="A156" s="23">
        <v>22</v>
      </c>
      <c r="B156" s="14" t="s">
        <v>1186</v>
      </c>
      <c r="C156" s="14">
        <f>data!AE76</f>
        <v>7010.07</v>
      </c>
      <c r="D156" s="14">
        <f>data!AF76</f>
        <v>0</v>
      </c>
      <c r="E156" s="14">
        <f>data!AG76</f>
        <v>30827.970000000005</v>
      </c>
      <c r="F156" s="14">
        <f>data!AH76</f>
        <v>0</v>
      </c>
      <c r="G156" s="14">
        <f>data!AI76</f>
        <v>0</v>
      </c>
      <c r="H156" s="14">
        <f>data!AJ76</f>
        <v>25502.949999999997</v>
      </c>
      <c r="I156" s="14">
        <f>data!AK76</f>
        <v>5521.16</v>
      </c>
    </row>
    <row r="157" spans="1:9" ht="20.100000000000001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8760.5974659418389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>
      <c r="A158" s="23">
        <v>24</v>
      </c>
      <c r="B158" s="14" t="s">
        <v>1188</v>
      </c>
      <c r="C158" s="14">
        <f>data!AE78</f>
        <v>13293.687050723112</v>
      </c>
      <c r="D158" s="14">
        <f>data!AF78</f>
        <v>0</v>
      </c>
      <c r="E158" s="14">
        <f>data!AG78</f>
        <v>16664.47737678673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>
      <c r="A159" s="23">
        <v>25</v>
      </c>
      <c r="B159" s="14" t="s">
        <v>1189</v>
      </c>
      <c r="C159" s="14">
        <f>data!AE79</f>
        <v>12187.367828198998</v>
      </c>
      <c r="D159" s="14">
        <f>data!AF79</f>
        <v>0</v>
      </c>
      <c r="E159" s="14">
        <f>data!AG79</f>
        <v>452701.63318889547</v>
      </c>
      <c r="F159" s="14">
        <f>data!AH79</f>
        <v>0</v>
      </c>
      <c r="G159" s="14">
        <f>data!AI79</f>
        <v>0</v>
      </c>
      <c r="H159" s="14">
        <f>data!AJ79</f>
        <v>129340.56780679231</v>
      </c>
      <c r="I159" s="14">
        <f>data!AK79</f>
        <v>130.51968699866617</v>
      </c>
    </row>
    <row r="160" spans="1:9" ht="20.100000000000001" customHeight="1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87.816121905778616</v>
      </c>
      <c r="F160" s="26">
        <f>data!AH80</f>
        <v>0</v>
      </c>
      <c r="G160" s="26">
        <f>data!AI80</f>
        <v>0</v>
      </c>
      <c r="H160" s="26">
        <f>data!AJ80</f>
        <v>10.47288219034618</v>
      </c>
      <c r="I160" s="26">
        <f>data!AK80</f>
        <v>0</v>
      </c>
    </row>
    <row r="161" spans="1:9" ht="20.100000000000001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>
      <c r="A164" s="79" t="str">
        <f>"HOSPITAL NAME: "&amp;data!C84</f>
        <v>HOSPITAL NAME: Good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82895</v>
      </c>
      <c r="H169" s="14">
        <f>data!AQ59</f>
        <v>0</v>
      </c>
      <c r="I169" s="14">
        <f>data!AR59</f>
        <v>0</v>
      </c>
    </row>
    <row r="170" spans="1:9" ht="20.100000000000001" customHeight="1">
      <c r="A170" s="23">
        <v>5</v>
      </c>
      <c r="B170" s="14" t="s">
        <v>234</v>
      </c>
      <c r="C170" s="26">
        <f>data!AL60</f>
        <v>0</v>
      </c>
      <c r="D170" s="26">
        <f>data!AM60</f>
        <v>1.5732547943050337</v>
      </c>
      <c r="E170" s="26">
        <f>data!AN60</f>
        <v>0</v>
      </c>
      <c r="F170" s="26">
        <f>data!AO60</f>
        <v>0</v>
      </c>
      <c r="G170" s="26">
        <f>data!AP60</f>
        <v>76.675962318263572</v>
      </c>
      <c r="H170" s="26">
        <f>data!AQ60</f>
        <v>0</v>
      </c>
      <c r="I170" s="26">
        <f>data!AR60</f>
        <v>0</v>
      </c>
    </row>
    <row r="171" spans="1:9" ht="20.100000000000001" customHeight="1">
      <c r="A171" s="23">
        <v>6</v>
      </c>
      <c r="B171" s="14" t="s">
        <v>235</v>
      </c>
      <c r="C171" s="14">
        <f>data!AL61</f>
        <v>0</v>
      </c>
      <c r="D171" s="14">
        <f>data!AM61</f>
        <v>136279.99</v>
      </c>
      <c r="E171" s="14">
        <f>data!AN61</f>
        <v>0</v>
      </c>
      <c r="F171" s="14">
        <f>data!AO61</f>
        <v>0</v>
      </c>
      <c r="G171" s="14">
        <f>data!AP61</f>
        <v>13240441.670000002</v>
      </c>
      <c r="H171" s="14">
        <f>data!AQ61</f>
        <v>0</v>
      </c>
      <c r="I171" s="14">
        <f>data!AR61</f>
        <v>0</v>
      </c>
    </row>
    <row r="172" spans="1:9" ht="20.100000000000001" customHeight="1">
      <c r="A172" s="23">
        <v>7</v>
      </c>
      <c r="B172" s="14" t="s">
        <v>3</v>
      </c>
      <c r="C172" s="14">
        <f>data!AL62</f>
        <v>0</v>
      </c>
      <c r="D172" s="14">
        <f>data!AM62</f>
        <v>35013</v>
      </c>
      <c r="E172" s="14">
        <f>data!AN62</f>
        <v>0</v>
      </c>
      <c r="F172" s="14">
        <f>data!AO62</f>
        <v>0</v>
      </c>
      <c r="G172" s="14">
        <f>data!AP62</f>
        <v>1915403</v>
      </c>
      <c r="H172" s="14">
        <f>data!AQ62</f>
        <v>0</v>
      </c>
      <c r="I172" s="14">
        <f>data!AR62</f>
        <v>0</v>
      </c>
    </row>
    <row r="173" spans="1:9" ht="20.100000000000001" customHeight="1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276.77</v>
      </c>
      <c r="H173" s="14">
        <f>data!AQ63</f>
        <v>0</v>
      </c>
      <c r="I173" s="14">
        <f>data!AR63</f>
        <v>0</v>
      </c>
    </row>
    <row r="174" spans="1:9" ht="20.100000000000001" customHeight="1">
      <c r="A174" s="23">
        <v>9</v>
      </c>
      <c r="B174" s="14" t="s">
        <v>237</v>
      </c>
      <c r="C174" s="14">
        <f>data!AL64</f>
        <v>0</v>
      </c>
      <c r="D174" s="14">
        <f>data!AM64</f>
        <v>447.48</v>
      </c>
      <c r="E174" s="14">
        <f>data!AN64</f>
        <v>0</v>
      </c>
      <c r="F174" s="14">
        <f>data!AO64</f>
        <v>0</v>
      </c>
      <c r="G174" s="14">
        <f>data!AP64</f>
        <v>1400478.6000000003</v>
      </c>
      <c r="H174" s="14">
        <f>data!AQ64</f>
        <v>0</v>
      </c>
      <c r="I174" s="14">
        <f>data!AR64</f>
        <v>0</v>
      </c>
    </row>
    <row r="175" spans="1:9" ht="20.100000000000001" customHeight="1">
      <c r="A175" s="23">
        <v>10</v>
      </c>
      <c r="B175" s="14" t="s">
        <v>444</v>
      </c>
      <c r="C175" s="14">
        <f>data!AL65</f>
        <v>0</v>
      </c>
      <c r="D175" s="14">
        <f>data!AM65</f>
        <v>2184.06</v>
      </c>
      <c r="E175" s="14">
        <f>data!AN65</f>
        <v>0</v>
      </c>
      <c r="F175" s="14">
        <f>data!AO65</f>
        <v>0</v>
      </c>
      <c r="G175" s="14">
        <f>data!AP65</f>
        <v>117045.4</v>
      </c>
      <c r="H175" s="14">
        <f>data!AQ65</f>
        <v>0</v>
      </c>
      <c r="I175" s="14">
        <f>data!AR65</f>
        <v>0</v>
      </c>
    </row>
    <row r="176" spans="1:9" ht="20.100000000000001" customHeight="1">
      <c r="A176" s="23">
        <v>11</v>
      </c>
      <c r="B176" s="14" t="s">
        <v>445</v>
      </c>
      <c r="C176" s="14">
        <f>data!AL66</f>
        <v>0</v>
      </c>
      <c r="D176" s="14">
        <f>data!AM66</f>
        <v>10</v>
      </c>
      <c r="E176" s="14">
        <f>data!AN66</f>
        <v>0</v>
      </c>
      <c r="F176" s="14">
        <f>data!AO66</f>
        <v>0</v>
      </c>
      <c r="G176" s="14">
        <f>data!AP66</f>
        <v>26680.639999999999</v>
      </c>
      <c r="H176" s="14">
        <f>data!AQ66</f>
        <v>0</v>
      </c>
      <c r="I176" s="14">
        <f>data!AR66</f>
        <v>0</v>
      </c>
    </row>
    <row r="177" spans="1:9" ht="20.100000000000001" customHeight="1">
      <c r="A177" s="23">
        <v>12</v>
      </c>
      <c r="B177" s="14" t="s">
        <v>6</v>
      </c>
      <c r="C177" s="14">
        <f>data!AL67</f>
        <v>0</v>
      </c>
      <c r="D177" s="14">
        <f>data!AM67</f>
        <v>13744</v>
      </c>
      <c r="E177" s="14">
        <f>data!AN67</f>
        <v>0</v>
      </c>
      <c r="F177" s="14">
        <f>data!AO67</f>
        <v>0</v>
      </c>
      <c r="G177" s="14">
        <f>data!AP67</f>
        <v>574956</v>
      </c>
      <c r="H177" s="14">
        <f>data!AQ67</f>
        <v>0</v>
      </c>
      <c r="I177" s="14">
        <f>data!AR67</f>
        <v>0</v>
      </c>
    </row>
    <row r="178" spans="1:9" ht="20.100000000000001" customHeight="1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2217105.8099999996</v>
      </c>
      <c r="H178" s="14">
        <f>data!AQ68</f>
        <v>0</v>
      </c>
      <c r="I178" s="14">
        <f>data!AR68</f>
        <v>0</v>
      </c>
    </row>
    <row r="179" spans="1:9" ht="20.100000000000001" customHeight="1">
      <c r="A179" s="23">
        <v>14</v>
      </c>
      <c r="B179" s="14" t="s">
        <v>241</v>
      </c>
      <c r="C179" s="14">
        <f>data!AL69</f>
        <v>0</v>
      </c>
      <c r="D179" s="14">
        <f>data!AM69</f>
        <v>90.829999999999927</v>
      </c>
      <c r="E179" s="14">
        <f>data!AN69</f>
        <v>0</v>
      </c>
      <c r="F179" s="14">
        <f>data!AO69</f>
        <v>0</v>
      </c>
      <c r="G179" s="14">
        <f>data!AP69</f>
        <v>-497.51000000009662</v>
      </c>
      <c r="H179" s="14">
        <f>data!AQ69</f>
        <v>0</v>
      </c>
      <c r="I179" s="14">
        <f>data!AR69</f>
        <v>0</v>
      </c>
    </row>
    <row r="180" spans="1:9" ht="20.100000000000001" customHeight="1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-56483.42</v>
      </c>
      <c r="H180" s="14">
        <f>-data!AQ70</f>
        <v>0</v>
      </c>
      <c r="I180" s="14">
        <f>-data!AR70</f>
        <v>0</v>
      </c>
    </row>
    <row r="181" spans="1:9" ht="20.100000000000001" customHeight="1">
      <c r="A181" s="23">
        <v>16</v>
      </c>
      <c r="B181" s="48" t="s">
        <v>1180</v>
      </c>
      <c r="C181" s="14">
        <f>data!AL71</f>
        <v>0</v>
      </c>
      <c r="D181" s="14">
        <f>data!AM71</f>
        <v>187769.36</v>
      </c>
      <c r="E181" s="14">
        <f>data!AN71</f>
        <v>0</v>
      </c>
      <c r="F181" s="14">
        <f>data!AO71</f>
        <v>0</v>
      </c>
      <c r="G181" s="14">
        <f>data!AP71</f>
        <v>19435406.959999997</v>
      </c>
      <c r="H181" s="14">
        <f>data!AQ71</f>
        <v>0</v>
      </c>
      <c r="I181" s="14">
        <f>data!AR71</f>
        <v>0</v>
      </c>
    </row>
    <row r="182" spans="1:9" ht="20.100000000000001" customHeight="1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>
      <c r="A183" s="23">
        <v>18</v>
      </c>
      <c r="B183" s="14" t="s">
        <v>1181</v>
      </c>
      <c r="C183" s="48">
        <f>+data!M703</f>
        <v>73918</v>
      </c>
      <c r="D183" s="48">
        <f>+data!M704</f>
        <v>126207</v>
      </c>
      <c r="E183" s="48">
        <f>+data!M705</f>
        <v>0</v>
      </c>
      <c r="F183" s="48">
        <f>+data!M706</f>
        <v>0</v>
      </c>
      <c r="G183" s="48">
        <f>+data!M707</f>
        <v>9073192</v>
      </c>
      <c r="H183" s="48">
        <f>+data!M708</f>
        <v>0</v>
      </c>
      <c r="I183" s="48">
        <f>+data!M709</f>
        <v>0</v>
      </c>
    </row>
    <row r="184" spans="1:9" ht="20.100000000000001" customHeight="1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36878295.369999997</v>
      </c>
      <c r="H185" s="14">
        <f>data!AQ74</f>
        <v>0</v>
      </c>
      <c r="I185" s="14">
        <f>data!AR74</f>
        <v>0</v>
      </c>
    </row>
    <row r="186" spans="1:9" ht="20.100000000000001" customHeight="1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36878295.369999997</v>
      </c>
      <c r="H186" s="14">
        <f>data!AQ75</f>
        <v>0</v>
      </c>
      <c r="I186" s="14">
        <f>data!AR75</f>
        <v>0</v>
      </c>
    </row>
    <row r="187" spans="1:9" ht="20.100000000000001" customHeight="1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>
      <c r="A188" s="23">
        <v>22</v>
      </c>
      <c r="B188" s="14" t="s">
        <v>1186</v>
      </c>
      <c r="C188" s="14">
        <f>data!AL76</f>
        <v>856.95999999999992</v>
      </c>
      <c r="D188" s="14">
        <f>data!AM76</f>
        <v>508.09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8.2218356153120791</v>
      </c>
      <c r="H192" s="26">
        <f>data!AQ80</f>
        <v>0</v>
      </c>
      <c r="I192" s="26">
        <f>data!AR80</f>
        <v>0</v>
      </c>
    </row>
    <row r="193" spans="1:9" ht="20.100000000000001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>
      <c r="A196" s="79" t="str">
        <f>"HOSPITAL NAME: "&amp;data!C84</f>
        <v>HOSPITAL NAME: Good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270091.33923048741</v>
      </c>
    </row>
    <row r="202" spans="1:9" ht="20.100000000000001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98.177143137236001</v>
      </c>
      <c r="G202" s="26">
        <f>data!AW60</f>
        <v>41.250050679280818</v>
      </c>
      <c r="H202" s="26">
        <f>data!AX60</f>
        <v>0</v>
      </c>
      <c r="I202" s="26">
        <f>data!AY60</f>
        <v>57.904714375629489</v>
      </c>
    </row>
    <row r="203" spans="1:9" ht="20.100000000000001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12011412.390000001</v>
      </c>
      <c r="G203" s="14">
        <f>data!AW61</f>
        <v>3705176.84</v>
      </c>
      <c r="H203" s="14">
        <f>data!AX61</f>
        <v>0</v>
      </c>
      <c r="I203" s="14">
        <f>data!AY61</f>
        <v>2728779.6500000004</v>
      </c>
    </row>
    <row r="204" spans="1:9" ht="20.100000000000001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2265301</v>
      </c>
      <c r="G204" s="14">
        <f>data!AW62</f>
        <v>956772</v>
      </c>
      <c r="H204" s="14">
        <f>data!AX62</f>
        <v>0</v>
      </c>
      <c r="I204" s="14">
        <f>data!AY62</f>
        <v>1113882</v>
      </c>
    </row>
    <row r="205" spans="1:9" ht="20.100000000000001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1276464.1599999999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882646.98</v>
      </c>
      <c r="G206" s="14">
        <f>data!AW64</f>
        <v>30293.4</v>
      </c>
      <c r="H206" s="14">
        <f>data!AX64</f>
        <v>0</v>
      </c>
      <c r="I206" s="14">
        <f>data!AY64</f>
        <v>1255646.2700000005</v>
      </c>
    </row>
    <row r="207" spans="1:9" ht="20.100000000000001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56312.35</v>
      </c>
      <c r="G207" s="14">
        <f>data!AW65</f>
        <v>10449.299999999999</v>
      </c>
      <c r="H207" s="14">
        <f>data!AX65</f>
        <v>0</v>
      </c>
      <c r="I207" s="14">
        <f>data!AY65</f>
        <v>62735.6</v>
      </c>
    </row>
    <row r="208" spans="1:9" ht="20.100000000000001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25270.31</v>
      </c>
      <c r="G208" s="14">
        <f>data!AW66</f>
        <v>7469.93</v>
      </c>
      <c r="H208" s="14">
        <f>data!AX66</f>
        <v>0</v>
      </c>
      <c r="I208" s="14">
        <f>data!AY66</f>
        <v>592999.85</v>
      </c>
    </row>
    <row r="209" spans="1:9" ht="20.100000000000001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650185</v>
      </c>
      <c r="G209" s="14">
        <f>data!AW67</f>
        <v>236</v>
      </c>
      <c r="H209" s="14">
        <f>data!AX67</f>
        <v>0</v>
      </c>
      <c r="I209" s="14">
        <f>data!AY67</f>
        <v>427567</v>
      </c>
    </row>
    <row r="210" spans="1:9" ht="20.100000000000001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687917.79</v>
      </c>
      <c r="G210" s="14">
        <f>data!AW68</f>
        <v>0</v>
      </c>
      <c r="H210" s="14">
        <f>data!AX68</f>
        <v>0</v>
      </c>
      <c r="I210" s="14">
        <f>data!AY68</f>
        <v>29.22</v>
      </c>
    </row>
    <row r="211" spans="1:9" ht="20.100000000000001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33107.840000000033</v>
      </c>
      <c r="G211" s="14">
        <f>data!AW69</f>
        <v>78848.489999999976</v>
      </c>
      <c r="H211" s="14">
        <f>data!AX69</f>
        <v>0</v>
      </c>
      <c r="I211" s="14">
        <f>data!AY69</f>
        <v>-14790.669999999998</v>
      </c>
    </row>
    <row r="212" spans="1:9" ht="20.100000000000001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-203097.09999999998</v>
      </c>
      <c r="G212" s="14">
        <f>-data!AW70</f>
        <v>-355954.28000000009</v>
      </c>
      <c r="H212" s="14">
        <f>-data!AX70</f>
        <v>0</v>
      </c>
      <c r="I212" s="14">
        <f>-data!AY70</f>
        <v>-1332579.48</v>
      </c>
    </row>
    <row r="213" spans="1:9" ht="20.100000000000001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17685520.719999999</v>
      </c>
      <c r="G213" s="14">
        <f>data!AW71</f>
        <v>4433291.68</v>
      </c>
      <c r="H213" s="14">
        <f>data!AX71</f>
        <v>0</v>
      </c>
      <c r="I213" s="14">
        <f>data!AY71</f>
        <v>4834269.4399999995</v>
      </c>
    </row>
    <row r="214" spans="1:9" ht="20.100000000000001" customHeight="1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10642962</v>
      </c>
      <c r="G215" s="22"/>
      <c r="H215" s="14"/>
      <c r="I215" s="14"/>
    </row>
    <row r="216" spans="1:9" ht="20.100000000000001" customHeight="1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31408323.940000001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35834126.93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67242450.870000005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20351.27</v>
      </c>
      <c r="G220" s="14">
        <f>data!AW76</f>
        <v>0</v>
      </c>
      <c r="H220" s="14">
        <f>data!AX76</f>
        <v>0</v>
      </c>
      <c r="I220" s="85">
        <f>data!AY76</f>
        <v>14179.26</v>
      </c>
    </row>
    <row r="221" spans="1:9" ht="20.100000000000001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755.18937621955831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31.523699310750185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>
      <c r="A228" s="79" t="str">
        <f>"HOSPITAL NAME: "&amp;data!C84</f>
        <v>HOSPITAL NAME: Good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662039</v>
      </c>
      <c r="I233" s="212"/>
    </row>
    <row r="234" spans="1:9" ht="20.100000000000001" customHeight="1">
      <c r="A234" s="23">
        <v>5</v>
      </c>
      <c r="B234" s="14" t="s">
        <v>234</v>
      </c>
      <c r="C234" s="26">
        <f>data!AZ60</f>
        <v>0</v>
      </c>
      <c r="D234" s="26">
        <f>data!BA60</f>
        <v>2.8175047941345901</v>
      </c>
      <c r="E234" s="26">
        <f>data!BB60</f>
        <v>15.408395203368713</v>
      </c>
      <c r="F234" s="26">
        <f>data!BC60</f>
        <v>14.592991093891374</v>
      </c>
      <c r="G234" s="26">
        <f>data!BD60</f>
        <v>21.291823284754546</v>
      </c>
      <c r="H234" s="26">
        <f>data!BE60</f>
        <v>24.207049996683963</v>
      </c>
      <c r="I234" s="26">
        <f>data!BF60</f>
        <v>0</v>
      </c>
    </row>
    <row r="235" spans="1:9" ht="20.100000000000001" customHeight="1">
      <c r="A235" s="23">
        <v>6</v>
      </c>
      <c r="B235" s="14" t="s">
        <v>235</v>
      </c>
      <c r="C235" s="14">
        <f>data!AZ61</f>
        <v>0</v>
      </c>
      <c r="D235" s="14">
        <f>data!BA61</f>
        <v>112514.1</v>
      </c>
      <c r="E235" s="14">
        <f>data!BB61</f>
        <v>1500329.21</v>
      </c>
      <c r="F235" s="14">
        <f>data!BC61</f>
        <v>527852.41999999993</v>
      </c>
      <c r="G235" s="14">
        <f>data!BD61</f>
        <v>920078.35</v>
      </c>
      <c r="H235" s="14">
        <f>data!BE61</f>
        <v>2094264.29</v>
      </c>
      <c r="I235" s="14">
        <f>data!BF61</f>
        <v>0</v>
      </c>
    </row>
    <row r="236" spans="1:9" ht="20.100000000000001" customHeight="1">
      <c r="A236" s="23">
        <v>7</v>
      </c>
      <c r="B236" s="14" t="s">
        <v>3</v>
      </c>
      <c r="C236" s="14">
        <f>data!AZ62</f>
        <v>0</v>
      </c>
      <c r="D236" s="14">
        <f>data!BA62</f>
        <v>52587</v>
      </c>
      <c r="E236" s="14">
        <f>data!BB62</f>
        <v>353157</v>
      </c>
      <c r="F236" s="14">
        <f>data!BC62</f>
        <v>269727</v>
      </c>
      <c r="G236" s="14">
        <f>data!BD62</f>
        <v>387036</v>
      </c>
      <c r="H236" s="14">
        <f>data!BE62</f>
        <v>532829</v>
      </c>
      <c r="I236" s="14">
        <f>data!BF62</f>
        <v>0</v>
      </c>
    </row>
    <row r="237" spans="1:9" ht="20.100000000000001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15087.53</v>
      </c>
      <c r="I237" s="14">
        <f>data!BF63</f>
        <v>0</v>
      </c>
    </row>
    <row r="238" spans="1:9" ht="20.100000000000001" customHeight="1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761.36</v>
      </c>
      <c r="F238" s="14">
        <f>data!BC64</f>
        <v>42462.16</v>
      </c>
      <c r="G238" s="14">
        <f>data!BD64</f>
        <v>20167.669999999995</v>
      </c>
      <c r="H238" s="14">
        <f>data!BE64</f>
        <v>64572.819999999992</v>
      </c>
      <c r="I238" s="14">
        <f>data!BF64</f>
        <v>0</v>
      </c>
    </row>
    <row r="239" spans="1:9" ht="20.100000000000001" customHeight="1">
      <c r="A239" s="23">
        <v>10</v>
      </c>
      <c r="B239" s="14" t="s">
        <v>444</v>
      </c>
      <c r="C239" s="14">
        <f>data!AZ65</f>
        <v>0</v>
      </c>
      <c r="D239" s="14">
        <f>data!BA65</f>
        <v>11025.49</v>
      </c>
      <c r="E239" s="14">
        <f>data!BB65</f>
        <v>9139.0299999999988</v>
      </c>
      <c r="F239" s="14">
        <f>data!BC65</f>
        <v>9137.27</v>
      </c>
      <c r="G239" s="14">
        <f>data!BD65</f>
        <v>45426.63</v>
      </c>
      <c r="H239" s="14">
        <f>data!BE65</f>
        <v>599379.26</v>
      </c>
      <c r="I239" s="14">
        <f>data!BF65</f>
        <v>0</v>
      </c>
    </row>
    <row r="240" spans="1:9" ht="20.100000000000001" customHeight="1">
      <c r="A240" s="23">
        <v>11</v>
      </c>
      <c r="B240" s="14" t="s">
        <v>445</v>
      </c>
      <c r="C240" s="14">
        <f>data!AZ66</f>
        <v>0</v>
      </c>
      <c r="D240" s="14">
        <f>data!BA66</f>
        <v>-105828.63</v>
      </c>
      <c r="E240" s="14">
        <f>data!BB66</f>
        <v>0</v>
      </c>
      <c r="F240" s="14">
        <f>data!BC66</f>
        <v>1254.2</v>
      </c>
      <c r="G240" s="14">
        <f>data!BD66</f>
        <v>2220.71</v>
      </c>
      <c r="H240" s="14">
        <f>data!BE66</f>
        <v>1439604.55</v>
      </c>
      <c r="I240" s="14">
        <f>data!BF66</f>
        <v>0</v>
      </c>
    </row>
    <row r="241" spans="1:9" ht="20.100000000000001" customHeight="1">
      <c r="A241" s="23">
        <v>12</v>
      </c>
      <c r="B241" s="14" t="s">
        <v>6</v>
      </c>
      <c r="C241" s="14">
        <f>data!AZ67</f>
        <v>0</v>
      </c>
      <c r="D241" s="14">
        <f>data!BA67</f>
        <v>70090</v>
      </c>
      <c r="E241" s="14">
        <f>data!BB67</f>
        <v>4985</v>
      </c>
      <c r="F241" s="14">
        <f>data!BC67</f>
        <v>44598</v>
      </c>
      <c r="G241" s="14">
        <f>data!BD67</f>
        <v>285990</v>
      </c>
      <c r="H241" s="14">
        <f>data!BE67</f>
        <v>4398032</v>
      </c>
      <c r="I241" s="14">
        <f>data!BF67</f>
        <v>0</v>
      </c>
    </row>
    <row r="242" spans="1:9" ht="20.100000000000001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21.23</v>
      </c>
      <c r="H242" s="14">
        <f>data!BE68</f>
        <v>12398.24</v>
      </c>
      <c r="I242" s="14">
        <f>data!BF68</f>
        <v>0</v>
      </c>
    </row>
    <row r="243" spans="1:9" ht="20.100000000000001" customHeight="1">
      <c r="A243" s="23">
        <v>14</v>
      </c>
      <c r="B243" s="14" t="s">
        <v>241</v>
      </c>
      <c r="C243" s="14">
        <f>data!AZ69</f>
        <v>0</v>
      </c>
      <c r="D243" s="14">
        <f>data!BA69</f>
        <v>12.770000000000437</v>
      </c>
      <c r="E243" s="14">
        <f>data!BB69</f>
        <v>0.91000000000167347</v>
      </c>
      <c r="F243" s="14">
        <f>data!BC69</f>
        <v>182.61999999999898</v>
      </c>
      <c r="G243" s="14">
        <f>data!BD69</f>
        <v>141.97000000000116</v>
      </c>
      <c r="H243" s="14">
        <f>data!BE69</f>
        <v>31442.630000000005</v>
      </c>
      <c r="I243" s="14">
        <f>data!BF69</f>
        <v>0</v>
      </c>
    </row>
    <row r="244" spans="1:9" ht="20.100000000000001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-432.40000000000009</v>
      </c>
      <c r="I244" s="14">
        <f>-data!BF70</f>
        <v>0</v>
      </c>
    </row>
    <row r="245" spans="1:9" ht="20.100000000000001" customHeight="1">
      <c r="A245" s="23">
        <v>16</v>
      </c>
      <c r="B245" s="48" t="s">
        <v>1180</v>
      </c>
      <c r="C245" s="14">
        <f>data!AZ71</f>
        <v>0</v>
      </c>
      <c r="D245" s="14">
        <f>data!BA71</f>
        <v>140400.72999999998</v>
      </c>
      <c r="E245" s="14">
        <f>data!BB71</f>
        <v>1868372.51</v>
      </c>
      <c r="F245" s="14">
        <f>data!BC71</f>
        <v>895213.66999999993</v>
      </c>
      <c r="G245" s="14">
        <f>data!BD71</f>
        <v>1661082.5599999998</v>
      </c>
      <c r="H245" s="14">
        <f>data!BE71</f>
        <v>9187177.9199999999</v>
      </c>
      <c r="I245" s="14">
        <f>data!BF71</f>
        <v>0</v>
      </c>
    </row>
    <row r="246" spans="1:9" ht="20.100000000000001" customHeight="1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>
      <c r="A252" s="23">
        <v>22</v>
      </c>
      <c r="B252" s="14" t="s">
        <v>1186</v>
      </c>
      <c r="C252" s="85">
        <f>data!AZ76</f>
        <v>0</v>
      </c>
      <c r="D252" s="85">
        <f>data!BA76</f>
        <v>2561.4499999999998</v>
      </c>
      <c r="E252" s="85">
        <f>data!BB76</f>
        <v>559.83999999999992</v>
      </c>
      <c r="F252" s="85">
        <f>data!BC76</f>
        <v>746.01</v>
      </c>
      <c r="G252" s="85">
        <f>data!BD76</f>
        <v>10401.75</v>
      </c>
      <c r="H252" s="85">
        <f>data!BE76</f>
        <v>169568.78999999998</v>
      </c>
      <c r="I252" s="85">
        <f>data!BF76</f>
        <v>5984.8799999999992</v>
      </c>
    </row>
    <row r="253" spans="1:9" ht="20.100000000000001" customHeight="1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>
      <c r="A260" s="79" t="str">
        <f>"HOSPITAL NAME: "&amp;data!C84</f>
        <v>HOSPITAL NAME: Good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23.160650681758817</v>
      </c>
      <c r="I266" s="26">
        <f>data!BM60</f>
        <v>0</v>
      </c>
    </row>
    <row r="267" spans="1:9" ht="20.100000000000001" customHeight="1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1190996.9600000002</v>
      </c>
      <c r="I267" s="14">
        <f>data!BM61</f>
        <v>0</v>
      </c>
    </row>
    <row r="268" spans="1:9" ht="20.100000000000001" customHeight="1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453518</v>
      </c>
      <c r="I268" s="14">
        <f>data!BM62</f>
        <v>0</v>
      </c>
    </row>
    <row r="269" spans="1:9" ht="20.100000000000001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29958.98</v>
      </c>
      <c r="I270" s="14">
        <f>data!BM64</f>
        <v>0</v>
      </c>
    </row>
    <row r="271" spans="1:9" ht="20.100000000000001" customHeight="1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808.81</v>
      </c>
      <c r="I271" s="14">
        <f>data!BM65</f>
        <v>0</v>
      </c>
    </row>
    <row r="272" spans="1:9" ht="20.100000000000001" customHeight="1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19500</v>
      </c>
      <c r="I272" s="14">
        <f>data!BM66</f>
        <v>0</v>
      </c>
    </row>
    <row r="273" spans="1:9" ht="20.100000000000001" customHeight="1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9207</v>
      </c>
      <c r="I273" s="14">
        <f>data!BM67</f>
        <v>0</v>
      </c>
    </row>
    <row r="274" spans="1:9" ht="20.100000000000001" customHeight="1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36.380000000000003</v>
      </c>
      <c r="I274" s="14">
        <f>data!BM68</f>
        <v>0</v>
      </c>
    </row>
    <row r="275" spans="1:9" ht="20.100000000000001" customHeight="1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1.2200000000000273</v>
      </c>
      <c r="I275" s="14">
        <f>data!BM69</f>
        <v>0</v>
      </c>
    </row>
    <row r="276" spans="1:9" ht="20.100000000000001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1704027.35</v>
      </c>
      <c r="I277" s="14">
        <f>data!BM71</f>
        <v>0</v>
      </c>
    </row>
    <row r="278" spans="1:9" ht="20.100000000000001" customHeight="1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>
      <c r="A284" s="23">
        <v>22</v>
      </c>
      <c r="B284" s="14" t="s">
        <v>1186</v>
      </c>
      <c r="C284" s="85">
        <f>data!BG76</f>
        <v>239.5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4449.7299999999996</v>
      </c>
      <c r="I284" s="85">
        <f>data!BM76</f>
        <v>0</v>
      </c>
    </row>
    <row r="285" spans="1:9" ht="20.100000000000001" customHeight="1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>
      <c r="A292" s="79" t="str">
        <f>"HOSPITAL NAME: "&amp;data!C84</f>
        <v>HOSPITAL NAME: Good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>
      <c r="A298" s="23">
        <v>5</v>
      </c>
      <c r="B298" s="14" t="s">
        <v>234</v>
      </c>
      <c r="C298" s="26">
        <f>data!BN60</f>
        <v>12.941710272199765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>
      <c r="A299" s="23">
        <v>6</v>
      </c>
      <c r="B299" s="14" t="s">
        <v>235</v>
      </c>
      <c r="C299" s="14">
        <f>data!BN61</f>
        <v>2144244.16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>
      <c r="A300" s="23">
        <v>7</v>
      </c>
      <c r="B300" s="14" t="s">
        <v>3</v>
      </c>
      <c r="C300" s="14">
        <f>data!BN62</f>
        <v>329172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>
      <c r="A301" s="23">
        <v>8</v>
      </c>
      <c r="B301" s="14" t="s">
        <v>236</v>
      </c>
      <c r="C301" s="14">
        <f>data!BN63</f>
        <v>32473.29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>
      <c r="A302" s="23">
        <v>9</v>
      </c>
      <c r="B302" s="14" t="s">
        <v>237</v>
      </c>
      <c r="C302" s="14">
        <f>data!BN64</f>
        <v>149943.16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>
      <c r="A303" s="23">
        <v>10</v>
      </c>
      <c r="B303" s="14" t="s">
        <v>444</v>
      </c>
      <c r="C303" s="14">
        <f>data!BN65</f>
        <v>38937.42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>
      <c r="A304" s="23">
        <v>11</v>
      </c>
      <c r="B304" s="14" t="s">
        <v>445</v>
      </c>
      <c r="C304" s="14">
        <f>data!BN66</f>
        <v>276109.61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>
      <c r="A305" s="23">
        <v>12</v>
      </c>
      <c r="B305" s="14" t="s">
        <v>6</v>
      </c>
      <c r="C305" s="14">
        <f>data!BN67</f>
        <v>437341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>
      <c r="A306" s="23">
        <v>13</v>
      </c>
      <c r="B306" s="14" t="s">
        <v>474</v>
      </c>
      <c r="C306" s="14">
        <f>data!BN68</f>
        <v>760474.94000000018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>
      <c r="A307" s="23">
        <v>14</v>
      </c>
      <c r="B307" s="14" t="s">
        <v>241</v>
      </c>
      <c r="C307" s="14">
        <f>data!BN69</f>
        <v>239086.46000000002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>
      <c r="A308" s="23">
        <v>15</v>
      </c>
      <c r="B308" s="14" t="s">
        <v>242</v>
      </c>
      <c r="C308" s="14">
        <f>-data!BN70</f>
        <v>-1030654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>
      <c r="A309" s="23">
        <v>16</v>
      </c>
      <c r="B309" s="48" t="s">
        <v>1180</v>
      </c>
      <c r="C309" s="14">
        <f>data!BN71</f>
        <v>3377128.04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>
      <c r="A316" s="23">
        <v>22</v>
      </c>
      <c r="B316" s="14" t="s">
        <v>1186</v>
      </c>
      <c r="C316" s="85">
        <f>data!BN76</f>
        <v>11048.640000000001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>
      <c r="A324" s="79" t="str">
        <f>"HOSPITAL NAME: "&amp;data!C84</f>
        <v>HOSPITAL NAME: Good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0.18849178079609705</v>
      </c>
      <c r="F330" s="26">
        <f>data!BX60</f>
        <v>22.149649312034295</v>
      </c>
      <c r="G330" s="26">
        <f>data!BY60</f>
        <v>18.596171230329293</v>
      </c>
      <c r="H330" s="26">
        <f>data!BZ60</f>
        <v>11.40341712172556</v>
      </c>
      <c r="I330" s="26">
        <f>data!CA60</f>
        <v>0</v>
      </c>
    </row>
    <row r="331" spans="1:9" ht="20.100000000000001" customHeight="1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166171.99000000002</v>
      </c>
      <c r="F331" s="86">
        <f>data!BX61</f>
        <v>2209632.7399999998</v>
      </c>
      <c r="G331" s="86">
        <f>data!BY61</f>
        <v>2806345.88</v>
      </c>
      <c r="H331" s="86">
        <f>data!BZ61</f>
        <v>1242033.28</v>
      </c>
      <c r="I331" s="86">
        <f>data!CA61</f>
        <v>0</v>
      </c>
    </row>
    <row r="332" spans="1:9" ht="20.100000000000001" customHeight="1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16285</v>
      </c>
      <c r="F332" s="86">
        <f>data!BX62</f>
        <v>495890</v>
      </c>
      <c r="G332" s="86">
        <f>data!BY62</f>
        <v>458025</v>
      </c>
      <c r="H332" s="86">
        <f>data!BZ62</f>
        <v>139007</v>
      </c>
      <c r="I332" s="86">
        <f>data!CA62</f>
        <v>0</v>
      </c>
    </row>
    <row r="333" spans="1:9" ht="20.100000000000001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525559.73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70076.010000000009</v>
      </c>
      <c r="F334" s="86">
        <f>data!BX64</f>
        <v>2447.63</v>
      </c>
      <c r="G334" s="86">
        <f>data!BY64</f>
        <v>167308.55000000002</v>
      </c>
      <c r="H334" s="86">
        <f>data!BZ64</f>
        <v>3011.5600000000004</v>
      </c>
      <c r="I334" s="86">
        <f>data!CA64</f>
        <v>0</v>
      </c>
    </row>
    <row r="335" spans="1:9" ht="20.100000000000001" customHeight="1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9677.11</v>
      </c>
      <c r="F335" s="86">
        <f>data!BX65</f>
        <v>15486.46</v>
      </c>
      <c r="G335" s="86">
        <f>data!BY65</f>
        <v>13944.22</v>
      </c>
      <c r="H335" s="86">
        <f>data!BZ65</f>
        <v>484.51</v>
      </c>
      <c r="I335" s="86">
        <f>data!CA65</f>
        <v>0</v>
      </c>
    </row>
    <row r="336" spans="1:9" ht="20.100000000000001" customHeight="1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180404.14</v>
      </c>
      <c r="F336" s="86">
        <f>data!BX66</f>
        <v>5880.03</v>
      </c>
      <c r="G336" s="86">
        <f>data!BY66</f>
        <v>28031.759999999998</v>
      </c>
      <c r="H336" s="86">
        <f>data!BZ66</f>
        <v>0</v>
      </c>
      <c r="I336" s="86">
        <f>data!CA66</f>
        <v>0</v>
      </c>
    </row>
    <row r="337" spans="1:9" ht="20.100000000000001" customHeight="1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54076</v>
      </c>
      <c r="F337" s="86">
        <f>data!BX67</f>
        <v>0</v>
      </c>
      <c r="G337" s="86">
        <f>data!BY67</f>
        <v>89996</v>
      </c>
      <c r="H337" s="86">
        <f>data!BZ67</f>
        <v>12086</v>
      </c>
      <c r="I337" s="86">
        <f>data!CA67</f>
        <v>0</v>
      </c>
    </row>
    <row r="338" spans="1:9" ht="20.100000000000001" customHeight="1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73.540000000000006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5416.02</v>
      </c>
      <c r="F339" s="86">
        <f>data!BX69</f>
        <v>10740.920000000002</v>
      </c>
      <c r="G339" s="86">
        <f>data!BY69</f>
        <v>43402.85</v>
      </c>
      <c r="H339" s="86">
        <f>data!BZ69</f>
        <v>2076.6400000000003</v>
      </c>
      <c r="I339" s="86">
        <f>data!CA69</f>
        <v>0</v>
      </c>
    </row>
    <row r="340" spans="1:9" ht="20.100000000000001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-1300</v>
      </c>
      <c r="G340" s="14">
        <f>-data!BY70</f>
        <v>-31784.400000000001</v>
      </c>
      <c r="H340" s="14">
        <f>-data!BZ70</f>
        <v>0</v>
      </c>
      <c r="I340" s="14">
        <f>-data!CA70</f>
        <v>0</v>
      </c>
    </row>
    <row r="341" spans="1:9" ht="20.100000000000001" customHeight="1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1027739.54</v>
      </c>
      <c r="F341" s="14">
        <f>data!BX71</f>
        <v>2738777.7799999993</v>
      </c>
      <c r="G341" s="14">
        <f>data!BY71</f>
        <v>3575269.86</v>
      </c>
      <c r="H341" s="14">
        <f>data!BZ71</f>
        <v>1398698.99</v>
      </c>
      <c r="I341" s="14">
        <f>data!CA71</f>
        <v>0</v>
      </c>
    </row>
    <row r="342" spans="1:9" ht="20.100000000000001" customHeight="1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1920.45</v>
      </c>
      <c r="F348" s="85">
        <f>data!BX76</f>
        <v>621.27</v>
      </c>
      <c r="G348" s="85">
        <f>data!BY76</f>
        <v>2284.1999999999998</v>
      </c>
      <c r="H348" s="85">
        <f>data!BZ76</f>
        <v>201.35</v>
      </c>
      <c r="I348" s="85">
        <f>data!CA76</f>
        <v>0</v>
      </c>
    </row>
    <row r="349" spans="1:9" ht="20.100000000000001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>
      <c r="A356" s="79" t="str">
        <f>"HOSPITAL NAME: "&amp;data!C84</f>
        <v>HOSPITAL NAME: Good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>
      <c r="A362" s="23">
        <v>5</v>
      </c>
      <c r="B362" s="14" t="s">
        <v>234</v>
      </c>
      <c r="C362" s="26">
        <f>data!CB60</f>
        <v>0</v>
      </c>
      <c r="D362" s="26">
        <f>data!CC60</f>
        <v>133.21912874887411</v>
      </c>
      <c r="E362" s="217"/>
      <c r="F362" s="211"/>
      <c r="G362" s="211"/>
      <c r="H362" s="211"/>
      <c r="I362" s="87">
        <f>data!CE60</f>
        <v>1919.4975586411649</v>
      </c>
    </row>
    <row r="363" spans="1:9" ht="20.100000000000001" customHeight="1">
      <c r="A363" s="23">
        <v>6</v>
      </c>
      <c r="B363" s="14" t="s">
        <v>235</v>
      </c>
      <c r="C363" s="86">
        <f>data!CB61</f>
        <v>0</v>
      </c>
      <c r="D363" s="86">
        <f>data!CC61</f>
        <v>8525601.9399999995</v>
      </c>
      <c r="E363" s="218"/>
      <c r="F363" s="219"/>
      <c r="G363" s="219"/>
      <c r="H363" s="219"/>
      <c r="I363" s="86">
        <f>data!CE61</f>
        <v>174834389.19</v>
      </c>
    </row>
    <row r="364" spans="1:9" ht="20.100000000000001" customHeight="1">
      <c r="A364" s="23">
        <v>7</v>
      </c>
      <c r="B364" s="14" t="s">
        <v>3</v>
      </c>
      <c r="C364" s="86">
        <f>data!CB62</f>
        <v>0</v>
      </c>
      <c r="D364" s="86">
        <f>data!CC62</f>
        <v>2653967</v>
      </c>
      <c r="E364" s="218"/>
      <c r="F364" s="219"/>
      <c r="G364" s="219"/>
      <c r="H364" s="219"/>
      <c r="I364" s="86">
        <f>data!CE62</f>
        <v>40217899</v>
      </c>
    </row>
    <row r="365" spans="1:9" ht="20.100000000000001" customHeight="1">
      <c r="A365" s="23">
        <v>8</v>
      </c>
      <c r="B365" s="14" t="s">
        <v>236</v>
      </c>
      <c r="C365" s="86">
        <f>data!CB63</f>
        <v>0</v>
      </c>
      <c r="D365" s="86">
        <f>data!CC63</f>
        <v>7041939.4699999997</v>
      </c>
      <c r="E365" s="218"/>
      <c r="F365" s="219"/>
      <c r="G365" s="219"/>
      <c r="H365" s="219"/>
      <c r="I365" s="86">
        <f>data!CE63</f>
        <v>10236233.619999999</v>
      </c>
    </row>
    <row r="366" spans="1:9" ht="20.100000000000001" customHeight="1">
      <c r="A366" s="23">
        <v>9</v>
      </c>
      <c r="B366" s="14" t="s">
        <v>237</v>
      </c>
      <c r="C366" s="86">
        <f>data!CB64</f>
        <v>0</v>
      </c>
      <c r="D366" s="86">
        <f>data!CC64</f>
        <v>1833219.91</v>
      </c>
      <c r="E366" s="218"/>
      <c r="F366" s="219"/>
      <c r="G366" s="219"/>
      <c r="H366" s="219"/>
      <c r="I366" s="86">
        <f>data!CE64</f>
        <v>56701951.079999991</v>
      </c>
    </row>
    <row r="367" spans="1:9" ht="20.100000000000001" customHeight="1">
      <c r="A367" s="23">
        <v>10</v>
      </c>
      <c r="B367" s="14" t="s">
        <v>444</v>
      </c>
      <c r="C367" s="86">
        <f>data!CB65</f>
        <v>0</v>
      </c>
      <c r="D367" s="86">
        <f>data!CC65</f>
        <v>482963.36</v>
      </c>
      <c r="E367" s="218"/>
      <c r="F367" s="219"/>
      <c r="G367" s="219"/>
      <c r="H367" s="219"/>
      <c r="I367" s="86">
        <f>data!CE65</f>
        <v>2923968.5</v>
      </c>
    </row>
    <row r="368" spans="1:9" ht="20.100000000000001" customHeight="1">
      <c r="A368" s="23">
        <v>11</v>
      </c>
      <c r="B368" s="14" t="s">
        <v>445</v>
      </c>
      <c r="C368" s="86">
        <f>data!CB66</f>
        <v>0</v>
      </c>
      <c r="D368" s="86">
        <f>data!CC66</f>
        <v>89666065.530000001</v>
      </c>
      <c r="E368" s="218"/>
      <c r="F368" s="219"/>
      <c r="G368" s="219"/>
      <c r="H368" s="219"/>
      <c r="I368" s="86">
        <f>data!CE66</f>
        <v>99420159.409999996</v>
      </c>
    </row>
    <row r="369" spans="1:9" ht="20.100000000000001" customHeight="1">
      <c r="A369" s="23">
        <v>12</v>
      </c>
      <c r="B369" s="14" t="s">
        <v>6</v>
      </c>
      <c r="C369" s="86">
        <f>data!CB67</f>
        <v>0</v>
      </c>
      <c r="D369" s="86">
        <f>data!CC67</f>
        <v>935336</v>
      </c>
      <c r="E369" s="218"/>
      <c r="F369" s="219"/>
      <c r="G369" s="219"/>
      <c r="H369" s="219"/>
      <c r="I369" s="86">
        <f>data!CE67</f>
        <v>20948179</v>
      </c>
    </row>
    <row r="370" spans="1:9" ht="20.100000000000001" customHeight="1">
      <c r="A370" s="23">
        <v>13</v>
      </c>
      <c r="B370" s="14" t="s">
        <v>474</v>
      </c>
      <c r="C370" s="86">
        <f>data!CB68</f>
        <v>0</v>
      </c>
      <c r="D370" s="86">
        <f>data!CC68</f>
        <v>301821.53000000009</v>
      </c>
      <c r="E370" s="218"/>
      <c r="F370" s="219"/>
      <c r="G370" s="219"/>
      <c r="H370" s="219"/>
      <c r="I370" s="86">
        <f>data!CE68</f>
        <v>5635171.0500000007</v>
      </c>
    </row>
    <row r="371" spans="1:9" ht="20.100000000000001" customHeight="1">
      <c r="A371" s="23">
        <v>14</v>
      </c>
      <c r="B371" s="14" t="s">
        <v>241</v>
      </c>
      <c r="C371" s="86">
        <f>data!CB69</f>
        <v>0</v>
      </c>
      <c r="D371" s="86">
        <f>data!CC69</f>
        <v>16046094.860000001</v>
      </c>
      <c r="E371" s="86">
        <f>data!CD69</f>
        <v>20340549.700000003</v>
      </c>
      <c r="F371" s="219"/>
      <c r="G371" s="219"/>
      <c r="H371" s="219"/>
      <c r="I371" s="86">
        <f>data!CE69</f>
        <v>37074283.390000001</v>
      </c>
    </row>
    <row r="372" spans="1:9" ht="20.100000000000001" customHeight="1">
      <c r="A372" s="23">
        <v>15</v>
      </c>
      <c r="B372" s="14" t="s">
        <v>242</v>
      </c>
      <c r="C372" s="14">
        <f>-data!CB70</f>
        <v>0</v>
      </c>
      <c r="D372" s="14">
        <f>-data!CC70</f>
        <v>144947.27000000008</v>
      </c>
      <c r="E372" s="229">
        <f>data!CD70</f>
        <v>0</v>
      </c>
      <c r="F372" s="220"/>
      <c r="G372" s="220"/>
      <c r="H372" s="220"/>
      <c r="I372" s="14">
        <f>-data!CE70</f>
        <v>-3225276.9599999995</v>
      </c>
    </row>
    <row r="373" spans="1:9" ht="20.100000000000001" customHeight="1">
      <c r="A373" s="23">
        <v>16</v>
      </c>
      <c r="B373" s="48" t="s">
        <v>1180</v>
      </c>
      <c r="C373" s="86">
        <f>data!CB71</f>
        <v>0</v>
      </c>
      <c r="D373" s="86">
        <f>data!CC71</f>
        <v>127631956.87</v>
      </c>
      <c r="E373" s="86">
        <f>data!CD71</f>
        <v>20340549.700000003</v>
      </c>
      <c r="F373" s="219"/>
      <c r="G373" s="219"/>
      <c r="H373" s="219"/>
      <c r="I373" s="14">
        <f>data!CE71</f>
        <v>444766957.27999997</v>
      </c>
    </row>
    <row r="374" spans="1:9" ht="20.100000000000001" customHeight="1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1068995499.2700001</v>
      </c>
    </row>
    <row r="377" spans="1:9" ht="20.100000000000001" customHeight="1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863859314.2299999</v>
      </c>
    </row>
    <row r="378" spans="1:9" ht="20.100000000000001" customHeight="1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1932854813.5</v>
      </c>
    </row>
    <row r="379" spans="1:9" ht="20.100000000000001" customHeight="1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>
      <c r="A380" s="23">
        <v>22</v>
      </c>
      <c r="B380" s="14" t="s">
        <v>1186</v>
      </c>
      <c r="C380" s="85">
        <f>data!CB76</f>
        <v>0</v>
      </c>
      <c r="D380" s="85">
        <f>data!CC76</f>
        <v>65269.7</v>
      </c>
      <c r="E380" s="214"/>
      <c r="F380" s="211"/>
      <c r="G380" s="211"/>
      <c r="H380" s="211"/>
      <c r="I380" s="14">
        <f>data!CE76</f>
        <v>662039.31999999995</v>
      </c>
    </row>
    <row r="381" spans="1:9" ht="20.100000000000001" customHeight="1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270091.33923048741</v>
      </c>
    </row>
    <row r="382" spans="1:9" ht="20.100000000000001" customHeight="1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141722.27540989779</v>
      </c>
    </row>
    <row r="383" spans="1:9" ht="20.100000000000001" customHeight="1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2100633.4604635662</v>
      </c>
    </row>
    <row r="384" spans="1:9" ht="20.100000000000001" customHeight="1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588.46868827555227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MultiCare Good Samaritan Year End Report</dc:title>
  <dc:subject>2018 MultiCare Good Samaritan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2019-07-02T20:30:09Z</dcterms:modified>
</cp:coreProperties>
</file>