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96" i="1" l="1"/>
  <c r="D210" i="1"/>
  <c r="C210" i="1"/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C815" i="10" s="1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S815" i="10" s="1"/>
  <c r="R736" i="10"/>
  <c r="Q736" i="10"/>
  <c r="P736" i="10"/>
  <c r="O736" i="10"/>
  <c r="O815" i="10" s="1"/>
  <c r="M736" i="10"/>
  <c r="L736" i="10"/>
  <c r="K736" i="10"/>
  <c r="K815" i="10" s="1"/>
  <c r="I736" i="10"/>
  <c r="H736" i="10"/>
  <c r="G736" i="10"/>
  <c r="G815" i="10" s="1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H815" i="10" s="1"/>
  <c r="G734" i="10"/>
  <c r="F734" i="10"/>
  <c r="D734" i="10"/>
  <c r="D815" i="10" s="1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L612" i="10"/>
  <c r="H612" i="10"/>
  <c r="D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6" i="10"/>
  <c r="B475" i="10"/>
  <c r="C474" i="10"/>
  <c r="B474" i="10"/>
  <c r="B473" i="10"/>
  <c r="B472" i="10"/>
  <c r="B471" i="10"/>
  <c r="C470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B445" i="10"/>
  <c r="C444" i="10"/>
  <c r="C439" i="10"/>
  <c r="B439" i="10"/>
  <c r="C438" i="10"/>
  <c r="B438" i="10"/>
  <c r="D437" i="10"/>
  <c r="B437" i="10"/>
  <c r="B436" i="10"/>
  <c r="B435" i="10"/>
  <c r="B434" i="10"/>
  <c r="B433" i="10"/>
  <c r="C432" i="10"/>
  <c r="B432" i="10"/>
  <c r="B431" i="10"/>
  <c r="B430" i="10"/>
  <c r="B429" i="10"/>
  <c r="D428" i="10"/>
  <c r="B428" i="10"/>
  <c r="C427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D329" i="10"/>
  <c r="D330" i="10" s="1"/>
  <c r="D328" i="10"/>
  <c r="D319" i="10"/>
  <c r="D314" i="10"/>
  <c r="D290" i="10"/>
  <c r="D283" i="10"/>
  <c r="D275" i="10"/>
  <c r="D277" i="10" s="1"/>
  <c r="D292" i="10" s="1"/>
  <c r="D341" i="10" s="1"/>
  <c r="C481" i="10" s="1"/>
  <c r="D265" i="10"/>
  <c r="D260" i="10"/>
  <c r="D240" i="10"/>
  <c r="B447" i="10" s="1"/>
  <c r="D236" i="10"/>
  <c r="D229" i="10"/>
  <c r="D221" i="10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C468" i="10" s="1"/>
  <c r="D190" i="10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E148" i="10"/>
  <c r="E147" i="10"/>
  <c r="D463" i="10" s="1"/>
  <c r="E146" i="10"/>
  <c r="E145" i="10"/>
  <c r="C418" i="10" s="1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T816" i="10" s="1"/>
  <c r="CF79" i="10"/>
  <c r="CE79" i="10"/>
  <c r="CE78" i="10"/>
  <c r="R816" i="10" s="1"/>
  <c r="CE77" i="10"/>
  <c r="CF76" i="10"/>
  <c r="CC52" i="10" s="1"/>
  <c r="CC67" i="10" s="1"/>
  <c r="J812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E70" i="10"/>
  <c r="M816" i="10" s="1"/>
  <c r="CE69" i="10"/>
  <c r="CE68" i="10"/>
  <c r="K816" i="10" s="1"/>
  <c r="CB67" i="10"/>
  <c r="J811" i="10" s="1"/>
  <c r="CA67" i="10"/>
  <c r="J810" i="10" s="1"/>
  <c r="BX67" i="10"/>
  <c r="J807" i="10" s="1"/>
  <c r="BW67" i="10"/>
  <c r="J806" i="10" s="1"/>
  <c r="BT67" i="10"/>
  <c r="J803" i="10" s="1"/>
  <c r="BS67" i="10"/>
  <c r="J802" i="10" s="1"/>
  <c r="BP67" i="10"/>
  <c r="J799" i="10" s="1"/>
  <c r="BO67" i="10"/>
  <c r="J798" i="10" s="1"/>
  <c r="BL67" i="10"/>
  <c r="J795" i="10" s="1"/>
  <c r="BK67" i="10"/>
  <c r="J794" i="10" s="1"/>
  <c r="BH67" i="10"/>
  <c r="J791" i="10" s="1"/>
  <c r="BG67" i="10"/>
  <c r="J790" i="10" s="1"/>
  <c r="BD67" i="10"/>
  <c r="J787" i="10" s="1"/>
  <c r="BC67" i="10"/>
  <c r="J786" i="10" s="1"/>
  <c r="AZ67" i="10"/>
  <c r="J783" i="10" s="1"/>
  <c r="AY67" i="10"/>
  <c r="J782" i="10" s="1"/>
  <c r="AV67" i="10"/>
  <c r="J779" i="10" s="1"/>
  <c r="AU67" i="10"/>
  <c r="J778" i="10" s="1"/>
  <c r="AR67" i="10"/>
  <c r="J775" i="10" s="1"/>
  <c r="AQ67" i="10"/>
  <c r="J774" i="10" s="1"/>
  <c r="AN67" i="10"/>
  <c r="J771" i="10" s="1"/>
  <c r="AM67" i="10"/>
  <c r="J770" i="10" s="1"/>
  <c r="AJ67" i="10"/>
  <c r="J767" i="10" s="1"/>
  <c r="AI67" i="10"/>
  <c r="J766" i="10" s="1"/>
  <c r="AF67" i="10"/>
  <c r="J763" i="10" s="1"/>
  <c r="AE67" i="10"/>
  <c r="J762" i="10" s="1"/>
  <c r="AB67" i="10"/>
  <c r="J759" i="10" s="1"/>
  <c r="AA67" i="10"/>
  <c r="J758" i="10" s="1"/>
  <c r="X67" i="10"/>
  <c r="J755" i="10" s="1"/>
  <c r="W67" i="10"/>
  <c r="J754" i="10" s="1"/>
  <c r="T67" i="10"/>
  <c r="J751" i="10" s="1"/>
  <c r="S67" i="10"/>
  <c r="J750" i="10" s="1"/>
  <c r="P67" i="10"/>
  <c r="J747" i="10" s="1"/>
  <c r="O67" i="10"/>
  <c r="J746" i="10" s="1"/>
  <c r="L67" i="10"/>
  <c r="J743" i="10" s="1"/>
  <c r="K67" i="10"/>
  <c r="J742" i="10" s="1"/>
  <c r="H67" i="10"/>
  <c r="J739" i="10" s="1"/>
  <c r="G67" i="10"/>
  <c r="J738" i="10" s="1"/>
  <c r="D67" i="10"/>
  <c r="J735" i="10" s="1"/>
  <c r="C67" i="10"/>
  <c r="J734" i="10" s="1"/>
  <c r="CE66" i="10"/>
  <c r="I816" i="10" s="1"/>
  <c r="CE65" i="10"/>
  <c r="CE64" i="10"/>
  <c r="C430" i="10" s="1"/>
  <c r="CE63" i="10"/>
  <c r="CA62" i="10"/>
  <c r="E810" i="10" s="1"/>
  <c r="BW62" i="10"/>
  <c r="E806" i="10" s="1"/>
  <c r="BS62" i="10"/>
  <c r="E802" i="10" s="1"/>
  <c r="BO62" i="10"/>
  <c r="E798" i="10" s="1"/>
  <c r="BK62" i="10"/>
  <c r="E794" i="10" s="1"/>
  <c r="BG62" i="10"/>
  <c r="E790" i="10" s="1"/>
  <c r="BC62" i="10"/>
  <c r="E786" i="10" s="1"/>
  <c r="AY62" i="10"/>
  <c r="E782" i="10" s="1"/>
  <c r="AU62" i="10"/>
  <c r="E778" i="10" s="1"/>
  <c r="AQ62" i="10"/>
  <c r="E774" i="10" s="1"/>
  <c r="AM62" i="10"/>
  <c r="E770" i="10" s="1"/>
  <c r="AI62" i="10"/>
  <c r="E766" i="10" s="1"/>
  <c r="AE62" i="10"/>
  <c r="E762" i="10" s="1"/>
  <c r="AA62" i="10"/>
  <c r="E758" i="10" s="1"/>
  <c r="W62" i="10"/>
  <c r="E754" i="10" s="1"/>
  <c r="S62" i="10"/>
  <c r="E750" i="10" s="1"/>
  <c r="O62" i="10"/>
  <c r="E746" i="10" s="1"/>
  <c r="K62" i="10"/>
  <c r="E742" i="10" s="1"/>
  <c r="G62" i="10"/>
  <c r="E738" i="10" s="1"/>
  <c r="C62" i="10"/>
  <c r="E734" i="10" s="1"/>
  <c r="CE61" i="10"/>
  <c r="D816" i="10" s="1"/>
  <c r="CE60" i="10"/>
  <c r="B53" i="10"/>
  <c r="CB52" i="10"/>
  <c r="CA52" i="10"/>
  <c r="BZ52" i="10"/>
  <c r="BZ67" i="10" s="1"/>
  <c r="J809" i="10" s="1"/>
  <c r="BX52" i="10"/>
  <c r="BW52" i="10"/>
  <c r="BV52" i="10"/>
  <c r="BV67" i="10" s="1"/>
  <c r="J805" i="10" s="1"/>
  <c r="BT52" i="10"/>
  <c r="BS52" i="10"/>
  <c r="BR52" i="10"/>
  <c r="BR67" i="10" s="1"/>
  <c r="J801" i="10" s="1"/>
  <c r="BP52" i="10"/>
  <c r="BO52" i="10"/>
  <c r="BN52" i="10"/>
  <c r="BN67" i="10" s="1"/>
  <c r="J797" i="10" s="1"/>
  <c r="BL52" i="10"/>
  <c r="BK52" i="10"/>
  <c r="BJ52" i="10"/>
  <c r="BJ67" i="10" s="1"/>
  <c r="J793" i="10" s="1"/>
  <c r="BH52" i="10"/>
  <c r="BG52" i="10"/>
  <c r="BF52" i="10"/>
  <c r="BF67" i="10" s="1"/>
  <c r="J789" i="10" s="1"/>
  <c r="BD52" i="10"/>
  <c r="BC52" i="10"/>
  <c r="BB52" i="10"/>
  <c r="BB67" i="10" s="1"/>
  <c r="J785" i="10" s="1"/>
  <c r="AZ52" i="10"/>
  <c r="AY52" i="10"/>
  <c r="AX52" i="10"/>
  <c r="AX67" i="10" s="1"/>
  <c r="J781" i="10" s="1"/>
  <c r="AV52" i="10"/>
  <c r="AU52" i="10"/>
  <c r="AT52" i="10"/>
  <c r="AT67" i="10" s="1"/>
  <c r="J777" i="10" s="1"/>
  <c r="AR52" i="10"/>
  <c r="AQ52" i="10"/>
  <c r="AP52" i="10"/>
  <c r="AP67" i="10" s="1"/>
  <c r="J773" i="10" s="1"/>
  <c r="AN52" i="10"/>
  <c r="AM52" i="10"/>
  <c r="AL52" i="10"/>
  <c r="AL67" i="10" s="1"/>
  <c r="J769" i="10" s="1"/>
  <c r="AJ52" i="10"/>
  <c r="AI52" i="10"/>
  <c r="AH52" i="10"/>
  <c r="AH67" i="10" s="1"/>
  <c r="J765" i="10" s="1"/>
  <c r="AF52" i="10"/>
  <c r="AE52" i="10"/>
  <c r="AD52" i="10"/>
  <c r="AD67" i="10" s="1"/>
  <c r="J761" i="10" s="1"/>
  <c r="AB52" i="10"/>
  <c r="AA52" i="10"/>
  <c r="Z52" i="10"/>
  <c r="Z67" i="10" s="1"/>
  <c r="J757" i="10" s="1"/>
  <c r="X52" i="10"/>
  <c r="W52" i="10"/>
  <c r="V52" i="10"/>
  <c r="V67" i="10" s="1"/>
  <c r="J753" i="10" s="1"/>
  <c r="T52" i="10"/>
  <c r="S52" i="10"/>
  <c r="R52" i="10"/>
  <c r="R67" i="10" s="1"/>
  <c r="J749" i="10" s="1"/>
  <c r="P52" i="10"/>
  <c r="O52" i="10"/>
  <c r="N52" i="10"/>
  <c r="N67" i="10" s="1"/>
  <c r="J745" i="10" s="1"/>
  <c r="L52" i="10"/>
  <c r="K52" i="10"/>
  <c r="J52" i="10"/>
  <c r="J67" i="10" s="1"/>
  <c r="J741" i="10" s="1"/>
  <c r="H52" i="10"/>
  <c r="G52" i="10"/>
  <c r="F52" i="10"/>
  <c r="F67" i="10" s="1"/>
  <c r="J737" i="10" s="1"/>
  <c r="D52" i="10"/>
  <c r="C52" i="10"/>
  <c r="CE51" i="10"/>
  <c r="B49" i="10"/>
  <c r="CC48" i="10"/>
  <c r="CC62" i="10" s="1"/>
  <c r="CB48" i="10"/>
  <c r="CB62" i="10" s="1"/>
  <c r="CA48" i="10"/>
  <c r="BZ48" i="10"/>
  <c r="BZ62" i="10" s="1"/>
  <c r="BY48" i="10"/>
  <c r="BY62" i="10" s="1"/>
  <c r="BX48" i="10"/>
  <c r="BX62" i="10" s="1"/>
  <c r="BW48" i="10"/>
  <c r="BV48" i="10"/>
  <c r="BV62" i="10" s="1"/>
  <c r="BU48" i="10"/>
  <c r="BU62" i="10" s="1"/>
  <c r="BT48" i="10"/>
  <c r="BT62" i="10" s="1"/>
  <c r="BS48" i="10"/>
  <c r="BR48" i="10"/>
  <c r="BR62" i="10" s="1"/>
  <c r="BQ48" i="10"/>
  <c r="BQ62" i="10" s="1"/>
  <c r="BP48" i="10"/>
  <c r="BP62" i="10" s="1"/>
  <c r="BO48" i="10"/>
  <c r="BN48" i="10"/>
  <c r="BN62" i="10" s="1"/>
  <c r="BM48" i="10"/>
  <c r="BM62" i="10" s="1"/>
  <c r="BL48" i="10"/>
  <c r="BL62" i="10" s="1"/>
  <c r="BK48" i="10"/>
  <c r="BJ48" i="10"/>
  <c r="BJ62" i="10" s="1"/>
  <c r="BI48" i="10"/>
  <c r="BI62" i="10" s="1"/>
  <c r="BH48" i="10"/>
  <c r="BH62" i="10" s="1"/>
  <c r="BG48" i="10"/>
  <c r="BF48" i="10"/>
  <c r="BF62" i="10" s="1"/>
  <c r="BE48" i="10"/>
  <c r="BE62" i="10" s="1"/>
  <c r="BD48" i="10"/>
  <c r="BD62" i="10" s="1"/>
  <c r="BC48" i="10"/>
  <c r="BB48" i="10"/>
  <c r="BB62" i="10" s="1"/>
  <c r="BA48" i="10"/>
  <c r="BA62" i="10" s="1"/>
  <c r="AZ48" i="10"/>
  <c r="AZ62" i="10" s="1"/>
  <c r="AY48" i="10"/>
  <c r="AX48" i="10"/>
  <c r="AX62" i="10" s="1"/>
  <c r="AW48" i="10"/>
  <c r="AW62" i="10" s="1"/>
  <c r="AV48" i="10"/>
  <c r="AV62" i="10" s="1"/>
  <c r="AU48" i="10"/>
  <c r="AT48" i="10"/>
  <c r="AT62" i="10" s="1"/>
  <c r="AS48" i="10"/>
  <c r="AS62" i="10" s="1"/>
  <c r="AR48" i="10"/>
  <c r="AR62" i="10" s="1"/>
  <c r="AQ48" i="10"/>
  <c r="AP48" i="10"/>
  <c r="AP62" i="10" s="1"/>
  <c r="AO48" i="10"/>
  <c r="AO62" i="10" s="1"/>
  <c r="AN48" i="10"/>
  <c r="AN62" i="10" s="1"/>
  <c r="AM48" i="10"/>
  <c r="AL48" i="10"/>
  <c r="AL62" i="10" s="1"/>
  <c r="AK48" i="10"/>
  <c r="AK62" i="10" s="1"/>
  <c r="AJ48" i="10"/>
  <c r="AJ62" i="10" s="1"/>
  <c r="AI48" i="10"/>
  <c r="AH48" i="10"/>
  <c r="AH62" i="10" s="1"/>
  <c r="AG48" i="10"/>
  <c r="AG62" i="10" s="1"/>
  <c r="AF48" i="10"/>
  <c r="AF62" i="10" s="1"/>
  <c r="AE48" i="10"/>
  <c r="AD48" i="10"/>
  <c r="AD62" i="10" s="1"/>
  <c r="AC48" i="10"/>
  <c r="AC62" i="10" s="1"/>
  <c r="AB48" i="10"/>
  <c r="AB62" i="10" s="1"/>
  <c r="AA48" i="10"/>
  <c r="Z48" i="10"/>
  <c r="Z62" i="10" s="1"/>
  <c r="Y48" i="10"/>
  <c r="Y62" i="10" s="1"/>
  <c r="X48" i="10"/>
  <c r="X62" i="10" s="1"/>
  <c r="W48" i="10"/>
  <c r="V48" i="10"/>
  <c r="V62" i="10" s="1"/>
  <c r="U48" i="10"/>
  <c r="U62" i="10" s="1"/>
  <c r="T48" i="10"/>
  <c r="T62" i="10" s="1"/>
  <c r="S48" i="10"/>
  <c r="R48" i="10"/>
  <c r="R62" i="10" s="1"/>
  <c r="Q48" i="10"/>
  <c r="Q62" i="10" s="1"/>
  <c r="P48" i="10"/>
  <c r="P62" i="10" s="1"/>
  <c r="O48" i="10"/>
  <c r="N48" i="10"/>
  <c r="N62" i="10" s="1"/>
  <c r="M48" i="10"/>
  <c r="M62" i="10" s="1"/>
  <c r="L48" i="10"/>
  <c r="L62" i="10" s="1"/>
  <c r="K48" i="10"/>
  <c r="J48" i="10"/>
  <c r="J62" i="10" s="1"/>
  <c r="I48" i="10"/>
  <c r="I62" i="10" s="1"/>
  <c r="H48" i="10"/>
  <c r="H62" i="10" s="1"/>
  <c r="G48" i="10"/>
  <c r="F48" i="10"/>
  <c r="F62" i="10" s="1"/>
  <c r="E48" i="10"/>
  <c r="E62" i="10" s="1"/>
  <c r="D48" i="10"/>
  <c r="CE48" i="10" s="1"/>
  <c r="C48" i="10"/>
  <c r="CE47" i="10"/>
  <c r="E747" i="10" l="1"/>
  <c r="P71" i="10"/>
  <c r="E755" i="10"/>
  <c r="X71" i="10"/>
  <c r="E763" i="10"/>
  <c r="AF71" i="10"/>
  <c r="E771" i="10"/>
  <c r="AN71" i="10"/>
  <c r="E779" i="10"/>
  <c r="AV71" i="10"/>
  <c r="E795" i="10"/>
  <c r="BL71" i="10"/>
  <c r="E803" i="10"/>
  <c r="BT71" i="10"/>
  <c r="E811" i="10"/>
  <c r="CB71" i="10"/>
  <c r="E736" i="10"/>
  <c r="E744" i="10"/>
  <c r="E748" i="10"/>
  <c r="E756" i="10"/>
  <c r="E764" i="10"/>
  <c r="E768" i="10"/>
  <c r="E776" i="10"/>
  <c r="E780" i="10"/>
  <c r="E788" i="10"/>
  <c r="E792" i="10"/>
  <c r="E800" i="10"/>
  <c r="BQ71" i="10"/>
  <c r="E808" i="10"/>
  <c r="E812" i="10"/>
  <c r="CC71" i="10"/>
  <c r="E737" i="10"/>
  <c r="F71" i="10"/>
  <c r="E741" i="10"/>
  <c r="J71" i="10"/>
  <c r="E745" i="10"/>
  <c r="N71" i="10"/>
  <c r="E749" i="10"/>
  <c r="R71" i="10"/>
  <c r="E753" i="10"/>
  <c r="V71" i="10"/>
  <c r="E757" i="10"/>
  <c r="Z71" i="10"/>
  <c r="E761" i="10"/>
  <c r="AD71" i="10"/>
  <c r="E765" i="10"/>
  <c r="AH71" i="10"/>
  <c r="E769" i="10"/>
  <c r="AL71" i="10"/>
  <c r="E773" i="10"/>
  <c r="AP71" i="10"/>
  <c r="E777" i="10"/>
  <c r="AT71" i="10"/>
  <c r="E781" i="10"/>
  <c r="AX71" i="10"/>
  <c r="E785" i="10"/>
  <c r="BB71" i="10"/>
  <c r="E789" i="10"/>
  <c r="BF71" i="10"/>
  <c r="E793" i="10"/>
  <c r="BJ71" i="10"/>
  <c r="E797" i="10"/>
  <c r="BN71" i="10"/>
  <c r="E801" i="10"/>
  <c r="BR71" i="10"/>
  <c r="E805" i="10"/>
  <c r="BV71" i="10"/>
  <c r="E809" i="10"/>
  <c r="BZ71" i="10"/>
  <c r="E739" i="10"/>
  <c r="H71" i="10"/>
  <c r="E759" i="10"/>
  <c r="AB71" i="10"/>
  <c r="E791" i="10"/>
  <c r="BH71" i="10"/>
  <c r="E743" i="10"/>
  <c r="L71" i="10"/>
  <c r="E751" i="10"/>
  <c r="T71" i="10"/>
  <c r="E767" i="10"/>
  <c r="AJ71" i="10"/>
  <c r="E775" i="10"/>
  <c r="AR71" i="10"/>
  <c r="E783" i="10"/>
  <c r="AZ71" i="10"/>
  <c r="E787" i="10"/>
  <c r="BD71" i="10"/>
  <c r="E799" i="10"/>
  <c r="BP71" i="10"/>
  <c r="E807" i="10"/>
  <c r="BX71" i="10"/>
  <c r="E740" i="10"/>
  <c r="E752" i="10"/>
  <c r="U71" i="10"/>
  <c r="E760" i="10"/>
  <c r="E772" i="10"/>
  <c r="E784" i="10"/>
  <c r="E796" i="10"/>
  <c r="E804" i="10"/>
  <c r="D62" i="10"/>
  <c r="C816" i="10"/>
  <c r="BI730" i="10"/>
  <c r="H816" i="10"/>
  <c r="C431" i="10"/>
  <c r="E52" i="10"/>
  <c r="I52" i="10"/>
  <c r="I67" i="10" s="1"/>
  <c r="J740" i="10" s="1"/>
  <c r="M52" i="10"/>
  <c r="M67" i="10" s="1"/>
  <c r="J744" i="10" s="1"/>
  <c r="Q52" i="10"/>
  <c r="Q67" i="10" s="1"/>
  <c r="J748" i="10" s="1"/>
  <c r="U52" i="10"/>
  <c r="U67" i="10" s="1"/>
  <c r="J752" i="10" s="1"/>
  <c r="Y52" i="10"/>
  <c r="Y67" i="10" s="1"/>
  <c r="J756" i="10" s="1"/>
  <c r="AC52" i="10"/>
  <c r="AC67" i="10" s="1"/>
  <c r="J760" i="10" s="1"/>
  <c r="AG52" i="10"/>
  <c r="AG67" i="10" s="1"/>
  <c r="J764" i="10" s="1"/>
  <c r="AK52" i="10"/>
  <c r="AK67" i="10" s="1"/>
  <c r="J768" i="10" s="1"/>
  <c r="AO52" i="10"/>
  <c r="AO67" i="10" s="1"/>
  <c r="J772" i="10" s="1"/>
  <c r="AS52" i="10"/>
  <c r="AS67" i="10" s="1"/>
  <c r="J776" i="10" s="1"/>
  <c r="AW52" i="10"/>
  <c r="AW67" i="10" s="1"/>
  <c r="J780" i="10" s="1"/>
  <c r="BA52" i="10"/>
  <c r="BA67" i="10" s="1"/>
  <c r="J784" i="10" s="1"/>
  <c r="BE52" i="10"/>
  <c r="BE67" i="10" s="1"/>
  <c r="J788" i="10" s="1"/>
  <c r="BI52" i="10"/>
  <c r="BI67" i="10" s="1"/>
  <c r="J792" i="10" s="1"/>
  <c r="BM52" i="10"/>
  <c r="BM67" i="10" s="1"/>
  <c r="J796" i="10" s="1"/>
  <c r="BQ52" i="10"/>
  <c r="BQ67" i="10" s="1"/>
  <c r="J800" i="10" s="1"/>
  <c r="BU52" i="10"/>
  <c r="BU67" i="10" s="1"/>
  <c r="J804" i="10" s="1"/>
  <c r="BY52" i="10"/>
  <c r="BY67" i="10" s="1"/>
  <c r="J808" i="10" s="1"/>
  <c r="CE62" i="10"/>
  <c r="C71" i="10"/>
  <c r="G71" i="10"/>
  <c r="K71" i="10"/>
  <c r="O71" i="10"/>
  <c r="S71" i="10"/>
  <c r="W71" i="10"/>
  <c r="AA71" i="10"/>
  <c r="AE71" i="10"/>
  <c r="AI71" i="10"/>
  <c r="AM71" i="10"/>
  <c r="BC71" i="10"/>
  <c r="BS71" i="10"/>
  <c r="B575" i="10"/>
  <c r="C575" i="10"/>
  <c r="N734" i="10"/>
  <c r="N815" i="10" s="1"/>
  <c r="CE75" i="10"/>
  <c r="Q816" i="10"/>
  <c r="CF77" i="10"/>
  <c r="G612" i="10"/>
  <c r="N817" i="10"/>
  <c r="D368" i="10"/>
  <c r="D373" i="10" s="1"/>
  <c r="D391" i="10" s="1"/>
  <c r="D393" i="10" s="1"/>
  <c r="D396" i="10" s="1"/>
  <c r="B465" i="10"/>
  <c r="D435" i="10"/>
  <c r="B440" i="10"/>
  <c r="C458" i="10"/>
  <c r="C463" i="10"/>
  <c r="AY71" i="10"/>
  <c r="BO71" i="10"/>
  <c r="G816" i="10"/>
  <c r="F612" i="10"/>
  <c r="L816" i="10"/>
  <c r="C440" i="10"/>
  <c r="AU71" i="10"/>
  <c r="BK71" i="10"/>
  <c r="CA71" i="10"/>
  <c r="S816" i="10"/>
  <c r="J612" i="10"/>
  <c r="D465" i="10"/>
  <c r="E204" i="10"/>
  <c r="C476" i="10" s="1"/>
  <c r="C434" i="10"/>
  <c r="F816" i="10"/>
  <c r="C429" i="10"/>
  <c r="AQ71" i="10"/>
  <c r="BG71" i="10"/>
  <c r="BW71" i="10"/>
  <c r="CD722" i="10"/>
  <c r="B444" i="10"/>
  <c r="D242" i="10"/>
  <c r="B448" i="10" s="1"/>
  <c r="D339" i="10"/>
  <c r="C482" i="10" s="1"/>
  <c r="I612" i="10"/>
  <c r="M815" i="10"/>
  <c r="R815" i="10"/>
  <c r="I815" i="10"/>
  <c r="F815" i="10"/>
  <c r="P815" i="10"/>
  <c r="T815" i="10"/>
  <c r="L815" i="10"/>
  <c r="Q815" i="10"/>
  <c r="B575" i="1"/>
  <c r="A493" i="1"/>
  <c r="A412" i="1"/>
  <c r="F493" i="1"/>
  <c r="D493" i="1"/>
  <c r="B493" i="1"/>
  <c r="C708" i="10" l="1"/>
  <c r="B536" i="10"/>
  <c r="C536" i="10"/>
  <c r="G536" i="10" s="1"/>
  <c r="C647" i="10"/>
  <c r="C572" i="10"/>
  <c r="B572" i="10"/>
  <c r="C633" i="10"/>
  <c r="B548" i="10"/>
  <c r="C548" i="10"/>
  <c r="E816" i="10"/>
  <c r="C428" i="10"/>
  <c r="E735" i="10"/>
  <c r="E815" i="10" s="1"/>
  <c r="D71" i="10"/>
  <c r="C688" i="10"/>
  <c r="C516" i="10"/>
  <c r="G516" i="10" s="1"/>
  <c r="B516" i="10"/>
  <c r="C700" i="10"/>
  <c r="B528" i="10"/>
  <c r="C528" i="10"/>
  <c r="G528" i="10" s="1"/>
  <c r="C684" i="10"/>
  <c r="C512" i="10"/>
  <c r="G512" i="10" s="1"/>
  <c r="B512" i="10"/>
  <c r="C552" i="10"/>
  <c r="B552" i="10"/>
  <c r="C618" i="10"/>
  <c r="C560" i="10"/>
  <c r="C627" i="10"/>
  <c r="B560" i="10"/>
  <c r="N816" i="10"/>
  <c r="C465" i="10"/>
  <c r="K612" i="10"/>
  <c r="C639" i="10"/>
  <c r="C564" i="10"/>
  <c r="B564" i="10"/>
  <c r="C696" i="10"/>
  <c r="B524" i="10"/>
  <c r="C524" i="10"/>
  <c r="G524" i="10" s="1"/>
  <c r="C680" i="10"/>
  <c r="C508" i="10"/>
  <c r="G508" i="10" s="1"/>
  <c r="B508" i="10"/>
  <c r="E67" i="10"/>
  <c r="CE52" i="10"/>
  <c r="BU71" i="10"/>
  <c r="BA71" i="10"/>
  <c r="AC71" i="10"/>
  <c r="I71" i="10"/>
  <c r="C621" i="10"/>
  <c r="B561" i="10"/>
  <c r="C561" i="10"/>
  <c r="B545" i="10"/>
  <c r="C545" i="10"/>
  <c r="G545" i="10" s="1"/>
  <c r="C628" i="10"/>
  <c r="C701" i="10"/>
  <c r="B529" i="10"/>
  <c r="C529" i="10"/>
  <c r="G529" i="10" s="1"/>
  <c r="C677" i="10"/>
  <c r="C505" i="10"/>
  <c r="G505" i="10" s="1"/>
  <c r="B505" i="10"/>
  <c r="C693" i="10"/>
  <c r="C521" i="10"/>
  <c r="G521" i="10" s="1"/>
  <c r="B521" i="10"/>
  <c r="C646" i="10"/>
  <c r="B571" i="10"/>
  <c r="C571" i="10"/>
  <c r="C626" i="10"/>
  <c r="B563" i="10"/>
  <c r="C563" i="10"/>
  <c r="C617" i="10"/>
  <c r="B555" i="10"/>
  <c r="C555" i="10"/>
  <c r="C547" i="10"/>
  <c r="B547" i="10"/>
  <c r="C632" i="10"/>
  <c r="C539" i="10"/>
  <c r="G539" i="10" s="1"/>
  <c r="B539" i="10"/>
  <c r="C711" i="10"/>
  <c r="C703" i="10"/>
  <c r="C531" i="10"/>
  <c r="G531" i="10" s="1"/>
  <c r="B531" i="10"/>
  <c r="C695" i="10"/>
  <c r="C523" i="10"/>
  <c r="G523" i="10" s="1"/>
  <c r="B523" i="10"/>
  <c r="B515" i="10"/>
  <c r="C515" i="10"/>
  <c r="G515" i="10" s="1"/>
  <c r="C687" i="10"/>
  <c r="C679" i="10"/>
  <c r="B507" i="10"/>
  <c r="C507" i="10"/>
  <c r="G507" i="10" s="1"/>
  <c r="B499" i="10"/>
  <c r="C671" i="10"/>
  <c r="C499" i="10"/>
  <c r="G499" i="10" s="1"/>
  <c r="BY71" i="10"/>
  <c r="BI71" i="10"/>
  <c r="AW71" i="10"/>
  <c r="AK71" i="10"/>
  <c r="Y71" i="10"/>
  <c r="M71" i="10"/>
  <c r="B573" i="10"/>
  <c r="C573" i="10"/>
  <c r="C622" i="10"/>
  <c r="C637" i="10"/>
  <c r="B557" i="10"/>
  <c r="C557" i="10"/>
  <c r="C705" i="10"/>
  <c r="B533" i="10"/>
  <c r="C533" i="10"/>
  <c r="G533" i="10" s="1"/>
  <c r="C517" i="10"/>
  <c r="G517" i="10" s="1"/>
  <c r="C689" i="10"/>
  <c r="B517" i="10"/>
  <c r="C625" i="10"/>
  <c r="C544" i="10"/>
  <c r="G544" i="10" s="1"/>
  <c r="B544" i="10"/>
  <c r="C635" i="10"/>
  <c r="C556" i="10"/>
  <c r="B556" i="10"/>
  <c r="C704" i="10"/>
  <c r="B532" i="10"/>
  <c r="C532" i="10"/>
  <c r="G532" i="10" s="1"/>
  <c r="C672" i="10"/>
  <c r="C500" i="10"/>
  <c r="G500" i="10" s="1"/>
  <c r="B500" i="10"/>
  <c r="BM71" i="10"/>
  <c r="AO71" i="10"/>
  <c r="C686" i="10"/>
  <c r="B514" i="10"/>
  <c r="C514" i="10"/>
  <c r="G514" i="10" s="1"/>
  <c r="B569" i="10"/>
  <c r="C644" i="10"/>
  <c r="C569" i="10"/>
  <c r="C549" i="10"/>
  <c r="C624" i="10"/>
  <c r="B549" i="10"/>
  <c r="C709" i="10"/>
  <c r="B537" i="10"/>
  <c r="C537" i="10"/>
  <c r="G537" i="10" s="1"/>
  <c r="C685" i="10"/>
  <c r="B513" i="10"/>
  <c r="C513" i="10"/>
  <c r="G513" i="10" s="1"/>
  <c r="B553" i="10"/>
  <c r="C553" i="10"/>
  <c r="C636" i="10"/>
  <c r="C673" i="10"/>
  <c r="C501" i="10"/>
  <c r="G501" i="10" s="1"/>
  <c r="B501" i="10"/>
  <c r="B567" i="10"/>
  <c r="C642" i="10"/>
  <c r="C567" i="10"/>
  <c r="C619" i="10"/>
  <c r="B559" i="10"/>
  <c r="C559" i="10"/>
  <c r="C629" i="10"/>
  <c r="B551" i="10"/>
  <c r="C551" i="10"/>
  <c r="B543" i="10"/>
  <c r="C543" i="10"/>
  <c r="C616" i="10"/>
  <c r="C707" i="10"/>
  <c r="C535" i="10"/>
  <c r="G535" i="10" s="1"/>
  <c r="B535" i="10"/>
  <c r="C699" i="10"/>
  <c r="C527" i="10"/>
  <c r="G527" i="10" s="1"/>
  <c r="B527" i="10"/>
  <c r="B519" i="10"/>
  <c r="C691" i="10"/>
  <c r="C519" i="10"/>
  <c r="G519" i="10" s="1"/>
  <c r="C683" i="10"/>
  <c r="B511" i="10"/>
  <c r="C511" i="10"/>
  <c r="G511" i="10" s="1"/>
  <c r="B503" i="10"/>
  <c r="C675" i="10"/>
  <c r="C503" i="10"/>
  <c r="G503" i="10" s="1"/>
  <c r="C574" i="10"/>
  <c r="B574" i="10"/>
  <c r="C620" i="10"/>
  <c r="C623" i="10"/>
  <c r="C562" i="10"/>
  <c r="B562" i="10"/>
  <c r="BE71" i="10"/>
  <c r="AS71" i="10"/>
  <c r="AG71" i="10"/>
  <c r="Q71" i="10"/>
  <c r="B565" i="10"/>
  <c r="C640" i="10"/>
  <c r="C565" i="10"/>
  <c r="C713" i="10"/>
  <c r="B541" i="10"/>
  <c r="C541" i="10"/>
  <c r="C697" i="10"/>
  <c r="B525" i="10"/>
  <c r="C525" i="10"/>
  <c r="G525" i="10" s="1"/>
  <c r="C681" i="10"/>
  <c r="C509" i="10"/>
  <c r="G509" i="10" s="1"/>
  <c r="B509" i="10"/>
  <c r="C692" i="10"/>
  <c r="C520" i="10"/>
  <c r="G520" i="10" s="1"/>
  <c r="B520" i="10"/>
  <c r="C676" i="10"/>
  <c r="C504" i="10"/>
  <c r="G504" i="10" s="1"/>
  <c r="B504" i="10"/>
  <c r="C643" i="10"/>
  <c r="C568" i="10"/>
  <c r="B568" i="10"/>
  <c r="C712" i="10"/>
  <c r="B540" i="10"/>
  <c r="C540" i="10"/>
  <c r="G540" i="10" s="1"/>
  <c r="C668" i="10"/>
  <c r="C496" i="10"/>
  <c r="G496" i="10" s="1"/>
  <c r="B496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D32" i="6" s="1"/>
  <c r="E196" i="1"/>
  <c r="E197" i="1"/>
  <c r="F9" i="6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C473" i="1"/>
  <c r="F12" i="6"/>
  <c r="C469" i="1"/>
  <c r="F8" i="6"/>
  <c r="G122" i="9"/>
  <c r="H58" i="9"/>
  <c r="F90" i="9"/>
  <c r="D366" i="9"/>
  <c r="CE64" i="1"/>
  <c r="F612" i="1" s="1"/>
  <c r="D368" i="9"/>
  <c r="C276" i="9"/>
  <c r="CE70" i="1"/>
  <c r="C458" i="1" s="1"/>
  <c r="CE76" i="1"/>
  <c r="G222" i="9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C615" i="1"/>
  <c r="E372" i="9"/>
  <c r="D428" i="1"/>
  <c r="I366" i="9"/>
  <c r="C141" i="8" l="1"/>
  <c r="B19" i="4"/>
  <c r="G10" i="4"/>
  <c r="G28" i="4"/>
  <c r="C421" i="1"/>
  <c r="D433" i="1"/>
  <c r="B465" i="1"/>
  <c r="D368" i="1"/>
  <c r="C120" i="8" s="1"/>
  <c r="B476" i="1"/>
  <c r="F11" i="6"/>
  <c r="F15" i="6"/>
  <c r="B10" i="4"/>
  <c r="D463" i="1"/>
  <c r="G612" i="1"/>
  <c r="C464" i="1"/>
  <c r="D186" i="9"/>
  <c r="C440" i="1"/>
  <c r="I372" i="9"/>
  <c r="C434" i="1"/>
  <c r="C430" i="1"/>
  <c r="C432" i="1"/>
  <c r="P48" i="1"/>
  <c r="P62" i="1" s="1"/>
  <c r="BC48" i="1"/>
  <c r="BC62" i="1" s="1"/>
  <c r="F236" i="9" s="1"/>
  <c r="F525" i="10"/>
  <c r="H525" i="10"/>
  <c r="F500" i="10"/>
  <c r="H500" i="10" s="1"/>
  <c r="F533" i="10"/>
  <c r="H533" i="10"/>
  <c r="C554" i="10"/>
  <c r="C634" i="10"/>
  <c r="B554" i="10"/>
  <c r="F521" i="10"/>
  <c r="H521" i="10"/>
  <c r="C694" i="10"/>
  <c r="C522" i="10"/>
  <c r="G522" i="10" s="1"/>
  <c r="B522" i="10"/>
  <c r="C614" i="10"/>
  <c r="B550" i="10"/>
  <c r="C550" i="10"/>
  <c r="G550" i="10" s="1"/>
  <c r="H527" i="10"/>
  <c r="F527" i="10"/>
  <c r="F537" i="10"/>
  <c r="H537" i="10"/>
  <c r="C558" i="10"/>
  <c r="B558" i="10"/>
  <c r="C638" i="10"/>
  <c r="C631" i="10"/>
  <c r="C542" i="10"/>
  <c r="B542" i="10"/>
  <c r="H523" i="10"/>
  <c r="F523" i="10"/>
  <c r="H505" i="10"/>
  <c r="F505" i="10"/>
  <c r="F529" i="10"/>
  <c r="H529" i="10"/>
  <c r="H545" i="10"/>
  <c r="F545" i="10"/>
  <c r="B502" i="10"/>
  <c r="C502" i="10"/>
  <c r="G502" i="10" s="1"/>
  <c r="C674" i="10"/>
  <c r="H509" i="10"/>
  <c r="F509" i="10"/>
  <c r="H513" i="10"/>
  <c r="F513" i="10"/>
  <c r="H514" i="10"/>
  <c r="F514" i="10"/>
  <c r="H532" i="10"/>
  <c r="F532" i="10"/>
  <c r="C678" i="10"/>
  <c r="B506" i="10"/>
  <c r="C506" i="10"/>
  <c r="G506" i="10" s="1"/>
  <c r="F499" i="10"/>
  <c r="H499" i="10"/>
  <c r="J736" i="10"/>
  <c r="J815" i="10" s="1"/>
  <c r="E71" i="10"/>
  <c r="B498" i="1" s="1"/>
  <c r="CE67" i="10"/>
  <c r="H512" i="10"/>
  <c r="F512" i="10"/>
  <c r="F496" i="10"/>
  <c r="H496" i="10" s="1"/>
  <c r="H540" i="10"/>
  <c r="F540" i="10"/>
  <c r="F520" i="10"/>
  <c r="H520" i="10"/>
  <c r="C698" i="10"/>
  <c r="C526" i="10"/>
  <c r="G526" i="10" s="1"/>
  <c r="B526" i="10"/>
  <c r="H501" i="10"/>
  <c r="F501" i="10"/>
  <c r="H544" i="10"/>
  <c r="F544" i="10"/>
  <c r="C690" i="10"/>
  <c r="B518" i="10"/>
  <c r="C518" i="10"/>
  <c r="G518" i="10" s="1"/>
  <c r="C645" i="10"/>
  <c r="C570" i="10"/>
  <c r="B570" i="10"/>
  <c r="B546" i="10"/>
  <c r="C630" i="10"/>
  <c r="C546" i="10"/>
  <c r="G546" i="10" s="1"/>
  <c r="F508" i="10"/>
  <c r="H508" i="10"/>
  <c r="H524" i="10"/>
  <c r="F524" i="10"/>
  <c r="C669" i="10"/>
  <c r="C497" i="10"/>
  <c r="G497" i="10" s="1"/>
  <c r="B497" i="10"/>
  <c r="H536" i="10"/>
  <c r="F536" i="10"/>
  <c r="C682" i="10"/>
  <c r="B510" i="10"/>
  <c r="C510" i="10"/>
  <c r="G510" i="10" s="1"/>
  <c r="F503" i="10"/>
  <c r="H503" i="10"/>
  <c r="H517" i="10"/>
  <c r="F517" i="10"/>
  <c r="H528" i="10"/>
  <c r="F528" i="10"/>
  <c r="F504" i="10"/>
  <c r="H504" i="10"/>
  <c r="C710" i="10"/>
  <c r="C538" i="10"/>
  <c r="G538" i="10" s="1"/>
  <c r="B538" i="10"/>
  <c r="F511" i="10"/>
  <c r="H511" i="10"/>
  <c r="F519" i="10"/>
  <c r="H519" i="10"/>
  <c r="H535" i="10"/>
  <c r="F535" i="10"/>
  <c r="C706" i="10"/>
  <c r="C534" i="10"/>
  <c r="G534" i="10" s="1"/>
  <c r="B534" i="10"/>
  <c r="C702" i="10"/>
  <c r="C530" i="10"/>
  <c r="G530" i="10" s="1"/>
  <c r="B530" i="10"/>
  <c r="F507" i="10"/>
  <c r="H507" i="10"/>
  <c r="F515" i="10"/>
  <c r="H515" i="10"/>
  <c r="H531" i="10"/>
  <c r="F531" i="10"/>
  <c r="H539" i="10"/>
  <c r="F539" i="10"/>
  <c r="C641" i="10"/>
  <c r="C566" i="10"/>
  <c r="B566" i="10"/>
  <c r="F516" i="10"/>
  <c r="H516" i="10"/>
  <c r="C575" i="1"/>
  <c r="D330" i="1"/>
  <c r="C86" i="8" s="1"/>
  <c r="D5" i="7"/>
  <c r="CF77" i="1"/>
  <c r="I380" i="9"/>
  <c r="CF76" i="1"/>
  <c r="BC52" i="1" s="1"/>
  <c r="BC67" i="1" s="1"/>
  <c r="D612" i="1"/>
  <c r="CE78" i="1"/>
  <c r="C218" i="9"/>
  <c r="BL48" i="1"/>
  <c r="BL62" i="1" s="1"/>
  <c r="H268" i="9" s="1"/>
  <c r="K48" i="1"/>
  <c r="K62" i="1" s="1"/>
  <c r="I44" i="9"/>
  <c r="BO48" i="1"/>
  <c r="BO62" i="1" s="1"/>
  <c r="D300" i="9" s="1"/>
  <c r="AH48" i="1"/>
  <c r="AH62" i="1" s="1"/>
  <c r="AW48" i="1"/>
  <c r="AW62" i="1" s="1"/>
  <c r="AX48" i="1"/>
  <c r="AX62" i="1" s="1"/>
  <c r="BQ48" i="1"/>
  <c r="BQ62" i="1" s="1"/>
  <c r="Z48" i="1"/>
  <c r="Z62" i="1" s="1"/>
  <c r="AT48" i="1"/>
  <c r="AT62" i="1" s="1"/>
  <c r="D204" i="9" s="1"/>
  <c r="BJ48" i="1"/>
  <c r="BJ62" i="1" s="1"/>
  <c r="BY48" i="1"/>
  <c r="BY62" i="1" s="1"/>
  <c r="AY48" i="1"/>
  <c r="AY62" i="1" s="1"/>
  <c r="AG48" i="1"/>
  <c r="AG62" i="1" s="1"/>
  <c r="AK48" i="1"/>
  <c r="AK62" i="1" s="1"/>
  <c r="BI48" i="1"/>
  <c r="BI62" i="1" s="1"/>
  <c r="E268" i="9" s="1"/>
  <c r="G48" i="1"/>
  <c r="G62" i="1" s="1"/>
  <c r="G12" i="9" s="1"/>
  <c r="H48" i="1"/>
  <c r="H62" i="1" s="1"/>
  <c r="J48" i="1"/>
  <c r="J62" i="1" s="1"/>
  <c r="AL48" i="1"/>
  <c r="AL62" i="1" s="1"/>
  <c r="C172" i="9" s="1"/>
  <c r="BB48" i="1"/>
  <c r="BB62" i="1" s="1"/>
  <c r="E236" i="9" s="1"/>
  <c r="BP48" i="1"/>
  <c r="BP62" i="1" s="1"/>
  <c r="E300" i="9" s="1"/>
  <c r="CB48" i="1"/>
  <c r="CB62" i="1" s="1"/>
  <c r="C364" i="9" s="1"/>
  <c r="AA48" i="1"/>
  <c r="AA62" i="1" s="1"/>
  <c r="F108" i="9" s="1"/>
  <c r="CC48" i="1"/>
  <c r="CC62" i="1" s="1"/>
  <c r="BM48" i="1"/>
  <c r="BM62" i="1" s="1"/>
  <c r="M48" i="1"/>
  <c r="M62" i="1" s="1"/>
  <c r="F44" i="9" s="1"/>
  <c r="X48" i="1"/>
  <c r="X62" i="1" s="1"/>
  <c r="AS48" i="1"/>
  <c r="AS62" i="1" s="1"/>
  <c r="R48" i="1"/>
  <c r="R62" i="1" s="1"/>
  <c r="AP48" i="1"/>
  <c r="AP62" i="1" s="1"/>
  <c r="BF48" i="1"/>
  <c r="BF62" i="1" s="1"/>
  <c r="BV48" i="1"/>
  <c r="BV62" i="1" s="1"/>
  <c r="AQ48" i="1"/>
  <c r="AQ62" i="1" s="1"/>
  <c r="Q48" i="1"/>
  <c r="Q62" i="1" s="1"/>
  <c r="E48" i="1"/>
  <c r="E62" i="1" s="1"/>
  <c r="E12" i="9" s="1"/>
  <c r="C427" i="1"/>
  <c r="AU48" i="1"/>
  <c r="AU62" i="1" s="1"/>
  <c r="I363" i="9"/>
  <c r="W48" i="1"/>
  <c r="W62" i="1" s="1"/>
  <c r="F48" i="1"/>
  <c r="F62" i="1" s="1"/>
  <c r="V48" i="1"/>
  <c r="V62" i="1" s="1"/>
  <c r="H76" i="9" s="1"/>
  <c r="AF48" i="1"/>
  <c r="AF62" i="1" s="1"/>
  <c r="AN48" i="1"/>
  <c r="AN62" i="1" s="1"/>
  <c r="AV48" i="1"/>
  <c r="AV62" i="1" s="1"/>
  <c r="F204" i="9" s="1"/>
  <c r="BD48" i="1"/>
  <c r="BD62" i="1" s="1"/>
  <c r="G236" i="9" s="1"/>
  <c r="BR48" i="1"/>
  <c r="BR62" i="1" s="1"/>
  <c r="BX48" i="1"/>
  <c r="BX62" i="1" s="1"/>
  <c r="AI48" i="1"/>
  <c r="AI62" i="1" s="1"/>
  <c r="BG48" i="1"/>
  <c r="BG62" i="1" s="1"/>
  <c r="C268" i="9" s="1"/>
  <c r="I48" i="1"/>
  <c r="I62" i="1" s="1"/>
  <c r="I12" i="9" s="1"/>
  <c r="AO48" i="1"/>
  <c r="AO62" i="1" s="1"/>
  <c r="BU48" i="1"/>
  <c r="BU62" i="1" s="1"/>
  <c r="C332" i="9" s="1"/>
  <c r="BA48" i="1"/>
  <c r="BA62" i="1" s="1"/>
  <c r="D236" i="9" s="1"/>
  <c r="O48" i="1"/>
  <c r="O62" i="1" s="1"/>
  <c r="BS48" i="1"/>
  <c r="BS62" i="1" s="1"/>
  <c r="BZ48" i="1"/>
  <c r="BZ62" i="1" s="1"/>
  <c r="H332" i="9" s="1"/>
  <c r="D48" i="1"/>
  <c r="D62" i="1" s="1"/>
  <c r="T48" i="1"/>
  <c r="T62" i="1" s="1"/>
  <c r="I362" i="9"/>
  <c r="N48" i="1"/>
  <c r="N62" i="1" s="1"/>
  <c r="AD48" i="1"/>
  <c r="AD62" i="1" s="1"/>
  <c r="I108" i="9" s="1"/>
  <c r="AJ48" i="1"/>
  <c r="AJ62" i="1" s="1"/>
  <c r="H140" i="9" s="1"/>
  <c r="AR48" i="1"/>
  <c r="AR62" i="1" s="1"/>
  <c r="AZ48" i="1"/>
  <c r="AZ62" i="1" s="1"/>
  <c r="BH48" i="1"/>
  <c r="BH62" i="1" s="1"/>
  <c r="D268" i="9" s="1"/>
  <c r="BN48" i="1"/>
  <c r="BN62" i="1" s="1"/>
  <c r="BT48" i="1"/>
  <c r="BT62" i="1" s="1"/>
  <c r="CA48" i="1"/>
  <c r="CA62" i="1" s="1"/>
  <c r="I332" i="9" s="1"/>
  <c r="C48" i="1"/>
  <c r="S48" i="1"/>
  <c r="S62" i="1" s="1"/>
  <c r="BW48" i="1"/>
  <c r="BW62" i="1" s="1"/>
  <c r="Y48" i="1"/>
  <c r="Y62" i="1" s="1"/>
  <c r="BE48" i="1"/>
  <c r="BE62" i="1" s="1"/>
  <c r="H236" i="9" s="1"/>
  <c r="U48" i="1"/>
  <c r="U62" i="1" s="1"/>
  <c r="G76" i="9" s="1"/>
  <c r="AM48" i="1"/>
  <c r="AM62" i="1" s="1"/>
  <c r="AE48" i="1"/>
  <c r="AE62" i="1" s="1"/>
  <c r="AC48" i="1"/>
  <c r="AC62" i="1" s="1"/>
  <c r="H108" i="9" s="1"/>
  <c r="L48" i="1"/>
  <c r="L62" i="1" s="1"/>
  <c r="E44" i="9" s="1"/>
  <c r="AB48" i="1"/>
  <c r="AB62" i="1" s="1"/>
  <c r="G108" i="9" s="1"/>
  <c r="I172" i="9"/>
  <c r="E108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F140" i="9"/>
  <c r="G332" i="9"/>
  <c r="G172" i="9"/>
  <c r="I236" i="9"/>
  <c r="B446" i="1"/>
  <c r="D242" i="1"/>
  <c r="E332" i="9"/>
  <c r="C418" i="1"/>
  <c r="D438" i="1"/>
  <c r="C108" i="9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204" i="9"/>
  <c r="M52" i="1"/>
  <c r="M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BC71" i="1" l="1"/>
  <c r="C633" i="1" s="1"/>
  <c r="D373" i="1"/>
  <c r="BZ52" i="1"/>
  <c r="BZ67" i="1" s="1"/>
  <c r="H337" i="9" s="1"/>
  <c r="AA52" i="1"/>
  <c r="AA67" i="1" s="1"/>
  <c r="BD52" i="1"/>
  <c r="BD67" i="1" s="1"/>
  <c r="G241" i="9" s="1"/>
  <c r="CB52" i="1"/>
  <c r="CB67" i="1" s="1"/>
  <c r="AF52" i="1"/>
  <c r="AF67" i="1" s="1"/>
  <c r="AF71" i="1" s="1"/>
  <c r="D149" i="9" s="1"/>
  <c r="BR52" i="1"/>
  <c r="BR67" i="1" s="1"/>
  <c r="BR71" i="1" s="1"/>
  <c r="C563" i="1" s="1"/>
  <c r="F52" i="1"/>
  <c r="F67" i="1" s="1"/>
  <c r="F17" i="9" s="1"/>
  <c r="D44" i="9"/>
  <c r="G204" i="9"/>
  <c r="F172" i="9"/>
  <c r="F12" i="9"/>
  <c r="AA71" i="1"/>
  <c r="I76" i="9"/>
  <c r="F526" i="10"/>
  <c r="H526" i="10"/>
  <c r="F534" i="10"/>
  <c r="H534" i="10"/>
  <c r="F538" i="10"/>
  <c r="H538" i="10"/>
  <c r="H510" i="10"/>
  <c r="F510" i="10"/>
  <c r="H497" i="10"/>
  <c r="F497" i="10"/>
  <c r="J816" i="10"/>
  <c r="C433" i="10"/>
  <c r="C441" i="10" s="1"/>
  <c r="CE71" i="10"/>
  <c r="C716" i="10" s="1"/>
  <c r="F550" i="10"/>
  <c r="H550" i="10" s="1"/>
  <c r="F530" i="10"/>
  <c r="H530" i="10"/>
  <c r="F546" i="10"/>
  <c r="H546" i="10"/>
  <c r="H518" i="10"/>
  <c r="F518" i="10"/>
  <c r="F522" i="10"/>
  <c r="H522" i="10"/>
  <c r="C670" i="10"/>
  <c r="C715" i="10" s="1"/>
  <c r="B498" i="10"/>
  <c r="C498" i="10"/>
  <c r="G498" i="10" s="1"/>
  <c r="C648" i="10"/>
  <c r="M716" i="10" s="1"/>
  <c r="Y816" i="10" s="1"/>
  <c r="D615" i="10"/>
  <c r="H506" i="10"/>
  <c r="F506" i="10"/>
  <c r="H502" i="10"/>
  <c r="F502" i="10"/>
  <c r="H52" i="1"/>
  <c r="H67" i="1" s="1"/>
  <c r="H71" i="1" s="1"/>
  <c r="C673" i="1" s="1"/>
  <c r="BI52" i="1"/>
  <c r="BI67" i="1" s="1"/>
  <c r="BI71" i="1" s="1"/>
  <c r="E277" i="9" s="1"/>
  <c r="G52" i="1"/>
  <c r="G67" i="1" s="1"/>
  <c r="G71" i="1" s="1"/>
  <c r="C672" i="1" s="1"/>
  <c r="D52" i="1"/>
  <c r="D67" i="1" s="1"/>
  <c r="D71" i="1" s="1"/>
  <c r="C669" i="1" s="1"/>
  <c r="BN52" i="1"/>
  <c r="BN67" i="1" s="1"/>
  <c r="C305" i="9" s="1"/>
  <c r="BM52" i="1"/>
  <c r="BM67" i="1" s="1"/>
  <c r="BM71" i="1" s="1"/>
  <c r="C638" i="1" s="1"/>
  <c r="BQ52" i="1"/>
  <c r="BQ67" i="1" s="1"/>
  <c r="BQ71" i="1" s="1"/>
  <c r="C562" i="1" s="1"/>
  <c r="U52" i="1"/>
  <c r="U67" i="1" s="1"/>
  <c r="G81" i="9" s="1"/>
  <c r="BK52" i="1"/>
  <c r="BK67" i="1" s="1"/>
  <c r="G273" i="9" s="1"/>
  <c r="Y52" i="1"/>
  <c r="Y67" i="1" s="1"/>
  <c r="D113" i="9" s="1"/>
  <c r="AX52" i="1"/>
  <c r="AX67" i="1" s="1"/>
  <c r="AX71" i="1" s="1"/>
  <c r="C616" i="1" s="1"/>
  <c r="BV52" i="1"/>
  <c r="BV67" i="1" s="1"/>
  <c r="BV71" i="1" s="1"/>
  <c r="C567" i="1" s="1"/>
  <c r="T52" i="1"/>
  <c r="T67" i="1" s="1"/>
  <c r="F81" i="9" s="1"/>
  <c r="AY52" i="1"/>
  <c r="AY67" i="1" s="1"/>
  <c r="AY71" i="1" s="1"/>
  <c r="C625" i="1" s="1"/>
  <c r="BF52" i="1"/>
  <c r="BF67" i="1" s="1"/>
  <c r="BF71" i="1" s="1"/>
  <c r="C629" i="1" s="1"/>
  <c r="E52" i="1"/>
  <c r="E67" i="1" s="1"/>
  <c r="AG52" i="1"/>
  <c r="AG67" i="1" s="1"/>
  <c r="E145" i="9" s="1"/>
  <c r="BL52" i="1"/>
  <c r="BL67" i="1" s="1"/>
  <c r="CC52" i="1"/>
  <c r="CC67" i="1" s="1"/>
  <c r="D369" i="9" s="1"/>
  <c r="BE52" i="1"/>
  <c r="BE67" i="1" s="1"/>
  <c r="BE71" i="1" s="1"/>
  <c r="H245" i="9" s="1"/>
  <c r="AK52" i="1"/>
  <c r="AK67" i="1" s="1"/>
  <c r="I145" i="9" s="1"/>
  <c r="AW52" i="1"/>
  <c r="AW67" i="1" s="1"/>
  <c r="AW71" i="1" s="1"/>
  <c r="C542" i="1" s="1"/>
  <c r="BY52" i="1"/>
  <c r="BY67" i="1" s="1"/>
  <c r="BY71" i="1" s="1"/>
  <c r="C645" i="1" s="1"/>
  <c r="AM52" i="1"/>
  <c r="AM67" i="1" s="1"/>
  <c r="AM71" i="1" s="1"/>
  <c r="C704" i="1" s="1"/>
  <c r="F241" i="9"/>
  <c r="BG52" i="1"/>
  <c r="BG67" i="1" s="1"/>
  <c r="C273" i="9" s="1"/>
  <c r="BP52" i="1"/>
  <c r="BP67" i="1" s="1"/>
  <c r="BT52" i="1"/>
  <c r="BT67" i="1" s="1"/>
  <c r="AE52" i="1"/>
  <c r="AE67" i="1" s="1"/>
  <c r="C145" i="9" s="1"/>
  <c r="P52" i="1"/>
  <c r="P67" i="1" s="1"/>
  <c r="I49" i="9" s="1"/>
  <c r="AO52" i="1"/>
  <c r="AO67" i="1" s="1"/>
  <c r="F177" i="9" s="1"/>
  <c r="BA52" i="1"/>
  <c r="BA67" i="1" s="1"/>
  <c r="R52" i="1"/>
  <c r="R67" i="1" s="1"/>
  <c r="D81" i="9" s="1"/>
  <c r="AS52" i="1"/>
  <c r="AS67" i="1" s="1"/>
  <c r="C209" i="9" s="1"/>
  <c r="V52" i="1"/>
  <c r="V67" i="1" s="1"/>
  <c r="AJ52" i="1"/>
  <c r="AJ67" i="1" s="1"/>
  <c r="H145" i="9" s="1"/>
  <c r="CA52" i="1"/>
  <c r="CA67" i="1" s="1"/>
  <c r="AR52" i="1"/>
  <c r="AR67" i="1" s="1"/>
  <c r="I177" i="9" s="1"/>
  <c r="AP52" i="1"/>
  <c r="AP67" i="1" s="1"/>
  <c r="AC52" i="1"/>
  <c r="AC67" i="1" s="1"/>
  <c r="H113" i="9" s="1"/>
  <c r="J52" i="1"/>
  <c r="J67" i="1" s="1"/>
  <c r="BJ52" i="1"/>
  <c r="BJ67" i="1" s="1"/>
  <c r="BJ71" i="1" s="1"/>
  <c r="C555" i="1" s="1"/>
  <c r="K52" i="1"/>
  <c r="K67" i="1" s="1"/>
  <c r="K71" i="1" s="1"/>
  <c r="C676" i="1" s="1"/>
  <c r="I52" i="1"/>
  <c r="I67" i="1" s="1"/>
  <c r="I71" i="1" s="1"/>
  <c r="C674" i="1" s="1"/>
  <c r="BS52" i="1"/>
  <c r="BS67" i="1" s="1"/>
  <c r="X52" i="1"/>
  <c r="X67" i="1" s="1"/>
  <c r="Q52" i="1"/>
  <c r="Q67" i="1" s="1"/>
  <c r="AU52" i="1"/>
  <c r="AU67" i="1" s="1"/>
  <c r="AU71" i="1" s="1"/>
  <c r="AD52" i="1"/>
  <c r="AD67" i="1" s="1"/>
  <c r="AD71" i="1" s="1"/>
  <c r="C695" i="1" s="1"/>
  <c r="BH52" i="1"/>
  <c r="BH67" i="1" s="1"/>
  <c r="CC71" i="1"/>
  <c r="C620" i="1" s="1"/>
  <c r="AV52" i="1"/>
  <c r="AV67" i="1" s="1"/>
  <c r="Z52" i="1"/>
  <c r="Z67" i="1" s="1"/>
  <c r="Z71" i="1" s="1"/>
  <c r="C691" i="1" s="1"/>
  <c r="AZ52" i="1"/>
  <c r="AZ67" i="1" s="1"/>
  <c r="AQ52" i="1"/>
  <c r="AQ67" i="1" s="1"/>
  <c r="O52" i="1"/>
  <c r="O67" i="1" s="1"/>
  <c r="N52" i="1"/>
  <c r="N67" i="1" s="1"/>
  <c r="L52" i="1"/>
  <c r="L67" i="1" s="1"/>
  <c r="L71" i="1" s="1"/>
  <c r="C505" i="1" s="1"/>
  <c r="G505" i="1" s="1"/>
  <c r="BU52" i="1"/>
  <c r="BU67" i="1" s="1"/>
  <c r="AL52" i="1"/>
  <c r="AL67" i="1" s="1"/>
  <c r="AL71" i="1" s="1"/>
  <c r="BX52" i="1"/>
  <c r="BX67" i="1" s="1"/>
  <c r="BX71" i="1" s="1"/>
  <c r="F341" i="9" s="1"/>
  <c r="BO52" i="1"/>
  <c r="BO67" i="1" s="1"/>
  <c r="D305" i="9" s="1"/>
  <c r="AN52" i="1"/>
  <c r="AN67" i="1" s="1"/>
  <c r="AN71" i="1" s="1"/>
  <c r="C533" i="1" s="1"/>
  <c r="G533" i="1" s="1"/>
  <c r="AI52" i="1"/>
  <c r="AI67" i="1" s="1"/>
  <c r="AI71" i="1" s="1"/>
  <c r="C700" i="1" s="1"/>
  <c r="AB52" i="1"/>
  <c r="AB67" i="1" s="1"/>
  <c r="W52" i="1"/>
  <c r="W67" i="1" s="1"/>
  <c r="C52" i="1"/>
  <c r="C67" i="1" s="1"/>
  <c r="BB52" i="1"/>
  <c r="BB67" i="1" s="1"/>
  <c r="S52" i="1"/>
  <c r="S67" i="1" s="1"/>
  <c r="I612" i="1"/>
  <c r="BW52" i="1"/>
  <c r="BW67" i="1" s="1"/>
  <c r="AT52" i="1"/>
  <c r="AT67" i="1" s="1"/>
  <c r="AH52" i="1"/>
  <c r="AH67" i="1" s="1"/>
  <c r="I382" i="9"/>
  <c r="T71" i="1"/>
  <c r="C685" i="1" s="1"/>
  <c r="C548" i="1"/>
  <c r="F245" i="9"/>
  <c r="C76" i="9"/>
  <c r="AO71" i="1"/>
  <c r="F181" i="9" s="1"/>
  <c r="H300" i="9"/>
  <c r="F76" i="9"/>
  <c r="F268" i="9"/>
  <c r="M71" i="1"/>
  <c r="F53" i="9" s="1"/>
  <c r="BS71" i="1"/>
  <c r="C639" i="1" s="1"/>
  <c r="C204" i="9"/>
  <c r="F71" i="1"/>
  <c r="BZ71" i="1"/>
  <c r="C646" i="1" s="1"/>
  <c r="H204" i="9"/>
  <c r="F300" i="9"/>
  <c r="H172" i="9"/>
  <c r="E204" i="9"/>
  <c r="G140" i="9"/>
  <c r="CB71" i="1"/>
  <c r="C622" i="1" s="1"/>
  <c r="I140" i="9"/>
  <c r="C44" i="9"/>
  <c r="D76" i="9"/>
  <c r="C236" i="9"/>
  <c r="D332" i="9"/>
  <c r="D172" i="9"/>
  <c r="I268" i="9"/>
  <c r="H12" i="9"/>
  <c r="E140" i="9"/>
  <c r="D108" i="9"/>
  <c r="G44" i="9"/>
  <c r="BD71" i="1"/>
  <c r="G245" i="9" s="1"/>
  <c r="H44" i="9"/>
  <c r="D12" i="9"/>
  <c r="C140" i="9"/>
  <c r="C300" i="9"/>
  <c r="E76" i="9"/>
  <c r="F332" i="9"/>
  <c r="E172" i="9"/>
  <c r="U71" i="1"/>
  <c r="G85" i="9" s="1"/>
  <c r="G300" i="9"/>
  <c r="C62" i="1"/>
  <c r="CE48" i="1"/>
  <c r="D140" i="9"/>
  <c r="BT71" i="1"/>
  <c r="I300" i="9"/>
  <c r="F515" i="1"/>
  <c r="H505" i="1"/>
  <c r="F505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D341" i="1"/>
  <c r="C481" i="1" s="1"/>
  <c r="C50" i="8"/>
  <c r="D337" i="9"/>
  <c r="I241" i="9"/>
  <c r="I378" i="9"/>
  <c r="K612" i="1"/>
  <c r="C465" i="1"/>
  <c r="C520" i="1"/>
  <c r="G520" i="1" s="1"/>
  <c r="C692" i="1"/>
  <c r="F117" i="9"/>
  <c r="C126" i="8"/>
  <c r="D391" i="1"/>
  <c r="F32" i="6"/>
  <c r="C478" i="1"/>
  <c r="C102" i="8"/>
  <c r="C482" i="1"/>
  <c r="F498" i="1"/>
  <c r="H241" i="9"/>
  <c r="G337" i="9"/>
  <c r="D177" i="9"/>
  <c r="C476" i="1"/>
  <c r="F16" i="6"/>
  <c r="I245" i="9"/>
  <c r="C570" i="1"/>
  <c r="F516" i="1"/>
  <c r="D17" i="9"/>
  <c r="F540" i="1"/>
  <c r="H540" i="1"/>
  <c r="F532" i="1"/>
  <c r="H532" i="1"/>
  <c r="F524" i="1"/>
  <c r="F550" i="1"/>
  <c r="G305" i="9"/>
  <c r="F113" i="9"/>
  <c r="F49" i="9"/>
  <c r="C369" i="9"/>
  <c r="D145" i="9" l="1"/>
  <c r="I209" i="9"/>
  <c r="AJ71" i="1"/>
  <c r="C701" i="1" s="1"/>
  <c r="I273" i="9"/>
  <c r="G49" i="9"/>
  <c r="BN71" i="1"/>
  <c r="C619" i="1" s="1"/>
  <c r="H17" i="9"/>
  <c r="AE71" i="1"/>
  <c r="C524" i="1" s="1"/>
  <c r="G524" i="1" s="1"/>
  <c r="AK71" i="1"/>
  <c r="C530" i="1" s="1"/>
  <c r="G530" i="1" s="1"/>
  <c r="F85" i="9"/>
  <c r="AG71" i="1"/>
  <c r="C698" i="1" s="1"/>
  <c r="C373" i="9"/>
  <c r="C634" i="1"/>
  <c r="I213" i="9"/>
  <c r="D716" i="10"/>
  <c r="D710" i="10"/>
  <c r="D706" i="10"/>
  <c r="D702" i="10"/>
  <c r="D713" i="10"/>
  <c r="D711" i="10"/>
  <c r="D707" i="10"/>
  <c r="D703" i="10"/>
  <c r="D699" i="10"/>
  <c r="D695" i="10"/>
  <c r="D705" i="10"/>
  <c r="D698" i="10"/>
  <c r="D697" i="10"/>
  <c r="D696" i="10"/>
  <c r="D712" i="10"/>
  <c r="D704" i="10"/>
  <c r="D709" i="10"/>
  <c r="D701" i="10"/>
  <c r="D691" i="10"/>
  <c r="D687" i="10"/>
  <c r="D683" i="10"/>
  <c r="D679" i="10"/>
  <c r="D692" i="10"/>
  <c r="D678" i="10"/>
  <c r="D677" i="10"/>
  <c r="D676" i="10"/>
  <c r="D674" i="10"/>
  <c r="D670" i="10"/>
  <c r="D647" i="10"/>
  <c r="D646" i="10"/>
  <c r="D645" i="10"/>
  <c r="D700" i="10"/>
  <c r="D689" i="10"/>
  <c r="D688" i="10"/>
  <c r="D694" i="10"/>
  <c r="D693" i="10"/>
  <c r="D690" i="10"/>
  <c r="D682" i="10"/>
  <c r="D681" i="10"/>
  <c r="D680" i="10"/>
  <c r="D673" i="10"/>
  <c r="D669" i="10"/>
  <c r="D686" i="10"/>
  <c r="D675" i="10"/>
  <c r="D644" i="10"/>
  <c r="D643" i="10"/>
  <c r="D642" i="10"/>
  <c r="D641" i="10"/>
  <c r="D640" i="10"/>
  <c r="D639" i="10"/>
  <c r="D631" i="10"/>
  <c r="D630" i="10"/>
  <c r="D625" i="10"/>
  <c r="D624" i="10"/>
  <c r="D672" i="10"/>
  <c r="D638" i="10"/>
  <c r="D636" i="10"/>
  <c r="D634" i="10"/>
  <c r="D632" i="10"/>
  <c r="D628" i="10"/>
  <c r="D622" i="10"/>
  <c r="D620" i="10"/>
  <c r="D618" i="10"/>
  <c r="D616" i="10"/>
  <c r="D708" i="10"/>
  <c r="D685" i="10"/>
  <c r="D684" i="10"/>
  <c r="D668" i="10"/>
  <c r="D637" i="10"/>
  <c r="D635" i="10"/>
  <c r="D633" i="10"/>
  <c r="D629" i="10"/>
  <c r="D626" i="10"/>
  <c r="D623" i="10"/>
  <c r="D621" i="10"/>
  <c r="D619" i="10"/>
  <c r="D617" i="10"/>
  <c r="D671" i="10"/>
  <c r="D627" i="10"/>
  <c r="F498" i="10"/>
  <c r="H498" i="10" s="1"/>
  <c r="C573" i="1"/>
  <c r="C644" i="1"/>
  <c r="C501" i="1"/>
  <c r="G501" i="1" s="1"/>
  <c r="C504" i="1"/>
  <c r="G504" i="1" s="1"/>
  <c r="C554" i="1"/>
  <c r="I305" i="9"/>
  <c r="AC71" i="1"/>
  <c r="C522" i="1" s="1"/>
  <c r="G522" i="1" s="1"/>
  <c r="E71" i="1"/>
  <c r="C498" i="1" s="1"/>
  <c r="G498" i="1" s="1"/>
  <c r="E273" i="9"/>
  <c r="BG71" i="1"/>
  <c r="C618" i="1" s="1"/>
  <c r="AQ71" i="1"/>
  <c r="C536" i="1" s="1"/>
  <c r="G536" i="1" s="1"/>
  <c r="E17" i="9"/>
  <c r="H273" i="9"/>
  <c r="Y71" i="1"/>
  <c r="C518" i="1" s="1"/>
  <c r="G518" i="1" s="1"/>
  <c r="BL71" i="1"/>
  <c r="C557" i="1" s="1"/>
  <c r="E305" i="9"/>
  <c r="G341" i="9"/>
  <c r="G21" i="9"/>
  <c r="H213" i="9"/>
  <c r="C574" i="1"/>
  <c r="C544" i="1"/>
  <c r="G544" i="1" s="1"/>
  <c r="F305" i="9"/>
  <c r="C551" i="1"/>
  <c r="C500" i="1"/>
  <c r="G500" i="1" s="1"/>
  <c r="C543" i="1"/>
  <c r="G17" i="9"/>
  <c r="BA71" i="1"/>
  <c r="D245" i="9" s="1"/>
  <c r="C631" i="1"/>
  <c r="E209" i="9"/>
  <c r="D241" i="9"/>
  <c r="G209" i="9"/>
  <c r="H209" i="9"/>
  <c r="C519" i="1"/>
  <c r="G519" i="1" s="1"/>
  <c r="BP71" i="1"/>
  <c r="E309" i="9" s="1"/>
  <c r="G213" i="9"/>
  <c r="D49" i="9"/>
  <c r="R71" i="1"/>
  <c r="BK71" i="1"/>
  <c r="C696" i="1"/>
  <c r="D373" i="9"/>
  <c r="E117" i="9"/>
  <c r="C513" i="1"/>
  <c r="G513" i="1" s="1"/>
  <c r="AS71" i="1"/>
  <c r="C710" i="1" s="1"/>
  <c r="P71" i="1"/>
  <c r="I53" i="9" s="1"/>
  <c r="C241" i="9"/>
  <c r="AP71" i="1"/>
  <c r="H524" i="1"/>
  <c r="V71" i="1"/>
  <c r="C687" i="1" s="1"/>
  <c r="H81" i="9"/>
  <c r="G177" i="9"/>
  <c r="I21" i="9"/>
  <c r="X71" i="1"/>
  <c r="C117" i="9" s="1"/>
  <c r="C113" i="9"/>
  <c r="F209" i="9"/>
  <c r="AR71" i="1"/>
  <c r="C502" i="1"/>
  <c r="G502" i="1" s="1"/>
  <c r="J71" i="1"/>
  <c r="C49" i="9"/>
  <c r="AZ71" i="1"/>
  <c r="C628" i="1" s="1"/>
  <c r="CA71" i="1"/>
  <c r="C647" i="1" s="1"/>
  <c r="I337" i="9"/>
  <c r="F273" i="9"/>
  <c r="E213" i="9"/>
  <c r="C540" i="1"/>
  <c r="G540" i="1" s="1"/>
  <c r="C712" i="1"/>
  <c r="C181" i="9"/>
  <c r="C531" i="1"/>
  <c r="G531" i="1" s="1"/>
  <c r="C703" i="1"/>
  <c r="D273" i="9"/>
  <c r="C569" i="1"/>
  <c r="D53" i="9"/>
  <c r="AV71" i="1"/>
  <c r="C713" i="1" s="1"/>
  <c r="F337" i="9"/>
  <c r="H49" i="9"/>
  <c r="BH71" i="1"/>
  <c r="D277" i="9" s="1"/>
  <c r="Q71" i="1"/>
  <c r="C682" i="1" s="1"/>
  <c r="C81" i="9"/>
  <c r="N71" i="1"/>
  <c r="G53" i="9" s="1"/>
  <c r="I113" i="9"/>
  <c r="H305" i="9"/>
  <c r="O71" i="1"/>
  <c r="CE67" i="1"/>
  <c r="C433" i="1" s="1"/>
  <c r="I17" i="9"/>
  <c r="D209" i="9"/>
  <c r="H341" i="9"/>
  <c r="C514" i="1"/>
  <c r="G514" i="1" s="1"/>
  <c r="BO71" i="1"/>
  <c r="C337" i="9"/>
  <c r="F145" i="9"/>
  <c r="AH71" i="1"/>
  <c r="G145" i="9"/>
  <c r="C177" i="9"/>
  <c r="E81" i="9"/>
  <c r="E177" i="9"/>
  <c r="H177" i="9"/>
  <c r="E337" i="9"/>
  <c r="BW71" i="1"/>
  <c r="E241" i="9"/>
  <c r="BB71" i="1"/>
  <c r="I81" i="9"/>
  <c r="W71" i="1"/>
  <c r="E49" i="9"/>
  <c r="S71" i="1"/>
  <c r="E85" i="9" s="1"/>
  <c r="AT71" i="1"/>
  <c r="D213" i="9" s="1"/>
  <c r="BU71" i="1"/>
  <c r="C641" i="1" s="1"/>
  <c r="CE52" i="1"/>
  <c r="C17" i="9"/>
  <c r="AB71" i="1"/>
  <c r="G113" i="9"/>
  <c r="E113" i="9"/>
  <c r="H21" i="9"/>
  <c r="C642" i="1"/>
  <c r="C571" i="1"/>
  <c r="C697" i="1"/>
  <c r="H309" i="9"/>
  <c r="C525" i="1"/>
  <c r="G525" i="1" s="1"/>
  <c r="C564" i="1"/>
  <c r="C686" i="1"/>
  <c r="C534" i="1"/>
  <c r="G534" i="1" s="1"/>
  <c r="C558" i="1"/>
  <c r="D341" i="9"/>
  <c r="C706" i="1"/>
  <c r="F277" i="9"/>
  <c r="I277" i="9"/>
  <c r="C506" i="1"/>
  <c r="G506" i="1" s="1"/>
  <c r="F21" i="9"/>
  <c r="C499" i="1"/>
  <c r="G499" i="1" s="1"/>
  <c r="C671" i="1"/>
  <c r="C678" i="1"/>
  <c r="C532" i="1"/>
  <c r="G532" i="1" s="1"/>
  <c r="D181" i="9"/>
  <c r="E181" i="9"/>
  <c r="C705" i="1"/>
  <c r="C550" i="1"/>
  <c r="G550" i="1" s="1"/>
  <c r="C617" i="1"/>
  <c r="G149" i="9"/>
  <c r="F309" i="9"/>
  <c r="C623" i="1"/>
  <c r="C523" i="1"/>
  <c r="G523" i="1" s="1"/>
  <c r="D21" i="9"/>
  <c r="C624" i="1"/>
  <c r="I117" i="9"/>
  <c r="C626" i="1"/>
  <c r="C528" i="1"/>
  <c r="G528" i="1" s="1"/>
  <c r="C497" i="1"/>
  <c r="G497" i="1" s="1"/>
  <c r="C614" i="1"/>
  <c r="D615" i="1" s="1"/>
  <c r="C549" i="1"/>
  <c r="C677" i="1"/>
  <c r="E53" i="9"/>
  <c r="C640" i="1"/>
  <c r="I309" i="9"/>
  <c r="C565" i="1"/>
  <c r="C71" i="1"/>
  <c r="C12" i="9"/>
  <c r="CE62" i="1"/>
  <c r="G309" i="9"/>
  <c r="H520" i="1"/>
  <c r="F522" i="1"/>
  <c r="F510" i="1"/>
  <c r="F513" i="1"/>
  <c r="C142" i="8"/>
  <c r="D393" i="1"/>
  <c r="F538" i="1"/>
  <c r="H538" i="1"/>
  <c r="F496" i="1"/>
  <c r="F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H518" i="1"/>
  <c r="F518" i="1"/>
  <c r="F546" i="1"/>
  <c r="F506" i="1"/>
  <c r="H506" i="1"/>
  <c r="F500" i="1"/>
  <c r="F509" i="1"/>
  <c r="H149" i="9" l="1"/>
  <c r="C529" i="1"/>
  <c r="G529" i="1" s="1"/>
  <c r="H534" i="1"/>
  <c r="C149" i="9"/>
  <c r="C526" i="1"/>
  <c r="G526" i="1" s="1"/>
  <c r="H181" i="9"/>
  <c r="C708" i="1"/>
  <c r="E149" i="9"/>
  <c r="C690" i="1"/>
  <c r="D117" i="9"/>
  <c r="H500" i="1"/>
  <c r="C245" i="9"/>
  <c r="H85" i="9"/>
  <c r="C545" i="1"/>
  <c r="G545" i="1" s="1"/>
  <c r="C694" i="1"/>
  <c r="C702" i="1"/>
  <c r="C309" i="9"/>
  <c r="H522" i="1"/>
  <c r="I149" i="9"/>
  <c r="C559" i="1"/>
  <c r="C552" i="1"/>
  <c r="C277" i="9"/>
  <c r="E21" i="9"/>
  <c r="C670" i="1"/>
  <c r="H498" i="1"/>
  <c r="D715" i="10"/>
  <c r="E623" i="10"/>
  <c r="E612" i="10"/>
  <c r="H117" i="9"/>
  <c r="C546" i="1"/>
  <c r="G546" i="1" s="1"/>
  <c r="C341" i="9"/>
  <c r="H277" i="9"/>
  <c r="H544" i="1"/>
  <c r="C637" i="1"/>
  <c r="C509" i="1"/>
  <c r="C681" i="1"/>
  <c r="C636" i="1"/>
  <c r="C561" i="1"/>
  <c r="C621" i="1"/>
  <c r="C515" i="1"/>
  <c r="G515" i="1" s="1"/>
  <c r="G277" i="9"/>
  <c r="C635" i="1"/>
  <c r="C556" i="1"/>
  <c r="C683" i="1"/>
  <c r="C511" i="1"/>
  <c r="D85" i="9"/>
  <c r="H513" i="1"/>
  <c r="C630" i="1"/>
  <c r="C213" i="9"/>
  <c r="H514" i="1"/>
  <c r="F213" i="9"/>
  <c r="C539" i="1"/>
  <c r="G539" i="1" s="1"/>
  <c r="G181" i="9"/>
  <c r="C535" i="1"/>
  <c r="G535" i="1" s="1"/>
  <c r="C707" i="1"/>
  <c r="C538" i="1"/>
  <c r="G538" i="1" s="1"/>
  <c r="I181" i="9"/>
  <c r="C709" i="1"/>
  <c r="I369" i="9"/>
  <c r="C517" i="1"/>
  <c r="C689" i="1"/>
  <c r="C512" i="1"/>
  <c r="G512" i="1" s="1"/>
  <c r="C684" i="1"/>
  <c r="C572" i="1"/>
  <c r="C537" i="1"/>
  <c r="G537" i="1" s="1"/>
  <c r="C711" i="1"/>
  <c r="C541" i="1"/>
  <c r="I341" i="9"/>
  <c r="C675" i="1"/>
  <c r="C503" i="1"/>
  <c r="G503" i="1" s="1"/>
  <c r="C53" i="9"/>
  <c r="C680" i="1"/>
  <c r="H53" i="9"/>
  <c r="C508" i="1"/>
  <c r="C553" i="1"/>
  <c r="C510" i="1"/>
  <c r="C85" i="9"/>
  <c r="C566" i="1"/>
  <c r="C679" i="1"/>
  <c r="C507" i="1"/>
  <c r="G507" i="1" s="1"/>
  <c r="C688" i="1"/>
  <c r="C516" i="1"/>
  <c r="I85" i="9"/>
  <c r="C693" i="1"/>
  <c r="G117" i="9"/>
  <c r="C521" i="1"/>
  <c r="G521" i="1" s="1"/>
  <c r="C547" i="1"/>
  <c r="E245" i="9"/>
  <c r="C632" i="1"/>
  <c r="C627" i="1"/>
  <c r="C560" i="1"/>
  <c r="D309" i="9"/>
  <c r="C568" i="1"/>
  <c r="C643" i="1"/>
  <c r="E341" i="9"/>
  <c r="C527" i="1"/>
  <c r="G527" i="1" s="1"/>
  <c r="F149" i="9"/>
  <c r="C699" i="1"/>
  <c r="H550" i="1"/>
  <c r="I364" i="9"/>
  <c r="C428" i="1"/>
  <c r="C441" i="1" s="1"/>
  <c r="CE71" i="1"/>
  <c r="C496" i="1"/>
  <c r="C21" i="9"/>
  <c r="C66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41" i="1"/>
  <c r="D633" i="1"/>
  <c r="D646" i="1"/>
  <c r="D695" i="1"/>
  <c r="D679" i="1"/>
  <c r="D693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68" i="1"/>
  <c r="D643" i="1"/>
  <c r="D708" i="1"/>
  <c r="D683" i="1"/>
  <c r="D62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2" i="1"/>
  <c r="D626" i="1"/>
  <c r="D680" i="1"/>
  <c r="D619" i="1"/>
  <c r="D688" i="1"/>
  <c r="D624" i="1"/>
  <c r="D618" i="1"/>
  <c r="D681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F531" i="1"/>
  <c r="H531" i="1"/>
  <c r="H526" i="1" l="1"/>
  <c r="H545" i="1"/>
  <c r="E713" i="10"/>
  <c r="E716" i="10"/>
  <c r="E711" i="10"/>
  <c r="E707" i="10"/>
  <c r="E703" i="10"/>
  <c r="E712" i="10"/>
  <c r="E708" i="10"/>
  <c r="E704" i="10"/>
  <c r="E700" i="10"/>
  <c r="E696" i="10"/>
  <c r="E710" i="10"/>
  <c r="E702" i="10"/>
  <c r="E695" i="10"/>
  <c r="E694" i="10"/>
  <c r="E693" i="10"/>
  <c r="E690" i="10"/>
  <c r="E709" i="10"/>
  <c r="E701" i="10"/>
  <c r="E706" i="10"/>
  <c r="E692" i="10"/>
  <c r="E688" i="10"/>
  <c r="E684" i="10"/>
  <c r="E680" i="10"/>
  <c r="E676" i="10"/>
  <c r="E689" i="10"/>
  <c r="E675" i="10"/>
  <c r="E671" i="10"/>
  <c r="E644" i="10"/>
  <c r="E643" i="10"/>
  <c r="E642" i="10"/>
  <c r="E641" i="10"/>
  <c r="E640" i="10"/>
  <c r="E639" i="10"/>
  <c r="E691" i="10"/>
  <c r="E687" i="10"/>
  <c r="E686" i="10"/>
  <c r="E699" i="10"/>
  <c r="E679" i="10"/>
  <c r="E678" i="10"/>
  <c r="E677" i="10"/>
  <c r="E674" i="10"/>
  <c r="E670" i="10"/>
  <c r="E647" i="10"/>
  <c r="E646" i="10"/>
  <c r="E645" i="10"/>
  <c r="E705" i="10"/>
  <c r="E697" i="10"/>
  <c r="E672" i="10"/>
  <c r="E638" i="10"/>
  <c r="E636" i="10"/>
  <c r="E634" i="10"/>
  <c r="E632" i="10"/>
  <c r="E628" i="10"/>
  <c r="E669" i="10"/>
  <c r="E627" i="10"/>
  <c r="E698" i="10"/>
  <c r="E683" i="10"/>
  <c r="E682" i="10"/>
  <c r="E681" i="10"/>
  <c r="E673" i="10"/>
  <c r="E631" i="10"/>
  <c r="E630" i="10"/>
  <c r="E625" i="10"/>
  <c r="E624" i="10"/>
  <c r="E629" i="10"/>
  <c r="E626" i="10"/>
  <c r="E633" i="10"/>
  <c r="E685" i="10"/>
  <c r="E668" i="10"/>
  <c r="E637" i="10"/>
  <c r="E635" i="10"/>
  <c r="H546" i="1"/>
  <c r="G509" i="1"/>
  <c r="H509" i="1"/>
  <c r="H515" i="1"/>
  <c r="G511" i="1"/>
  <c r="H511" i="1"/>
  <c r="H537" i="1"/>
  <c r="H512" i="1"/>
  <c r="C648" i="1"/>
  <c r="M716" i="1" s="1"/>
  <c r="G517" i="1"/>
  <c r="H517" i="1"/>
  <c r="H521" i="1"/>
  <c r="G508" i="1"/>
  <c r="H508" i="1" s="1"/>
  <c r="G510" i="1"/>
  <c r="H510" i="1"/>
  <c r="G516" i="1"/>
  <c r="H516" i="1"/>
  <c r="E623" i="1"/>
  <c r="E716" i="1" s="1"/>
  <c r="C716" i="1"/>
  <c r="I373" i="9"/>
  <c r="C715" i="1"/>
  <c r="E612" i="1"/>
  <c r="G496" i="1"/>
  <c r="H496" i="1" s="1"/>
  <c r="D715" i="1"/>
  <c r="E715" i="10" l="1"/>
  <c r="F624" i="10"/>
  <c r="E639" i="1"/>
  <c r="E645" i="1"/>
  <c r="E647" i="1"/>
  <c r="E640" i="1"/>
  <c r="E642" i="1"/>
  <c r="E691" i="1"/>
  <c r="E627" i="1"/>
  <c r="E702" i="1"/>
  <c r="E675" i="1"/>
  <c r="E669" i="1"/>
  <c r="E696" i="1"/>
  <c r="E631" i="1"/>
  <c r="E711" i="1"/>
  <c r="E712" i="1"/>
  <c r="E713" i="1"/>
  <c r="E692" i="1"/>
  <c r="E695" i="1"/>
  <c r="E633" i="1"/>
  <c r="E632" i="1"/>
  <c r="E700" i="1"/>
  <c r="E676" i="1"/>
  <c r="E689" i="1"/>
  <c r="E625" i="1"/>
  <c r="E643" i="1"/>
  <c r="E635" i="1"/>
  <c r="E698" i="1"/>
  <c r="E671" i="1"/>
  <c r="E703" i="1"/>
  <c r="E677" i="1"/>
  <c r="E699" i="1"/>
  <c r="E624" i="1"/>
  <c r="F624" i="1" s="1"/>
  <c r="E686" i="1"/>
  <c r="E697" i="1"/>
  <c r="E687" i="1"/>
  <c r="E678" i="1"/>
  <c r="E688" i="1"/>
  <c r="E626" i="1"/>
  <c r="E668" i="1"/>
  <c r="E694" i="1"/>
  <c r="E628" i="1"/>
  <c r="E673" i="1"/>
  <c r="E706" i="1"/>
  <c r="E674" i="1"/>
  <c r="E634" i="1"/>
  <c r="E690" i="1"/>
  <c r="E630" i="1"/>
  <c r="E641" i="1"/>
  <c r="E710" i="1"/>
  <c r="E709" i="1"/>
  <c r="E637" i="1"/>
  <c r="E644" i="1"/>
  <c r="E684" i="1"/>
  <c r="E646" i="1"/>
  <c r="E701" i="1"/>
  <c r="E681" i="1"/>
  <c r="E683" i="1"/>
  <c r="E707" i="1"/>
  <c r="E705" i="1"/>
  <c r="E670" i="1"/>
  <c r="E636" i="1"/>
  <c r="E629" i="1"/>
  <c r="E679" i="1"/>
  <c r="E693" i="1"/>
  <c r="E704" i="1"/>
  <c r="E638" i="1"/>
  <c r="E685" i="1"/>
  <c r="E682" i="1"/>
  <c r="E708" i="1"/>
  <c r="E680" i="1"/>
  <c r="E672" i="1"/>
  <c r="F712" i="10" l="1"/>
  <c r="F713" i="10"/>
  <c r="F708" i="10"/>
  <c r="F704" i="10"/>
  <c r="F700" i="10"/>
  <c r="F709" i="10"/>
  <c r="F705" i="10"/>
  <c r="F701" i="10"/>
  <c r="F697" i="10"/>
  <c r="F693" i="10"/>
  <c r="F716" i="10"/>
  <c r="F707" i="10"/>
  <c r="F691" i="10"/>
  <c r="F706" i="10"/>
  <c r="F711" i="10"/>
  <c r="F703" i="10"/>
  <c r="F699" i="10"/>
  <c r="F698" i="10"/>
  <c r="F689" i="10"/>
  <c r="F685" i="10"/>
  <c r="F681" i="10"/>
  <c r="F677" i="10"/>
  <c r="F688" i="10"/>
  <c r="F687" i="10"/>
  <c r="F686" i="10"/>
  <c r="F672" i="10"/>
  <c r="F668" i="10"/>
  <c r="F710" i="10"/>
  <c r="F692" i="10"/>
  <c r="F676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90" i="10"/>
  <c r="F669" i="10"/>
  <c r="F627" i="10"/>
  <c r="F702" i="10"/>
  <c r="F696" i="10"/>
  <c r="F674" i="10"/>
  <c r="F629" i="10"/>
  <c r="F626" i="10"/>
  <c r="F694" i="10"/>
  <c r="F680" i="10"/>
  <c r="F679" i="10"/>
  <c r="F678" i="10"/>
  <c r="F670" i="10"/>
  <c r="F647" i="10"/>
  <c r="F646" i="10"/>
  <c r="F645" i="10"/>
  <c r="F628" i="10"/>
  <c r="F684" i="10"/>
  <c r="F673" i="10"/>
  <c r="F631" i="10"/>
  <c r="F630" i="10"/>
  <c r="F683" i="10"/>
  <c r="F625" i="10"/>
  <c r="F695" i="10"/>
  <c r="F682" i="10"/>
  <c r="F632" i="1"/>
  <c r="F696" i="1"/>
  <c r="F709" i="1"/>
  <c r="F674" i="1"/>
  <c r="F681" i="1"/>
  <c r="F642" i="1"/>
  <c r="F673" i="1"/>
  <c r="F712" i="1"/>
  <c r="F644" i="1"/>
  <c r="F713" i="1"/>
  <c r="F628" i="1"/>
  <c r="F629" i="1"/>
  <c r="F702" i="1"/>
  <c r="F678" i="1"/>
  <c r="F704" i="1"/>
  <c r="F701" i="1"/>
  <c r="F685" i="1"/>
  <c r="F636" i="1"/>
  <c r="F641" i="1"/>
  <c r="F640" i="1"/>
  <c r="F686" i="1"/>
  <c r="F643" i="1"/>
  <c r="F700" i="1"/>
  <c r="F638" i="1"/>
  <c r="F689" i="1"/>
  <c r="F708" i="1"/>
  <c r="F645" i="1"/>
  <c r="F692" i="1"/>
  <c r="F716" i="1"/>
  <c r="F626" i="1"/>
  <c r="F707" i="1"/>
  <c r="F691" i="1"/>
  <c r="F670" i="1"/>
  <c r="F639" i="1"/>
  <c r="F711" i="1"/>
  <c r="F706" i="1"/>
  <c r="F637" i="1"/>
  <c r="F703" i="1"/>
  <c r="F633" i="1"/>
  <c r="F647" i="1"/>
  <c r="F694" i="1"/>
  <c r="F682" i="1"/>
  <c r="F695" i="1"/>
  <c r="F668" i="1"/>
  <c r="F690" i="1"/>
  <c r="F698" i="1"/>
  <c r="F688" i="1"/>
  <c r="F676" i="1"/>
  <c r="F627" i="1"/>
  <c r="F697" i="1"/>
  <c r="F625" i="1"/>
  <c r="F683" i="1"/>
  <c r="F675" i="1"/>
  <c r="F631" i="1"/>
  <c r="F630" i="1"/>
  <c r="F669" i="1"/>
  <c r="F705" i="1"/>
  <c r="F679" i="1"/>
  <c r="F677" i="1"/>
  <c r="F635" i="1"/>
  <c r="F646" i="1"/>
  <c r="F710" i="1"/>
  <c r="F684" i="1"/>
  <c r="F634" i="1"/>
  <c r="F680" i="1"/>
  <c r="F671" i="1"/>
  <c r="F693" i="1"/>
  <c r="F699" i="1"/>
  <c r="F687" i="1"/>
  <c r="F672" i="1"/>
  <c r="G625" i="1"/>
  <c r="E715" i="1"/>
  <c r="F715" i="10" l="1"/>
  <c r="G625" i="10"/>
  <c r="F715" i="1"/>
  <c r="G647" i="1"/>
  <c r="G637" i="1"/>
  <c r="G685" i="1"/>
  <c r="G633" i="1"/>
  <c r="G644" i="1"/>
  <c r="G702" i="1"/>
  <c r="G645" i="1"/>
  <c r="G626" i="1"/>
  <c r="G628" i="1"/>
  <c r="G707" i="1"/>
  <c r="G686" i="1"/>
  <c r="G672" i="1"/>
  <c r="G709" i="1"/>
  <c r="G682" i="1"/>
  <c r="G670" i="1"/>
  <c r="G701" i="1"/>
  <c r="G681" i="1"/>
  <c r="G679" i="1"/>
  <c r="G675" i="1"/>
  <c r="G713" i="1"/>
  <c r="G697" i="1"/>
  <c r="G690" i="1"/>
  <c r="G646" i="1"/>
  <c r="G689" i="1"/>
  <c r="G692" i="1"/>
  <c r="G671" i="1"/>
  <c r="G691" i="1"/>
  <c r="G700" i="1"/>
  <c r="G698" i="1"/>
  <c r="G674" i="1"/>
  <c r="G642" i="1"/>
  <c r="G704" i="1"/>
  <c r="G716" i="1"/>
  <c r="G688" i="1"/>
  <c r="G695" i="1"/>
  <c r="G640" i="1"/>
  <c r="G706" i="1"/>
  <c r="G696" i="1"/>
  <c r="G629" i="1"/>
  <c r="G676" i="1"/>
  <c r="G694" i="1"/>
  <c r="G631" i="1"/>
  <c r="G677" i="1"/>
  <c r="G712" i="1"/>
  <c r="G684" i="1"/>
  <c r="G635" i="1"/>
  <c r="G641" i="1"/>
  <c r="G638" i="1"/>
  <c r="G710" i="1"/>
  <c r="G634" i="1"/>
  <c r="G630" i="1"/>
  <c r="G705" i="1"/>
  <c r="G693" i="1"/>
  <c r="G687" i="1"/>
  <c r="G680" i="1"/>
  <c r="G627" i="1"/>
  <c r="G678" i="1"/>
  <c r="G636" i="1"/>
  <c r="G639" i="1"/>
  <c r="G643" i="1"/>
  <c r="G699" i="1"/>
  <c r="G683" i="1"/>
  <c r="G711" i="1"/>
  <c r="G632" i="1"/>
  <c r="G703" i="1"/>
  <c r="G668" i="1"/>
  <c r="G669" i="1"/>
  <c r="G708" i="1"/>
  <c r="G673" i="1"/>
  <c r="G716" i="10" l="1"/>
  <c r="G713" i="10"/>
  <c r="G712" i="10"/>
  <c r="G709" i="10"/>
  <c r="G705" i="10"/>
  <c r="G701" i="10"/>
  <c r="G710" i="10"/>
  <c r="G706" i="10"/>
  <c r="G702" i="10"/>
  <c r="G698" i="10"/>
  <c r="G694" i="10"/>
  <c r="G704" i="10"/>
  <c r="G692" i="10"/>
  <c r="G711" i="10"/>
  <c r="G703" i="10"/>
  <c r="G699" i="10"/>
  <c r="G708" i="10"/>
  <c r="G700" i="10"/>
  <c r="G697" i="10"/>
  <c r="G696" i="10"/>
  <c r="G695" i="10"/>
  <c r="G690" i="10"/>
  <c r="G686" i="10"/>
  <c r="G682" i="10"/>
  <c r="G678" i="10"/>
  <c r="G691" i="10"/>
  <c r="G685" i="10"/>
  <c r="G684" i="10"/>
  <c r="G683" i="10"/>
  <c r="G673" i="10"/>
  <c r="G669" i="10"/>
  <c r="G707" i="10"/>
  <c r="G689" i="10"/>
  <c r="G688" i="10"/>
  <c r="G687" i="10"/>
  <c r="G672" i="10"/>
  <c r="G668" i="10"/>
  <c r="G693" i="10"/>
  <c r="G674" i="10"/>
  <c r="G629" i="10"/>
  <c r="G626" i="10"/>
  <c r="G671" i="10"/>
  <c r="G637" i="10"/>
  <c r="G635" i="10"/>
  <c r="G633" i="10"/>
  <c r="G631" i="10"/>
  <c r="G630" i="10"/>
  <c r="G677" i="10"/>
  <c r="G676" i="10"/>
  <c r="G675" i="10"/>
  <c r="G644" i="10"/>
  <c r="G643" i="10"/>
  <c r="G642" i="10"/>
  <c r="G641" i="10"/>
  <c r="G640" i="10"/>
  <c r="G639" i="10"/>
  <c r="G638" i="10"/>
  <c r="G636" i="10"/>
  <c r="G634" i="10"/>
  <c r="G632" i="10"/>
  <c r="G627" i="10"/>
  <c r="G680" i="10"/>
  <c r="G670" i="10"/>
  <c r="G647" i="10"/>
  <c r="G679" i="10"/>
  <c r="G646" i="10"/>
  <c r="G628" i="10"/>
  <c r="H628" i="10" s="1"/>
  <c r="G681" i="10"/>
  <c r="G645" i="10"/>
  <c r="H628" i="1"/>
  <c r="H697" i="1" s="1"/>
  <c r="G715" i="1"/>
  <c r="H716" i="10" l="1"/>
  <c r="H713" i="10"/>
  <c r="H710" i="10"/>
  <c r="H706" i="10"/>
  <c r="H702" i="10"/>
  <c r="H711" i="10"/>
  <c r="H707" i="10"/>
  <c r="H703" i="10"/>
  <c r="H699" i="10"/>
  <c r="H695" i="10"/>
  <c r="H712" i="10"/>
  <c r="H709" i="10"/>
  <c r="H701" i="10"/>
  <c r="H689" i="10"/>
  <c r="H708" i="10"/>
  <c r="H700" i="10"/>
  <c r="H705" i="10"/>
  <c r="H694" i="10"/>
  <c r="H693" i="10"/>
  <c r="H691" i="10"/>
  <c r="H687" i="10"/>
  <c r="H683" i="10"/>
  <c r="H679" i="10"/>
  <c r="H675" i="10"/>
  <c r="H682" i="10"/>
  <c r="H681" i="10"/>
  <c r="H680" i="10"/>
  <c r="H674" i="10"/>
  <c r="H670" i="10"/>
  <c r="H647" i="10"/>
  <c r="H646" i="10"/>
  <c r="H645" i="10"/>
  <c r="H698" i="10"/>
  <c r="H697" i="10"/>
  <c r="H696" i="10"/>
  <c r="H690" i="10"/>
  <c r="H704" i="10"/>
  <c r="H686" i="10"/>
  <c r="H685" i="10"/>
  <c r="H684" i="10"/>
  <c r="H673" i="10"/>
  <c r="H669" i="10"/>
  <c r="H671" i="10"/>
  <c r="H637" i="10"/>
  <c r="H635" i="10"/>
  <c r="H633" i="10"/>
  <c r="H631" i="10"/>
  <c r="H630" i="10"/>
  <c r="H692" i="10"/>
  <c r="H668" i="10"/>
  <c r="H688" i="10"/>
  <c r="H672" i="10"/>
  <c r="H629" i="10"/>
  <c r="H676" i="10"/>
  <c r="H643" i="10"/>
  <c r="H639" i="10"/>
  <c r="H636" i="10"/>
  <c r="H678" i="10"/>
  <c r="H642" i="10"/>
  <c r="H638" i="10"/>
  <c r="H641" i="10"/>
  <c r="H632" i="10"/>
  <c r="H677" i="10"/>
  <c r="H644" i="10"/>
  <c r="H640" i="10"/>
  <c r="H634" i="10"/>
  <c r="G715" i="10"/>
  <c r="H680" i="1"/>
  <c r="H672" i="1"/>
  <c r="H699" i="1"/>
  <c r="H640" i="1"/>
  <c r="H637" i="1"/>
  <c r="H711" i="1"/>
  <c r="H716" i="1"/>
  <c r="H704" i="1"/>
  <c r="H641" i="1"/>
  <c r="H688" i="1"/>
  <c r="H644" i="1"/>
  <c r="H638" i="1"/>
  <c r="H703" i="1"/>
  <c r="H689" i="1"/>
  <c r="H629" i="1"/>
  <c r="H686" i="1"/>
  <c r="H702" i="1"/>
  <c r="H669" i="1"/>
  <c r="H635" i="1"/>
  <c r="H645" i="1"/>
  <c r="H676" i="1"/>
  <c r="H633" i="1"/>
  <c r="H631" i="1"/>
  <c r="H630" i="1"/>
  <c r="H694" i="1"/>
  <c r="H683" i="1"/>
  <c r="H693" i="1"/>
  <c r="H687" i="1"/>
  <c r="H695" i="1"/>
  <c r="H642" i="1"/>
  <c r="H643" i="1"/>
  <c r="H698" i="1"/>
  <c r="H646" i="1"/>
  <c r="H690" i="1"/>
  <c r="H636" i="1"/>
  <c r="H696" i="1"/>
  <c r="H708" i="1"/>
  <c r="H678" i="1"/>
  <c r="H647" i="1"/>
  <c r="H710" i="1"/>
  <c r="H677" i="1"/>
  <c r="H634" i="1"/>
  <c r="H682" i="1"/>
  <c r="H713" i="1"/>
  <c r="H673" i="1"/>
  <c r="H712" i="1"/>
  <c r="H668" i="1"/>
  <c r="H705" i="1"/>
  <c r="H639" i="1"/>
  <c r="H675" i="1"/>
  <c r="H632" i="1"/>
  <c r="H679" i="1"/>
  <c r="H685" i="1"/>
  <c r="H670" i="1"/>
  <c r="H671" i="1"/>
  <c r="H684" i="1"/>
  <c r="H709" i="1"/>
  <c r="H691" i="1"/>
  <c r="H692" i="1"/>
  <c r="H681" i="1"/>
  <c r="H707" i="1"/>
  <c r="H674" i="1"/>
  <c r="H701" i="1"/>
  <c r="H700" i="1"/>
  <c r="H706" i="1"/>
  <c r="H715" i="10" l="1"/>
  <c r="I629" i="10"/>
  <c r="H715" i="1"/>
  <c r="I629" i="1"/>
  <c r="I681" i="1" s="1"/>
  <c r="I713" i="10" l="1"/>
  <c r="I716" i="10"/>
  <c r="I712" i="10"/>
  <c r="I711" i="10"/>
  <c r="I707" i="10"/>
  <c r="I703" i="10"/>
  <c r="I708" i="10"/>
  <c r="I704" i="10"/>
  <c r="I700" i="10"/>
  <c r="I696" i="10"/>
  <c r="I706" i="10"/>
  <c r="I699" i="10"/>
  <c r="I698" i="10"/>
  <c r="I697" i="10"/>
  <c r="I690" i="10"/>
  <c r="I705" i="10"/>
  <c r="I710" i="10"/>
  <c r="I702" i="10"/>
  <c r="I692" i="10"/>
  <c r="I688" i="10"/>
  <c r="I684" i="10"/>
  <c r="I680" i="10"/>
  <c r="I676" i="10"/>
  <c r="I709" i="10"/>
  <c r="I679" i="10"/>
  <c r="I678" i="10"/>
  <c r="I677" i="10"/>
  <c r="I671" i="10"/>
  <c r="I644" i="10"/>
  <c r="I643" i="10"/>
  <c r="I642" i="10"/>
  <c r="I641" i="10"/>
  <c r="I640" i="10"/>
  <c r="I639" i="10"/>
  <c r="I638" i="10"/>
  <c r="I695" i="10"/>
  <c r="I694" i="10"/>
  <c r="I693" i="10"/>
  <c r="I701" i="10"/>
  <c r="I691" i="10"/>
  <c r="I683" i="10"/>
  <c r="I682" i="10"/>
  <c r="I681" i="10"/>
  <c r="I674" i="10"/>
  <c r="I670" i="10"/>
  <c r="I647" i="10"/>
  <c r="I646" i="10"/>
  <c r="I645" i="10"/>
  <c r="I668" i="10"/>
  <c r="I689" i="10"/>
  <c r="I687" i="10"/>
  <c r="I685" i="10"/>
  <c r="I673" i="10"/>
  <c r="I636" i="10"/>
  <c r="I634" i="10"/>
  <c r="I632" i="10"/>
  <c r="I686" i="10"/>
  <c r="I669" i="10"/>
  <c r="I637" i="10"/>
  <c r="I635" i="10"/>
  <c r="I633" i="10"/>
  <c r="I631" i="10"/>
  <c r="I630" i="10"/>
  <c r="I675" i="10"/>
  <c r="I672" i="10"/>
  <c r="I686" i="1"/>
  <c r="I708" i="1"/>
  <c r="I677" i="1"/>
  <c r="I647" i="1"/>
  <c r="I683" i="1"/>
  <c r="I669" i="1"/>
  <c r="I687" i="1"/>
  <c r="I674" i="1"/>
  <c r="I670" i="1"/>
  <c r="I630" i="1"/>
  <c r="J630" i="1" s="1"/>
  <c r="I698" i="1"/>
  <c r="I645" i="1"/>
  <c r="I637" i="1"/>
  <c r="I672" i="1"/>
  <c r="I700" i="1"/>
  <c r="I713" i="1"/>
  <c r="I699" i="1"/>
  <c r="I691" i="1"/>
  <c r="I671" i="1"/>
  <c r="I641" i="1"/>
  <c r="I710" i="1"/>
  <c r="I639" i="1"/>
  <c r="I716" i="1"/>
  <c r="I707" i="1"/>
  <c r="I712" i="1"/>
  <c r="I675" i="1"/>
  <c r="I638" i="1"/>
  <c r="I684" i="1"/>
  <c r="I635" i="1"/>
  <c r="I689" i="1"/>
  <c r="I680" i="1"/>
  <c r="I646" i="1"/>
  <c r="I636" i="1"/>
  <c r="I685" i="1"/>
  <c r="I705" i="1"/>
  <c r="I673" i="1"/>
  <c r="I706" i="1"/>
  <c r="I695" i="1"/>
  <c r="I692" i="1"/>
  <c r="I696" i="1"/>
  <c r="I679" i="1"/>
  <c r="I634" i="1"/>
  <c r="I688" i="1"/>
  <c r="I702" i="1"/>
  <c r="I693" i="1"/>
  <c r="I701" i="1"/>
  <c r="I697" i="1"/>
  <c r="I644" i="1"/>
  <c r="I711" i="1"/>
  <c r="I694" i="1"/>
  <c r="I678" i="1"/>
  <c r="I642" i="1"/>
  <c r="I682" i="1"/>
  <c r="I643" i="1"/>
  <c r="I640" i="1"/>
  <c r="I668" i="1"/>
  <c r="I633" i="1"/>
  <c r="I709" i="1"/>
  <c r="I632" i="1"/>
  <c r="I690" i="1"/>
  <c r="I676" i="1"/>
  <c r="I704" i="1"/>
  <c r="I703" i="1"/>
  <c r="I631" i="1"/>
  <c r="I715" i="10" l="1"/>
  <c r="J630" i="10"/>
  <c r="I715" i="1"/>
  <c r="J639" i="1"/>
  <c r="J673" i="1"/>
  <c r="J689" i="1"/>
  <c r="J636" i="1"/>
  <c r="J671" i="1"/>
  <c r="J679" i="1"/>
  <c r="J670" i="1"/>
  <c r="J684" i="1"/>
  <c r="J687" i="1"/>
  <c r="J678" i="1"/>
  <c r="J635" i="1"/>
  <c r="J633" i="1"/>
  <c r="J634" i="1"/>
  <c r="J710" i="1"/>
  <c r="J706" i="1"/>
  <c r="J686" i="1"/>
  <c r="J704" i="1"/>
  <c r="J674" i="1"/>
  <c r="J669" i="1"/>
  <c r="J703" i="1"/>
  <c r="J702" i="1"/>
  <c r="J672" i="1"/>
  <c r="J643" i="1"/>
  <c r="J694" i="1"/>
  <c r="J695" i="1"/>
  <c r="J645" i="1"/>
  <c r="J682" i="1"/>
  <c r="J705" i="1"/>
  <c r="J685" i="1"/>
  <c r="J709" i="1"/>
  <c r="J642" i="1"/>
  <c r="J693" i="1"/>
  <c r="J676" i="1"/>
  <c r="J707" i="1"/>
  <c r="J713" i="1"/>
  <c r="J631" i="1"/>
  <c r="J680" i="1"/>
  <c r="J692" i="1"/>
  <c r="J701" i="1"/>
  <c r="J681" i="1"/>
  <c r="J640" i="1"/>
  <c r="J688" i="1"/>
  <c r="J683" i="1"/>
  <c r="J700" i="1"/>
  <c r="J697" i="1"/>
  <c r="J690" i="1"/>
  <c r="J641" i="1"/>
  <c r="J716" i="1"/>
  <c r="J668" i="1"/>
  <c r="J646" i="1"/>
  <c r="J647" i="1"/>
  <c r="J696" i="1"/>
  <c r="J698" i="1"/>
  <c r="J708" i="1"/>
  <c r="J677" i="1"/>
  <c r="J675" i="1"/>
  <c r="J644" i="1"/>
  <c r="J712" i="1"/>
  <c r="J699" i="1"/>
  <c r="J638" i="1"/>
  <c r="J632" i="1"/>
  <c r="J691" i="1"/>
  <c r="J637" i="1"/>
  <c r="J711" i="1"/>
  <c r="J712" i="10" l="1"/>
  <c r="J713" i="10"/>
  <c r="J708" i="10"/>
  <c r="J704" i="10"/>
  <c r="J700" i="10"/>
  <c r="J709" i="10"/>
  <c r="J705" i="10"/>
  <c r="J701" i="10"/>
  <c r="J697" i="10"/>
  <c r="J693" i="10"/>
  <c r="J711" i="10"/>
  <c r="J703" i="10"/>
  <c r="J696" i="10"/>
  <c r="J695" i="10"/>
  <c r="J694" i="10"/>
  <c r="J691" i="10"/>
  <c r="J710" i="10"/>
  <c r="J702" i="10"/>
  <c r="J707" i="10"/>
  <c r="J689" i="10"/>
  <c r="J685" i="10"/>
  <c r="J681" i="10"/>
  <c r="J677" i="10"/>
  <c r="J706" i="10"/>
  <c r="J698" i="10"/>
  <c r="J690" i="10"/>
  <c r="J676" i="10"/>
  <c r="J675" i="10"/>
  <c r="J672" i="10"/>
  <c r="J668" i="10"/>
  <c r="J692" i="10"/>
  <c r="J688" i="10"/>
  <c r="J687" i="10"/>
  <c r="J686" i="10"/>
  <c r="J716" i="10"/>
  <c r="J680" i="10"/>
  <c r="J679" i="10"/>
  <c r="J678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3" i="10"/>
  <c r="J684" i="10"/>
  <c r="J683" i="10"/>
  <c r="J682" i="10"/>
  <c r="J670" i="10"/>
  <c r="J647" i="10"/>
  <c r="L647" i="10" s="1"/>
  <c r="J646" i="10"/>
  <c r="J645" i="10"/>
  <c r="J674" i="10"/>
  <c r="J699" i="10"/>
  <c r="J669" i="10"/>
  <c r="L647" i="1"/>
  <c r="L673" i="1" s="1"/>
  <c r="J715" i="1"/>
  <c r="K644" i="1"/>
  <c r="L712" i="10" l="1"/>
  <c r="L716" i="10"/>
  <c r="L710" i="10"/>
  <c r="L706" i="10"/>
  <c r="L702" i="10"/>
  <c r="L711" i="10"/>
  <c r="L707" i="10"/>
  <c r="L703" i="10"/>
  <c r="L699" i="10"/>
  <c r="L695" i="10"/>
  <c r="L705" i="10"/>
  <c r="L689" i="10"/>
  <c r="L704" i="10"/>
  <c r="L713" i="10"/>
  <c r="L709" i="10"/>
  <c r="L701" i="10"/>
  <c r="L698" i="10"/>
  <c r="L697" i="10"/>
  <c r="L696" i="10"/>
  <c r="L691" i="10"/>
  <c r="L687" i="10"/>
  <c r="L683" i="10"/>
  <c r="L679" i="10"/>
  <c r="L675" i="10"/>
  <c r="L700" i="10"/>
  <c r="L694" i="10"/>
  <c r="L693" i="10"/>
  <c r="L692" i="10"/>
  <c r="L686" i="10"/>
  <c r="L685" i="10"/>
  <c r="L684" i="10"/>
  <c r="L674" i="10"/>
  <c r="L670" i="10"/>
  <c r="L708" i="10"/>
  <c r="L690" i="10"/>
  <c r="L688" i="10"/>
  <c r="L673" i="10"/>
  <c r="L669" i="10"/>
  <c r="L682" i="10"/>
  <c r="L681" i="10"/>
  <c r="L680" i="10"/>
  <c r="L678" i="10"/>
  <c r="L677" i="10"/>
  <c r="L676" i="10"/>
  <c r="L672" i="10"/>
  <c r="L668" i="10"/>
  <c r="L671" i="10"/>
  <c r="J715" i="10"/>
  <c r="K644" i="10"/>
  <c r="L683" i="1"/>
  <c r="L697" i="1"/>
  <c r="L688" i="1"/>
  <c r="L707" i="1"/>
  <c r="L676" i="1"/>
  <c r="L684" i="1"/>
  <c r="L671" i="1"/>
  <c r="L696" i="1"/>
  <c r="L675" i="1"/>
  <c r="L712" i="1"/>
  <c r="L672" i="1"/>
  <c r="L702" i="1"/>
  <c r="L701" i="1"/>
  <c r="L711" i="1"/>
  <c r="L690" i="1"/>
  <c r="L689" i="1"/>
  <c r="L680" i="1"/>
  <c r="L704" i="1"/>
  <c r="L682" i="1"/>
  <c r="L669" i="1"/>
  <c r="L668" i="1"/>
  <c r="L699" i="1"/>
  <c r="L709" i="1"/>
  <c r="L708" i="1"/>
  <c r="L679" i="1"/>
  <c r="L686" i="1"/>
  <c r="L691" i="1"/>
  <c r="L674" i="1"/>
  <c r="L694" i="1"/>
  <c r="L700" i="1"/>
  <c r="L716" i="1"/>
  <c r="L710" i="1"/>
  <c r="L678" i="1"/>
  <c r="L705" i="1"/>
  <c r="L692" i="1"/>
  <c r="L703" i="1"/>
  <c r="L693" i="1"/>
  <c r="L706" i="1"/>
  <c r="L713" i="1"/>
  <c r="L677" i="1"/>
  <c r="L695" i="1"/>
  <c r="L685" i="1"/>
  <c r="L670" i="1"/>
  <c r="L687" i="1"/>
  <c r="L681" i="1"/>
  <c r="L698" i="1"/>
  <c r="K686" i="1"/>
  <c r="K692" i="1"/>
  <c r="K707" i="1"/>
  <c r="K676" i="1"/>
  <c r="K698" i="1"/>
  <c r="K681" i="1"/>
  <c r="K704" i="1"/>
  <c r="K675" i="1"/>
  <c r="K682" i="1"/>
  <c r="M682" i="1" s="1"/>
  <c r="K705" i="1"/>
  <c r="K697" i="1"/>
  <c r="K695" i="1"/>
  <c r="K701" i="1"/>
  <c r="K673" i="1"/>
  <c r="M673" i="1" s="1"/>
  <c r="K671" i="1"/>
  <c r="K711" i="1"/>
  <c r="M711" i="1" s="1"/>
  <c r="K699" i="1"/>
  <c r="K688" i="1"/>
  <c r="K684" i="1"/>
  <c r="K669" i="1"/>
  <c r="K668" i="1"/>
  <c r="K710" i="1"/>
  <c r="K683" i="1"/>
  <c r="M683" i="1" s="1"/>
  <c r="K685" i="1"/>
  <c r="K706" i="1"/>
  <c r="K709" i="1"/>
  <c r="K672" i="1"/>
  <c r="K700" i="1"/>
  <c r="K694" i="1"/>
  <c r="K712" i="1"/>
  <c r="K680" i="1"/>
  <c r="M680" i="1" s="1"/>
  <c r="K678" i="1"/>
  <c r="K696" i="1"/>
  <c r="K679" i="1"/>
  <c r="K713" i="1"/>
  <c r="K691" i="1"/>
  <c r="K689" i="1"/>
  <c r="K716" i="1"/>
  <c r="K690" i="1"/>
  <c r="K677" i="1"/>
  <c r="K702" i="1"/>
  <c r="K674" i="1"/>
  <c r="M674" i="1" s="1"/>
  <c r="K670" i="1"/>
  <c r="K687" i="1"/>
  <c r="K703" i="1"/>
  <c r="K693" i="1"/>
  <c r="K708" i="1"/>
  <c r="M710" i="1" l="1"/>
  <c r="C215" i="9" s="1"/>
  <c r="M699" i="1"/>
  <c r="M712" i="1"/>
  <c r="M682" i="10"/>
  <c r="Y748" i="10" s="1"/>
  <c r="M709" i="10"/>
  <c r="Y775" i="10" s="1"/>
  <c r="L715" i="10"/>
  <c r="M668" i="10"/>
  <c r="K716" i="10"/>
  <c r="K713" i="10"/>
  <c r="K709" i="10"/>
  <c r="K705" i="10"/>
  <c r="K701" i="10"/>
  <c r="M701" i="10" s="1"/>
  <c r="Y767" i="10" s="1"/>
  <c r="K710" i="10"/>
  <c r="K706" i="10"/>
  <c r="K702" i="10"/>
  <c r="K698" i="10"/>
  <c r="M698" i="10" s="1"/>
  <c r="Y764" i="10" s="1"/>
  <c r="K694" i="10"/>
  <c r="K708" i="10"/>
  <c r="M708" i="10" s="1"/>
  <c r="Y774" i="10" s="1"/>
  <c r="K700" i="10"/>
  <c r="K693" i="10"/>
  <c r="M693" i="10" s="1"/>
  <c r="Y759" i="10" s="1"/>
  <c r="K692" i="10"/>
  <c r="K707" i="10"/>
  <c r="M707" i="10" s="1"/>
  <c r="Y773" i="10" s="1"/>
  <c r="K704" i="10"/>
  <c r="K699" i="10"/>
  <c r="M699" i="10" s="1"/>
  <c r="Y765" i="10" s="1"/>
  <c r="K690" i="10"/>
  <c r="K686" i="10"/>
  <c r="K682" i="10"/>
  <c r="K678" i="10"/>
  <c r="M678" i="10" s="1"/>
  <c r="Y744" i="10" s="1"/>
  <c r="K712" i="10"/>
  <c r="K703" i="10"/>
  <c r="M703" i="10" s="1"/>
  <c r="Y769" i="10" s="1"/>
  <c r="K697" i="10"/>
  <c r="M697" i="10" s="1"/>
  <c r="Y763" i="10" s="1"/>
  <c r="K696" i="10"/>
  <c r="M696" i="10" s="1"/>
  <c r="Y762" i="10" s="1"/>
  <c r="K695" i="10"/>
  <c r="K688" i="10"/>
  <c r="K687" i="10"/>
  <c r="K673" i="10"/>
  <c r="M673" i="10" s="1"/>
  <c r="Y739" i="10" s="1"/>
  <c r="K669" i="10"/>
  <c r="K711" i="10"/>
  <c r="K689" i="10"/>
  <c r="K685" i="10"/>
  <c r="M685" i="10" s="1"/>
  <c r="Y751" i="10" s="1"/>
  <c r="K677" i="10"/>
  <c r="K676" i="10"/>
  <c r="K675" i="10"/>
  <c r="M675" i="10" s="1"/>
  <c r="Y741" i="10" s="1"/>
  <c r="K672" i="10"/>
  <c r="M672" i="10" s="1"/>
  <c r="Y738" i="10" s="1"/>
  <c r="K668" i="10"/>
  <c r="K684" i="10"/>
  <c r="K683" i="10"/>
  <c r="K670" i="10"/>
  <c r="M670" i="10" s="1"/>
  <c r="Y736" i="10" s="1"/>
  <c r="K681" i="10"/>
  <c r="K680" i="10"/>
  <c r="M680" i="10" s="1"/>
  <c r="Y746" i="10" s="1"/>
  <c r="K679" i="10"/>
  <c r="M679" i="10" s="1"/>
  <c r="Y745" i="10" s="1"/>
  <c r="K671" i="10"/>
  <c r="M671" i="10" s="1"/>
  <c r="Y737" i="10" s="1"/>
  <c r="K691" i="10"/>
  <c r="K674" i="10"/>
  <c r="M674" i="10" s="1"/>
  <c r="Y740" i="10" s="1"/>
  <c r="M676" i="10"/>
  <c r="Y742" i="10" s="1"/>
  <c r="M681" i="10"/>
  <c r="Y747" i="10" s="1"/>
  <c r="M688" i="10"/>
  <c r="Y754" i="10" s="1"/>
  <c r="M692" i="10"/>
  <c r="Y758" i="10" s="1"/>
  <c r="M691" i="10"/>
  <c r="Y757" i="10" s="1"/>
  <c r="M689" i="10"/>
  <c r="Y755" i="10" s="1"/>
  <c r="M706" i="10"/>
  <c r="Y772" i="10" s="1"/>
  <c r="M690" i="10"/>
  <c r="Y756" i="10" s="1"/>
  <c r="M705" i="10"/>
  <c r="Y771" i="10" s="1"/>
  <c r="M669" i="10"/>
  <c r="Y735" i="10" s="1"/>
  <c r="M694" i="10"/>
  <c r="Y760" i="10" s="1"/>
  <c r="M683" i="10"/>
  <c r="Y749" i="10" s="1"/>
  <c r="M713" i="10"/>
  <c r="Y779" i="10" s="1"/>
  <c r="M695" i="10"/>
  <c r="Y761" i="10" s="1"/>
  <c r="M711" i="10"/>
  <c r="Y777" i="10" s="1"/>
  <c r="M677" i="10"/>
  <c r="Y743" i="10" s="1"/>
  <c r="M684" i="10"/>
  <c r="Y750" i="10" s="1"/>
  <c r="M710" i="10"/>
  <c r="Y776" i="10" s="1"/>
  <c r="M686" i="10"/>
  <c r="Y752" i="10" s="1"/>
  <c r="M700" i="10"/>
  <c r="Y766" i="10" s="1"/>
  <c r="M687" i="10"/>
  <c r="Y753" i="10" s="1"/>
  <c r="M704" i="10"/>
  <c r="Y770" i="10" s="1"/>
  <c r="M702" i="10"/>
  <c r="Y768" i="10" s="1"/>
  <c r="M712" i="10"/>
  <c r="Y778" i="10" s="1"/>
  <c r="M688" i="1"/>
  <c r="M697" i="1"/>
  <c r="D151" i="9" s="1"/>
  <c r="M704" i="1"/>
  <c r="D183" i="9" s="1"/>
  <c r="M675" i="1"/>
  <c r="M676" i="1"/>
  <c r="D55" i="9" s="1"/>
  <c r="M703" i="1"/>
  <c r="M702" i="1"/>
  <c r="I151" i="9" s="1"/>
  <c r="M689" i="1"/>
  <c r="C119" i="9" s="1"/>
  <c r="M696" i="1"/>
  <c r="C151" i="9" s="1"/>
  <c r="M687" i="1"/>
  <c r="H87" i="9" s="1"/>
  <c r="M677" i="1"/>
  <c r="M669" i="1"/>
  <c r="M708" i="1"/>
  <c r="H183" i="9" s="1"/>
  <c r="M707" i="1"/>
  <c r="M684" i="1"/>
  <c r="M690" i="1"/>
  <c r="M705" i="1"/>
  <c r="M670" i="1"/>
  <c r="M713" i="1"/>
  <c r="M672" i="1"/>
  <c r="G23" i="9" s="1"/>
  <c r="M671" i="1"/>
  <c r="M691" i="1"/>
  <c r="M668" i="1"/>
  <c r="M709" i="1"/>
  <c r="M692" i="1"/>
  <c r="M679" i="1"/>
  <c r="M681" i="1"/>
  <c r="M694" i="1"/>
  <c r="M701" i="1"/>
  <c r="M693" i="1"/>
  <c r="G119" i="9" s="1"/>
  <c r="M678" i="1"/>
  <c r="F55" i="9" s="1"/>
  <c r="M695" i="1"/>
  <c r="L715" i="1"/>
  <c r="M700" i="1"/>
  <c r="M706" i="1"/>
  <c r="M698" i="1"/>
  <c r="M686" i="1"/>
  <c r="M685" i="1"/>
  <c r="F87" i="9" s="1"/>
  <c r="D215" i="9"/>
  <c r="I23" i="9"/>
  <c r="H23" i="9"/>
  <c r="E183" i="9"/>
  <c r="C87" i="9"/>
  <c r="D87" i="9"/>
  <c r="K715" i="1"/>
  <c r="H55" i="9"/>
  <c r="F151" i="9" l="1"/>
  <c r="D23" i="9"/>
  <c r="D119" i="9"/>
  <c r="H119" i="9"/>
  <c r="E23" i="9"/>
  <c r="E215" i="9"/>
  <c r="G183" i="9"/>
  <c r="I87" i="9"/>
  <c r="C183" i="9"/>
  <c r="K715" i="10"/>
  <c r="Y734" i="10"/>
  <c r="Y815" i="10" s="1"/>
  <c r="M715" i="10"/>
  <c r="E87" i="9"/>
  <c r="F23" i="9"/>
  <c r="I183" i="9"/>
  <c r="I119" i="9"/>
  <c r="C55" i="9"/>
  <c r="E55" i="9"/>
  <c r="F119" i="9"/>
  <c r="G87" i="9"/>
  <c r="F215" i="9"/>
  <c r="F183" i="9"/>
  <c r="C23" i="9"/>
  <c r="H151" i="9"/>
  <c r="G55" i="9"/>
  <c r="E119" i="9"/>
  <c r="G151" i="9"/>
  <c r="I55" i="9"/>
  <c r="E151" i="9"/>
  <c r="M715" i="1"/>
</calcChain>
</file>

<file path=xl/sharedStrings.xml><?xml version="1.0" encoding="utf-8"?>
<sst xmlns="http://schemas.openxmlformats.org/spreadsheetml/2006/main" count="4669" uniqueCount="1280">
  <si>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</si>
  <si>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</si>
  <si>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</si>
  <si>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</si>
  <si>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</si>
  <si>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</si>
  <si>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</si>
  <si>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</si>
  <si>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</si>
  <si>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</si>
  <si>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</si>
  <si>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</si>
  <si>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</si>
  <si>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</si>
  <si>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</si>
  <si>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</si>
  <si>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</si>
  <si>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</si>
  <si>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</si>
  <si>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</si>
  <si>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</si>
  <si>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</si>
  <si>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</si>
  <si>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</si>
  <si>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</si>
  <si>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</si>
  <si>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</si>
  <si>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</si>
  <si>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</si>
  <si>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</si>
  <si>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</si>
  <si>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</si>
  <si>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</si>
  <si>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</si>
  <si>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</si>
  <si>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</si>
  <si>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</si>
  <si>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</si>
  <si>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</si>
  <si>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</si>
  <si>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</si>
  <si>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</si>
  <si>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</si>
  <si>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</si>
  <si>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</si>
  <si>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</si>
  <si>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</si>
  <si>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</si>
  <si>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</si>
  <si>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</si>
  <si>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</si>
  <si>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</si>
  <si>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</si>
  <si>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</si>
  <si>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</si>
  <si>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</si>
  <si>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</si>
  <si>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</si>
  <si>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</si>
  <si>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</si>
  <si>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</si>
  <si>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</si>
  <si>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</si>
  <si>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</si>
  <si>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</si>
  <si>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</si>
  <si>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</si>
  <si>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</si>
  <si>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</si>
  <si>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</si>
  <si>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</si>
  <si>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</si>
  <si>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</si>
  <si>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</si>
  <si>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</si>
  <si>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</si>
  <si>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</si>
  <si>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</si>
  <si>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</si>
  <si>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</si>
  <si>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</si>
  <si>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</si>
  <si>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</si>
  <si>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</si>
  <si>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</si>
  <si>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</si>
  <si>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</si>
  <si>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</si>
  <si>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</si>
  <si>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</si>
  <si>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</si>
  <si>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</si>
  <si>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</si>
  <si>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</si>
  <si>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</si>
  <si>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</si>
  <si>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</si>
  <si>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</si>
  <si>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</si>
  <si>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</si>
  <si>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</si>
  <si>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</si>
  <si>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</si>
  <si>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</si>
  <si>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</si>
  <si>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</si>
  <si>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</si>
  <si>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</si>
  <si>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</si>
  <si>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</si>
  <si>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</si>
  <si>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</si>
  <si>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</si>
  <si>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</si>
  <si>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</si>
  <si>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</si>
  <si>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</si>
  <si>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</si>
  <si>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</si>
  <si>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</si>
  <si>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</si>
  <si>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</si>
  <si>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</si>
  <si>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</si>
  <si>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</si>
  <si>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</si>
  <si>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</si>
  <si>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</si>
  <si>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</si>
  <si>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</si>
  <si>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</si>
  <si>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</si>
  <si>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</si>
  <si>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</si>
  <si>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</si>
  <si>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</si>
  <si>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</si>
  <si>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</si>
  <si>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</si>
  <si>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</si>
  <si>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</si>
  <si>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</si>
  <si>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</si>
  <si>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</si>
  <si>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</si>
  <si>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</si>
  <si>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</si>
  <si>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</si>
  <si>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</si>
  <si>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</si>
  <si>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</si>
  <si>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</si>
  <si>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</si>
  <si>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</si>
  <si>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</si>
  <si>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</si>
  <si>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</si>
  <si>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</si>
  <si>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</si>
  <si>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</si>
  <si>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</si>
  <si>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</si>
  <si>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</si>
  <si>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</si>
  <si>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</si>
  <si>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</si>
  <si>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</si>
  <si>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</si>
  <si>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</si>
  <si>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</si>
  <si>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</si>
  <si>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</si>
  <si>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</si>
  <si>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</si>
  <si>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</si>
  <si>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</si>
  <si>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</si>
  <si>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</si>
  <si>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</si>
  <si>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</si>
  <si>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</si>
  <si>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</si>
  <si>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</si>
  <si>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</si>
  <si>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</si>
  <si>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</si>
  <si>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</si>
  <si>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</si>
  <si>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</si>
  <si>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</si>
  <si>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</si>
  <si>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</si>
  <si>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</si>
  <si>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</si>
  <si>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</si>
  <si>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</si>
  <si>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</si>
  <si>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</si>
  <si>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</si>
  <si>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</si>
  <si>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</si>
  <si>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</si>
  <si>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</si>
  <si>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</si>
  <si>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</si>
  <si>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</si>
  <si>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</si>
  <si>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</si>
  <si>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</si>
  <si>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</si>
  <si>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</si>
  <si>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</si>
  <si>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</si>
  <si>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</si>
  <si>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</si>
  <si>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</si>
  <si>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</si>
  <si>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</si>
  <si>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</si>
  <si>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</si>
  <si>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</si>
  <si>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</si>
  <si>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</si>
  <si>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</si>
  <si>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</si>
  <si>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</si>
  <si>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</si>
  <si>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</si>
  <si>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</si>
  <si>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</si>
  <si>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</si>
  <si>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</si>
  <si>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</si>
  <si>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</si>
  <si>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</si>
  <si>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</si>
  <si>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</si>
  <si>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</si>
  <si>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</si>
  <si>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</si>
  <si>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</si>
  <si>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</si>
  <si>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</si>
  <si>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</si>
  <si>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</si>
  <si>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</si>
  <si>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</si>
  <si>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</si>
  <si>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</si>
  <si>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</si>
  <si>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</si>
  <si>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</si>
  <si>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</si>
  <si>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</si>
  <si>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</si>
  <si>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</si>
  <si>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</si>
  <si>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</si>
  <si>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</si>
  <si>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</si>
  <si>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</si>
  <si>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</si>
  <si>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</si>
  <si>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</si>
  <si>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</si>
  <si>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</si>
  <si>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</si>
  <si>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</si>
  <si>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</si>
  <si>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</si>
  <si>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</si>
  <si>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</si>
  <si>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</si>
  <si>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</si>
  <si>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</si>
  <si>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</si>
  <si>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</si>
  <si>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</si>
  <si>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</si>
  <si>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</si>
  <si>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</si>
  <si>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</si>
  <si>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</si>
  <si>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</si>
  <si>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</si>
  <si>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</si>
  <si>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</si>
  <si>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</si>
  <si>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</si>
  <si>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</si>
  <si>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</si>
  <si>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</si>
  <si>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</si>
  <si>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</si>
  <si>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</si>
  <si>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</si>
  <si>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</si>
  <si>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</si>
  <si>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</si>
  <si>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</si>
  <si>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</si>
  <si>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</si>
  <si>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</si>
  <si>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</si>
  <si>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</si>
  <si>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</si>
  <si>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</si>
  <si>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</si>
  <si>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</si>
  <si>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</si>
  <si>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</si>
  <si>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</si>
  <si>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</si>
  <si>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</si>
  <si>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</si>
  <si>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</si>
  <si>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</si>
  <si>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</si>
  <si>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</si>
  <si>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</si>
  <si>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</si>
  <si>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</si>
  <si>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</si>
  <si>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</si>
  <si>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</si>
  <si>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</si>
  <si>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</si>
  <si>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</si>
  <si>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</si>
  <si>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</si>
  <si>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</si>
  <si>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</si>
  <si>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</si>
  <si>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</si>
  <si>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</si>
  <si>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</si>
  <si>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</si>
  <si>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</si>
  <si>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</si>
  <si>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</si>
  <si>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</si>
  <si>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</si>
  <si>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</si>
  <si>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</si>
  <si>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</si>
  <si>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</si>
  <si>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</si>
  <si>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</si>
  <si>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</si>
  <si>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</si>
  <si>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</si>
  <si>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</si>
  <si>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</si>
  <si>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</si>
  <si>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</si>
  <si>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</si>
  <si>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</si>
  <si>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</si>
  <si>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</si>
  <si>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</si>
  <si>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</si>
  <si>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</si>
  <si>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</si>
  <si>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</si>
  <si>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</si>
  <si>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</si>
  <si>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</si>
  <si>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</si>
  <si>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</si>
  <si>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</si>
  <si>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</si>
  <si>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</si>
  <si>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</si>
  <si>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</si>
  <si>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</si>
  <si>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</si>
  <si>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</si>
  <si>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</si>
  <si>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</si>
  <si>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</si>
  <si>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</si>
  <si>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</si>
  <si>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</si>
  <si>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</si>
  <si>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</si>
  <si>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</si>
  <si>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</si>
  <si>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</si>
  <si>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</si>
  <si>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</si>
  <si>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</si>
  <si>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</si>
  <si>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</si>
  <si>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</si>
  <si>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</si>
  <si>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</si>
  <si>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</si>
  <si>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</si>
  <si>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</si>
  <si>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</si>
  <si>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</si>
  <si>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</si>
  <si>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</si>
  <si>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</si>
  <si>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</si>
  <si>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</si>
  <si>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</si>
  <si>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</si>
  <si>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</si>
  <si>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</si>
  <si>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</si>
  <si>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</si>
  <si>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</si>
  <si>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</si>
  <si>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</si>
  <si>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</si>
  <si>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</si>
  <si>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</si>
  <si>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</si>
  <si>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</si>
  <si>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</si>
  <si>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</si>
  <si>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</si>
  <si>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</si>
  <si>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</si>
  <si>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</si>
  <si>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</si>
  <si>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</si>
  <si>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</si>
  <si>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</si>
  <si>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</si>
  <si>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</si>
  <si>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</si>
  <si>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</si>
  <si>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</si>
  <si>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</si>
  <si>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</si>
  <si>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</si>
  <si>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</si>
  <si>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</si>
  <si>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</si>
  <si>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</si>
  <si>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</si>
  <si>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</si>
  <si>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</si>
  <si>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</si>
  <si>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</si>
  <si>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</si>
  <si>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</si>
  <si>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</si>
  <si>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</si>
  <si>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</si>
  <si>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</si>
  <si>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</si>
  <si>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</si>
  <si>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</si>
  <si>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</si>
  <si>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</si>
  <si>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</si>
  <si>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</si>
  <si>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</si>
  <si>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</si>
  <si>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</si>
  <si>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</si>
  <si>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</si>
  <si>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</si>
  <si>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</si>
  <si>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</si>
  <si>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</si>
  <si>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</si>
  <si>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</si>
  <si>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</si>
  <si>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</si>
  <si>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</si>
  <si>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</si>
  <si>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</si>
  <si>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</si>
  <si>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</si>
  <si>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</si>
  <si>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</si>
  <si>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</si>
  <si>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</si>
  <si>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</si>
  <si>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</si>
  <si>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</si>
  <si>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</si>
  <si>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</si>
  <si>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</si>
  <si>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</si>
  <si>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</si>
  <si>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</si>
  <si>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</si>
  <si>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</si>
  <si>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</si>
  <si>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</si>
  <si>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</si>
  <si>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</si>
  <si>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</si>
  <si>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</si>
  <si>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</si>
  <si>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</si>
  <si>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</si>
  <si>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</si>
  <si>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</si>
  <si>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</si>
  <si>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</si>
  <si>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</si>
  <si>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</si>
  <si>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</si>
  <si>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</si>
  <si>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</si>
  <si>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</si>
  <si>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</si>
  <si>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</si>
  <si>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</si>
  <si>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</si>
  <si>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</si>
  <si>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</si>
  <si>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</si>
  <si>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</si>
  <si>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</si>
  <si>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</si>
  <si>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</si>
  <si>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</si>
  <si>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</si>
  <si>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</si>
  <si>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</si>
  <si>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</si>
  <si>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</si>
  <si>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</si>
  <si>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</si>
  <si>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</si>
  <si>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</si>
  <si>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</si>
  <si>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</si>
  <si>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</si>
  <si>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</si>
  <si>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</si>
  <si>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</si>
  <si>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</si>
  <si>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</si>
  <si>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</si>
  <si>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</si>
  <si>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</si>
  <si>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</si>
  <si>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</si>
  <si>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</si>
  <si>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</si>
  <si>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</si>
  <si>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</si>
  <si>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</si>
  <si>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</si>
  <si>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</si>
  <si>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</si>
  <si>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</si>
  <si>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</si>
  <si>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</si>
  <si>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</si>
  <si>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</si>
  <si>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</si>
  <si>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</si>
  <si>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</si>
  <si>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</si>
  <si>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</si>
  <si>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</si>
  <si>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</si>
  <si>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</si>
  <si>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</si>
  <si>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</si>
  <si>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</si>
  <si>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</si>
  <si>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</si>
  <si>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</si>
  <si>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</si>
  <si>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</si>
  <si>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</si>
  <si>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</si>
  <si>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</si>
  <si>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</si>
  <si>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</si>
  <si>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</si>
  <si>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</si>
  <si>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</si>
  <si>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</si>
  <si>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</si>
  <si>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</si>
  <si>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</si>
  <si>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</si>
  <si>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</si>
  <si>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</si>
  <si>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</si>
  <si>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</si>
  <si>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</si>
  <si>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</si>
  <si>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</si>
  <si>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</si>
  <si>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</si>
  <si>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</si>
  <si>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</si>
  <si>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</si>
  <si>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</si>
  <si>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</si>
  <si>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</si>
  <si>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</si>
  <si>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</si>
  <si>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</si>
  <si>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</si>
  <si>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</si>
  <si>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</si>
  <si>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</si>
  <si>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</si>
  <si>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</si>
  <si>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</si>
  <si>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</si>
  <si>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</si>
  <si>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</si>
  <si>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</si>
  <si>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</si>
  <si>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</si>
  <si>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</si>
  <si>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</si>
  <si>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</si>
  <si>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</si>
  <si>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</si>
  <si>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</si>
  <si>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</si>
  <si>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</si>
  <si>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</si>
  <si>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</si>
  <si>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</si>
  <si>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</si>
  <si>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</si>
  <si>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</si>
  <si>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</si>
  <si>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</si>
  <si>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</si>
  <si>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</si>
  <si>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</si>
  <si>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</si>
  <si>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</si>
  <si>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</si>
  <si>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</si>
  <si>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</si>
  <si>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</si>
  <si>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</si>
  <si>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</si>
  <si>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</si>
  <si>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</si>
  <si>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</si>
  <si>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</si>
  <si>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</si>
  <si>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</si>
  <si>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</si>
  <si>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</si>
  <si>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</si>
  <si>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</si>
  <si>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</si>
  <si>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</si>
  <si>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</si>
  <si>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</si>
  <si>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</si>
  <si>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</si>
  <si>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</si>
  <si>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</si>
  <si>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</si>
  <si>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</si>
  <si>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</si>
  <si>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</si>
  <si>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</si>
  <si>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</si>
  <si>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</si>
  <si>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</si>
  <si>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</si>
  <si>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</si>
  <si>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</si>
  <si>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</si>
  <si>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</si>
  <si>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</si>
  <si>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</si>
  <si>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</si>
  <si>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</si>
  <si>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</si>
  <si>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</si>
  <si>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</si>
  <si>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</si>
  <si>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</si>
  <si>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</si>
  <si>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</si>
  <si>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</si>
  <si>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</si>
  <si>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</si>
  <si>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</si>
  <si>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</si>
  <si>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</si>
  <si>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</si>
  <si>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</si>
  <si>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</si>
  <si>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</si>
  <si>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</si>
  <si>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</si>
  <si>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</si>
  <si>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</si>
  <si>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</si>
  <si>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</si>
  <si>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</si>
  <si>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</si>
  <si>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</si>
  <si>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</si>
  <si>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</si>
  <si>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</si>
  <si>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</si>
  <si>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</si>
  <si>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</si>
  <si>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</si>
  <si>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</si>
  <si>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</si>
  <si>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</si>
  <si>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</si>
  <si>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</si>
  <si>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</si>
  <si>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</si>
  <si>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</si>
  <si>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</si>
  <si>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</si>
  <si>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</si>
  <si>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</si>
  <si>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</si>
  <si>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</si>
  <si>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</si>
  <si>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</si>
  <si>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</si>
  <si>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</si>
  <si>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</si>
  <si>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</si>
  <si>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</si>
  <si>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</si>
  <si>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</si>
  <si>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</si>
  <si>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</si>
  <si>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</si>
  <si>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</si>
  <si>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</si>
  <si>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</si>
  <si>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</si>
  <si>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</si>
  <si>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</si>
  <si>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</si>
  <si>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</si>
  <si>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</si>
  <si>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</si>
  <si>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</si>
  <si>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</si>
  <si>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</si>
  <si>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</si>
  <si>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</si>
  <si>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</si>
  <si>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</si>
  <si>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</si>
  <si>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</si>
  <si>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</si>
  <si>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</si>
  <si>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</si>
  <si>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</si>
  <si>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</si>
  <si>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</si>
  <si>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</si>
  <si>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</si>
  <si>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</si>
  <si>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</si>
  <si>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</si>
  <si>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</si>
  <si>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</si>
  <si>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</si>
  <si>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</si>
  <si>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</si>
  <si>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</si>
  <si>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</si>
  <si>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</si>
  <si>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</si>
  <si>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</si>
  <si>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</si>
  <si>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</si>
  <si>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</si>
  <si>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</si>
  <si>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</si>
  <si>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</si>
  <si>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</si>
  <si>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</si>
  <si>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</si>
  <si>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</si>
  <si>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</si>
  <si>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</si>
  <si>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</si>
  <si>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</si>
  <si>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</si>
  <si>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</si>
  <si>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</si>
  <si>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</si>
  <si>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</si>
  <si>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</si>
  <si>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</si>
  <si>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</si>
  <si>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</si>
  <si>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</si>
  <si>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</si>
  <si>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</si>
  <si>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</si>
  <si>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</si>
  <si>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</si>
  <si>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</si>
  <si>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</si>
  <si>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</si>
  <si>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</si>
  <si>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</si>
  <si>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</si>
  <si>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</si>
  <si>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</si>
  <si>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</si>
  <si>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</si>
  <si>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</si>
  <si>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</si>
  <si>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</si>
  <si>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</si>
  <si>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</si>
  <si>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</si>
  <si>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</si>
  <si>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</si>
  <si>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</si>
  <si>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</si>
  <si>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</si>
  <si>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</si>
  <si>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</si>
  <si>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</si>
  <si>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</si>
  <si>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</si>
  <si>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</si>
  <si>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</si>
  <si>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</si>
  <si>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</si>
  <si>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</si>
  <si>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</si>
  <si>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</si>
  <si>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</si>
  <si>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</si>
  <si>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</si>
  <si>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</si>
  <si>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</si>
  <si>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</si>
  <si>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</si>
  <si>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</si>
  <si>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</si>
  <si>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</si>
  <si>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</si>
  <si>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</si>
  <si>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</si>
  <si>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</si>
  <si>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</si>
  <si>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</si>
  <si>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</si>
  <si>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</si>
  <si>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</si>
  <si>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</si>
  <si>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</si>
  <si>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</si>
  <si>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</si>
  <si>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</si>
  <si>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</si>
  <si>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</si>
  <si>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</si>
  <si>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</si>
  <si>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</si>
  <si>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</si>
  <si>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</si>
  <si>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</si>
  <si>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</si>
  <si>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</si>
  <si>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</si>
  <si>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</si>
  <si>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</si>
  <si>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</si>
  <si>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</si>
  <si>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</si>
  <si>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</si>
  <si>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</si>
  <si>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</si>
  <si>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</si>
  <si>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</si>
  <si>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</si>
  <si>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</si>
  <si>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</si>
  <si>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</si>
  <si>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</si>
  <si>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</si>
  <si>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</si>
  <si>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</si>
  <si>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</si>
  <si>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</si>
  <si>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</si>
  <si>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</si>
  <si>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</si>
  <si>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</si>
  <si>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</si>
  <si>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</si>
  <si>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</si>
  <si>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</si>
  <si>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</si>
  <si>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</si>
  <si>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</si>
  <si>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</si>
  <si>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</si>
  <si>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</si>
  <si>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</si>
  <si>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</si>
  <si>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</si>
  <si>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</si>
  <si>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</si>
  <si>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</si>
  <si>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</si>
  <si>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</si>
  <si>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</si>
  <si>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</si>
  <si>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</si>
  <si>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</si>
  <si>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</si>
  <si>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</si>
  <si>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</si>
  <si>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</si>
  <si>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</si>
  <si>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</si>
  <si>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</si>
  <si>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</si>
  <si>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</si>
  <si>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</si>
  <si>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</si>
  <si>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</si>
  <si>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</si>
  <si>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</si>
  <si>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</si>
  <si>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</si>
  <si>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</si>
  <si>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</si>
  <si>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</si>
  <si>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</si>
  <si>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</si>
  <si>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</si>
  <si>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</si>
  <si>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</si>
  <si>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</si>
  <si>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</si>
  <si>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</si>
  <si>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</si>
  <si>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</si>
  <si>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</si>
  <si>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</si>
  <si>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</si>
  <si>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</si>
  <si>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</si>
  <si>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</si>
  <si>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</si>
  <si>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</si>
  <si>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</si>
  <si>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</si>
  <si>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</si>
  <si>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</si>
  <si>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</si>
  <si>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</si>
  <si>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</si>
  <si>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</si>
  <si>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</si>
  <si>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</si>
  <si>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</si>
  <si>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</si>
  <si>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</si>
  <si>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</si>
  <si>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</si>
  <si>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</si>
  <si>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</si>
  <si>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</si>
  <si>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</si>
  <si>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</si>
  <si>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</si>
  <si>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</si>
  <si>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</si>
  <si>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</si>
  <si>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</si>
  <si>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</si>
  <si>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</si>
  <si>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</si>
  <si>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</si>
  <si>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</si>
  <si>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</si>
  <si>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</si>
  <si>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</si>
  <si>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</si>
  <si>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</si>
  <si>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</si>
  <si>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</si>
  <si>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</si>
  <si>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</si>
  <si>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</si>
  <si>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</si>
  <si>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</si>
  <si>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</si>
  <si>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</si>
  <si>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</si>
  <si>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</si>
  <si>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</si>
  <si>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</si>
  <si>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</si>
  <si>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</si>
  <si>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</si>
  <si>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</si>
  <si>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</si>
  <si>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</si>
  <si>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</si>
  <si>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</si>
  <si>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</si>
  <si>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</si>
  <si>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</si>
  <si>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</si>
  <si>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</si>
  <si>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</si>
  <si>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</si>
  <si>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</si>
  <si>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</si>
  <si>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</si>
  <si>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</si>
  <si>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</si>
  <si>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</si>
  <si>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</si>
  <si>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</si>
  <si>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</si>
  <si>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</si>
  <si>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</si>
  <si>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</si>
  <si>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</si>
  <si>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</si>
  <si>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</si>
  <si>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</si>
  <si>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</si>
  <si>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</si>
  <si>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</si>
  <si>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</si>
  <si>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</si>
  <si>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</si>
  <si>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</si>
  <si>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</si>
  <si>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</si>
  <si>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</si>
  <si>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</si>
  <si>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</si>
  <si>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</si>
  <si>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</si>
  <si>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</si>
  <si>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</si>
  <si>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</si>
  <si>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</si>
  <si>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</si>
  <si>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</si>
  <si>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</si>
  <si>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</si>
  <si>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</si>
  <si>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</si>
  <si>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</si>
  <si>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</si>
  <si>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</si>
  <si>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</si>
  <si>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</si>
  <si>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</si>
  <si>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</si>
  <si>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</si>
  <si>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</si>
  <si>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</si>
  <si>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</si>
  <si>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</si>
  <si>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</si>
  <si>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</si>
  <si>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</si>
  <si>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</si>
  <si>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</si>
  <si>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</si>
  <si>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</si>
  <si>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</si>
  <si>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</si>
  <si>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</si>
  <si>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</si>
  <si>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</si>
  <si>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</si>
  <si>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</si>
  <si>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</si>
  <si>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</si>
  <si>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</si>
  <si>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</si>
  <si>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</si>
  <si>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</si>
  <si>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</si>
  <si>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</si>
  <si>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</si>
  <si>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</si>
  <si>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</si>
  <si>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</si>
  <si>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</si>
  <si>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</si>
  <si>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</si>
  <si>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</si>
  <si>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</si>
  <si>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</si>
  <si>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</si>
  <si>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</si>
  <si>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</si>
  <si>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</si>
  <si>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</si>
  <si>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</si>
  <si>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</si>
  <si>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</si>
  <si>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</si>
  <si>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</si>
  <si>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</si>
  <si>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</si>
  <si>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</si>
  <si>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</si>
  <si>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</si>
  <si>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</si>
  <si>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</si>
  <si>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</si>
  <si>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</si>
  <si>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</si>
  <si>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</si>
  <si>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</si>
  <si>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</si>
  <si>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</si>
  <si>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</si>
  <si>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</si>
  <si>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</si>
  <si>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</si>
  <si>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</si>
  <si>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</si>
  <si>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</si>
  <si>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</si>
  <si>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</si>
  <si>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</si>
  <si>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</si>
  <si>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</si>
  <si>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</si>
  <si>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</si>
  <si>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</si>
  <si>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</si>
  <si>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</si>
  <si>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</si>
  <si>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</si>
  <si>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</si>
  <si>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</si>
  <si>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</si>
  <si>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</si>
  <si>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</si>
  <si>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</si>
  <si>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</si>
  <si>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</si>
  <si>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</si>
  <si>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</si>
  <si>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</si>
  <si>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</si>
  <si>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</si>
  <si>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</si>
  <si>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</si>
  <si>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</si>
  <si>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</si>
  <si>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</si>
  <si>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</si>
  <si>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</si>
  <si>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</si>
  <si>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</si>
  <si>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</si>
  <si>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</si>
  <si>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</si>
  <si>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</si>
  <si>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</si>
  <si>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</si>
  <si>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</si>
  <si>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</si>
  <si>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</si>
  <si>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</si>
  <si>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</si>
  <si>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</si>
  <si>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</si>
  <si>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</si>
  <si>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</si>
  <si>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</si>
  <si>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</si>
  <si>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</si>
  <si>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</si>
  <si>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</si>
  <si>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</si>
  <si>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</si>
  <si>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</si>
  <si>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</si>
  <si>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</si>
  <si>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</si>
  <si>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</si>
  <si>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</si>
  <si>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</si>
  <si>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</si>
  <si>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</si>
  <si>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</si>
  <si>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</si>
  <si>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</si>
  <si>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</si>
  <si>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</si>
  <si>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</si>
  <si>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</si>
  <si>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</si>
  <si>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</si>
  <si>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</si>
  <si>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</si>
  <si>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</si>
  <si>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</si>
  <si>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</si>
  <si>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</si>
  <si>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</si>
  <si>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</si>
  <si>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</si>
  <si>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</si>
  <si>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</si>
  <si>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</si>
  <si>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</si>
  <si>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</si>
  <si>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</si>
  <si>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</si>
  <si>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</si>
  <si>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</si>
  <si>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</si>
  <si>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</si>
  <si>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</si>
  <si>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</si>
  <si>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</si>
  <si>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</si>
  <si>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</si>
  <si>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</si>
  <si>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</si>
  <si>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</si>
  <si>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</si>
  <si>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</si>
  <si>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</si>
  <si>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</si>
  <si>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</si>
  <si>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</si>
  <si>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</si>
  <si>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</si>
  <si>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</si>
  <si>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</si>
  <si>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</si>
  <si>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</si>
  <si>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</si>
  <si>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</si>
  <si>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</si>
  <si>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</si>
  <si>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</si>
  <si>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</si>
  <si>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</si>
  <si>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</si>
  <si>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</si>
  <si>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</si>
  <si>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</si>
  <si>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</si>
  <si>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</si>
  <si>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</si>
  <si>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084</t>
  </si>
  <si>
    <t>Providence Regional Medical Center Everett</t>
  </si>
  <si>
    <t>1321 Colby Avenue</t>
  </si>
  <si>
    <t>Everett, WA 98201</t>
  </si>
  <si>
    <t>Snohomish</t>
  </si>
  <si>
    <t>Preston Simmons</t>
  </si>
  <si>
    <t>Sheri Feeney</t>
  </si>
  <si>
    <t>Robert Leach</t>
  </si>
  <si>
    <t>425-261-4050</t>
  </si>
  <si>
    <t>425-261-4051</t>
  </si>
  <si>
    <t>12/31/2018</t>
  </si>
  <si>
    <t>Kim Williams</t>
  </si>
  <si>
    <t>Helen Andrus</t>
  </si>
  <si>
    <t>Pam Daniels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</si>
</sst>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applyNumberFormat="1" applyFont="1" applyFill="1" applyBorder="1" applyAlignme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10 2 3" xfId="5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94" transitionEvaluation="1" transitionEntry="1" codeName="Sheet1">
    <pageSetUpPr autoPageBreaks="0" fitToPage="1"/>
  </sheetPr>
  <dimension ref="A1:CF719"/>
  <sheetViews>
    <sheetView showGridLines="0" tabSelected="1" topLeftCell="A694" zoomScale="75" zoomScaleNormal="75" workbookViewId="0">
      <selection activeCell="I727" sqref="I72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86">
        <v>24906586.889999975</v>
      </c>
      <c r="C48" s="245">
        <f>ROUND(((B48/CE61)*C61),0)</f>
        <v>1823138</v>
      </c>
      <c r="D48" s="245">
        <f>ROUND(((B48/CE61)*D61),0)</f>
        <v>0</v>
      </c>
      <c r="E48" s="195">
        <f>ROUND(((B48/CE61)*E61),0)</f>
        <v>6013513</v>
      </c>
      <c r="F48" s="195">
        <f>ROUND(((B48/CE61)*F61),0)</f>
        <v>0</v>
      </c>
      <c r="G48" s="195">
        <f>ROUND(((B48/CE61)*G61),0)</f>
        <v>205005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1610863</v>
      </c>
      <c r="P48" s="195">
        <f>ROUND(((B48/CE61)*P61),0)</f>
        <v>1209987</v>
      </c>
      <c r="Q48" s="195">
        <f>ROUND(((B48/CE61)*Q61),0)</f>
        <v>928148</v>
      </c>
      <c r="R48" s="195">
        <f>ROUND(((B48/CE61)*R61),0)</f>
        <v>56219</v>
      </c>
      <c r="S48" s="195">
        <f>ROUND(((B48/CE61)*S61),0)</f>
        <v>213013</v>
      </c>
      <c r="T48" s="195">
        <f>ROUND(((B48/CE61)*T61),0)</f>
        <v>148349</v>
      </c>
      <c r="U48" s="195">
        <f>ROUND(((B48/CE61)*U61),0)</f>
        <v>835563</v>
      </c>
      <c r="V48" s="195">
        <f>ROUND(((B48/CE61)*V61),0)</f>
        <v>373150</v>
      </c>
      <c r="W48" s="195">
        <f>ROUND(((B48/CE61)*W61),0)</f>
        <v>136956</v>
      </c>
      <c r="X48" s="195">
        <f>ROUND(((B48/CE61)*X61),0)</f>
        <v>207099</v>
      </c>
      <c r="Y48" s="195">
        <f>ROUND(((B48/CE61)*Y61),0)</f>
        <v>1127190</v>
      </c>
      <c r="Z48" s="195">
        <f>ROUND(((B48/CE61)*Z61),0)</f>
        <v>241565</v>
      </c>
      <c r="AA48" s="195">
        <f>ROUND(((B48/CE61)*AA61),0)</f>
        <v>83750</v>
      </c>
      <c r="AB48" s="195">
        <f>ROUND(((B48/CE61)*AB61),0)</f>
        <v>714788</v>
      </c>
      <c r="AC48" s="195">
        <f>ROUND(((B48/CE61)*AC61),0)</f>
        <v>481030</v>
      </c>
      <c r="AD48" s="195">
        <f>ROUND(((B48/CE61)*AD61),0)</f>
        <v>0</v>
      </c>
      <c r="AE48" s="195">
        <f>ROUND(((B48/CE61)*AE61),0)</f>
        <v>497320</v>
      </c>
      <c r="AF48" s="195">
        <f>ROUND(((B48/CE61)*AF61),0)</f>
        <v>0</v>
      </c>
      <c r="AG48" s="195">
        <f>ROUND(((B48/CE61)*AG61),0)</f>
        <v>1335648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1149946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66023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22381</v>
      </c>
      <c r="AW48" s="195">
        <f>ROUND(((B48/CE61)*AW61),0)</f>
        <v>94729</v>
      </c>
      <c r="AX48" s="195">
        <f>ROUND(((B48/CE61)*AX61),0)</f>
        <v>0</v>
      </c>
      <c r="AY48" s="195">
        <f>ROUND(((B48/CE61)*AY61),0)</f>
        <v>453245</v>
      </c>
      <c r="AZ48" s="195">
        <f>ROUND(((B48/CE61)*AZ61),0)</f>
        <v>155559</v>
      </c>
      <c r="BA48" s="195">
        <f>ROUND(((B48/CE61)*BA61),0)</f>
        <v>18934</v>
      </c>
      <c r="BB48" s="195">
        <f>ROUND(((B48/CE61)*BB61),0)</f>
        <v>485563</v>
      </c>
      <c r="BC48" s="195">
        <f>ROUND(((B48/CE61)*BC61),0)</f>
        <v>122524</v>
      </c>
      <c r="BD48" s="195">
        <f>ROUND(((B48/CE61)*BD61),0)</f>
        <v>0</v>
      </c>
      <c r="BE48" s="195">
        <f>ROUND(((B48/CE61)*BE61),0)</f>
        <v>703765</v>
      </c>
      <c r="BF48" s="195">
        <f>ROUND(((B48/CE61)*BF61),0)</f>
        <v>547207</v>
      </c>
      <c r="BG48" s="195">
        <f>ROUND(((B48/CE61)*BG61),0)</f>
        <v>87351</v>
      </c>
      <c r="BH48" s="195">
        <f>ROUND(((B48/CE61)*BH61),0)</f>
        <v>202783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143061</v>
      </c>
      <c r="BM48" s="195">
        <f>ROUND(((B48/CE61)*BM61),0)</f>
        <v>0</v>
      </c>
      <c r="BN48" s="195">
        <f>ROUND(((B48/CE61)*BN61),0)</f>
        <v>457278</v>
      </c>
      <c r="BO48" s="195">
        <f>ROUND(((B48/CE61)*BO61),0)</f>
        <v>36020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81242</v>
      </c>
      <c r="BT48" s="195">
        <f>ROUND(((B48/CE61)*BT61),0)</f>
        <v>79247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84417</v>
      </c>
      <c r="BX48" s="195">
        <f>ROUND(((B48/CE61)*BX61),0)</f>
        <v>0</v>
      </c>
      <c r="BY48" s="195">
        <f>ROUND(((B48/CE61)*BY61),0)</f>
        <v>961972</v>
      </c>
      <c r="BZ48" s="195">
        <f>ROUND(((B48/CE61)*BZ61),0)</f>
        <v>0</v>
      </c>
      <c r="CA48" s="195">
        <f>ROUND(((B48/CE61)*CA61),0)</f>
        <v>327407</v>
      </c>
      <c r="CB48" s="195">
        <f>ROUND(((B48/CE61)*CB61),0)</f>
        <v>48528</v>
      </c>
      <c r="CC48" s="195">
        <f>ROUND(((B48/CE61)*CC61),0)</f>
        <v>335112</v>
      </c>
      <c r="CD48" s="195"/>
      <c r="CE48" s="195">
        <f>SUM(C48:CD48)</f>
        <v>24906588</v>
      </c>
    </row>
    <row r="49" spans="1:84" ht="12.6" customHeight="1" x14ac:dyDescent="0.25">
      <c r="A49" s="175" t="s">
        <v>206</v>
      </c>
      <c r="B49" s="195">
        <f>B47+B48</f>
        <v>24906586.889999975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28578235.470000006</v>
      </c>
      <c r="C52" s="195">
        <f>ROUND((B52/(CE76+CF76)*C76),0)</f>
        <v>1053857</v>
      </c>
      <c r="D52" s="195">
        <f>ROUND((B52/(CE76+CF76)*D76),0)</f>
        <v>0</v>
      </c>
      <c r="E52" s="195">
        <f>ROUND((B52/(CE76+CF76)*E76),0)</f>
        <v>4073195</v>
      </c>
      <c r="F52" s="195">
        <f>ROUND((B52/(CE76+CF76)*F76),0)</f>
        <v>0</v>
      </c>
      <c r="G52" s="195">
        <f>ROUND((B52/(CE76+CF76)*G76),0)</f>
        <v>212355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1198548</v>
      </c>
      <c r="P52" s="195">
        <f>ROUND((B52/(CE76+CF76)*P76),0)</f>
        <v>1706579</v>
      </c>
      <c r="Q52" s="195">
        <f>ROUND((B52/(CE76+CF76)*Q76),0)</f>
        <v>957315</v>
      </c>
      <c r="R52" s="195">
        <f>ROUND((B52/(CE76+CF76)*R76),0)</f>
        <v>23588</v>
      </c>
      <c r="S52" s="195">
        <f>ROUND((B52/(CE76+CF76)*S76),0)</f>
        <v>1814621</v>
      </c>
      <c r="T52" s="195">
        <f>ROUND((B52/(CE76+CF76)*T76),0)</f>
        <v>3559</v>
      </c>
      <c r="U52" s="195">
        <f>ROUND((B52/(CE76+CF76)*U76),0)</f>
        <v>552855</v>
      </c>
      <c r="V52" s="195">
        <f>ROUND((B52/(CE76+CF76)*V76),0)</f>
        <v>228511</v>
      </c>
      <c r="W52" s="195">
        <f>ROUND((B52/(CE76+CF76)*W76),0)</f>
        <v>88811</v>
      </c>
      <c r="X52" s="195">
        <f>ROUND((B52/(CE76+CF76)*X76),0)</f>
        <v>137724</v>
      </c>
      <c r="Y52" s="195">
        <f>ROUND((B52/(CE76+CF76)*Y76),0)</f>
        <v>938828</v>
      </c>
      <c r="Z52" s="195">
        <f>ROUND((B52/(CE76+CF76)*Z76),0)</f>
        <v>2495</v>
      </c>
      <c r="AA52" s="195">
        <f>ROUND((B52/(CE76+CF76)*AA76),0)</f>
        <v>146415</v>
      </c>
      <c r="AB52" s="195">
        <f>ROUND((B52/(CE76+CF76)*AB76),0)</f>
        <v>253400</v>
      </c>
      <c r="AC52" s="195">
        <f>ROUND((B52/(CE76+CF76)*AC76),0)</f>
        <v>76360</v>
      </c>
      <c r="AD52" s="195">
        <f>ROUND((B52/(CE76+CF76)*AD76),0)</f>
        <v>0</v>
      </c>
      <c r="AE52" s="195">
        <f>ROUND((B52/(CE76+CF76)*AE76),0)</f>
        <v>252099</v>
      </c>
      <c r="AF52" s="195">
        <f>ROUND((B52/(CE76+CF76)*AF76),0)</f>
        <v>0</v>
      </c>
      <c r="AG52" s="195">
        <f>ROUND((B52/(CE76+CF76)*AG76),0)</f>
        <v>983638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540876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272054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398452</v>
      </c>
      <c r="AW52" s="195">
        <f>ROUND((B52/(CE76+CF76)*AW76),0)</f>
        <v>212833</v>
      </c>
      <c r="AX52" s="195">
        <f>ROUND((B52/(CE76+CF76)*AX76),0)</f>
        <v>0</v>
      </c>
      <c r="AY52" s="195">
        <f>ROUND((B52/(CE76+CF76)*AY76),0)</f>
        <v>926472</v>
      </c>
      <c r="AZ52" s="195">
        <f>ROUND((B52/(CE76+CF76)*AZ76),0)</f>
        <v>17956</v>
      </c>
      <c r="BA52" s="195">
        <f>ROUND((B52/(CE76+CF76)*BA76),0)</f>
        <v>136505</v>
      </c>
      <c r="BB52" s="195">
        <f>ROUND((B52/(CE76+CF76)*BB76),0)</f>
        <v>101757</v>
      </c>
      <c r="BC52" s="195">
        <f>ROUND((B52/(CE76+CF76)*BC76),0)</f>
        <v>46860</v>
      </c>
      <c r="BD52" s="195">
        <f>ROUND((B52/(CE76+CF76)*BD76),0)</f>
        <v>31248</v>
      </c>
      <c r="BE52" s="195">
        <f>ROUND((B52/(CE76+CF76)*BE76),0)</f>
        <v>6678788</v>
      </c>
      <c r="BF52" s="195">
        <f>ROUND((B52/(CE76+CF76)*BF76),0)</f>
        <v>766410</v>
      </c>
      <c r="BG52" s="195">
        <f>ROUND((B52/(CE76+CF76)*BG76),0)</f>
        <v>44857</v>
      </c>
      <c r="BH52" s="195">
        <f>ROUND((B52/(CE76+CF76)*BH76),0)</f>
        <v>677242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36650</v>
      </c>
      <c r="BL52" s="195">
        <f>ROUND((B52/(CE76+CF76)*BL76),0)</f>
        <v>73697</v>
      </c>
      <c r="BM52" s="195">
        <f>ROUND((B52/(CE76+CF76)*BM76),0)</f>
        <v>3332</v>
      </c>
      <c r="BN52" s="195">
        <f>ROUND((B52/(CE76+CF76)*BN76),0)</f>
        <v>798274</v>
      </c>
      <c r="BO52" s="195">
        <f>ROUND((B52/(CE76+CF76)*BO76),0)</f>
        <v>52590</v>
      </c>
      <c r="BP52" s="195">
        <f>ROUND((B52/(CE76+CF76)*BP76),0)</f>
        <v>128202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282541</v>
      </c>
      <c r="BT52" s="195">
        <f>ROUND((B52/(CE76+CF76)*BT76),0)</f>
        <v>165131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474751</v>
      </c>
      <c r="BX52" s="195">
        <f>ROUND((B52/(CE76+CF76)*BX76),0)</f>
        <v>0</v>
      </c>
      <c r="BY52" s="195">
        <f>ROUND((B52/(CE76+CF76)*BY76),0)</f>
        <v>784799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221203</v>
      </c>
      <c r="CD52" s="195"/>
      <c r="CE52" s="195">
        <f>SUM(C52:CD52)</f>
        <v>28578233</v>
      </c>
    </row>
    <row r="53" spans="1:84" ht="12.6" customHeight="1" x14ac:dyDescent="0.25">
      <c r="A53" s="175" t="s">
        <v>206</v>
      </c>
      <c r="B53" s="195">
        <f>B51+B52</f>
        <v>28578235.470000006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20652.03079757329</v>
      </c>
      <c r="D59" s="184">
        <v>0</v>
      </c>
      <c r="E59" s="184">
        <v>128466.61847886161</v>
      </c>
      <c r="F59" s="184">
        <v>0</v>
      </c>
      <c r="G59" s="184">
        <v>4434.3534860083219</v>
      </c>
      <c r="H59" s="184">
        <v>0</v>
      </c>
      <c r="I59" s="184">
        <v>0</v>
      </c>
      <c r="J59" s="184">
        <v>5952</v>
      </c>
      <c r="K59" s="184">
        <v>0</v>
      </c>
      <c r="L59" s="184">
        <v>0</v>
      </c>
      <c r="M59" s="184">
        <v>0</v>
      </c>
      <c r="N59" s="184">
        <v>0</v>
      </c>
      <c r="O59" s="184">
        <v>4550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891079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186.70999999999998</v>
      </c>
      <c r="D60" s="187">
        <v>0</v>
      </c>
      <c r="E60" s="187">
        <v>780.35</v>
      </c>
      <c r="F60" s="223">
        <v>0</v>
      </c>
      <c r="G60" s="187">
        <v>23.18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175.67999999999998</v>
      </c>
      <c r="P60" s="221">
        <v>140.93000000000004</v>
      </c>
      <c r="Q60" s="221">
        <v>96.339999999999975</v>
      </c>
      <c r="R60" s="221">
        <v>8.3199999999999985</v>
      </c>
      <c r="S60" s="221">
        <v>41.510000000000005</v>
      </c>
      <c r="T60" s="221">
        <v>13.18</v>
      </c>
      <c r="U60" s="221">
        <v>123.89000000000001</v>
      </c>
      <c r="V60" s="221">
        <v>40.659999999999989</v>
      </c>
      <c r="W60" s="221">
        <v>12.240000000000002</v>
      </c>
      <c r="X60" s="221">
        <v>21.38</v>
      </c>
      <c r="Y60" s="221">
        <v>134.31000000000006</v>
      </c>
      <c r="Z60" s="221">
        <v>26.309999999999995</v>
      </c>
      <c r="AA60" s="221">
        <v>7.7799999999999994</v>
      </c>
      <c r="AB60" s="221">
        <v>71.050000000000011</v>
      </c>
      <c r="AC60" s="221">
        <v>58.709999999999994</v>
      </c>
      <c r="AD60" s="221">
        <v>0</v>
      </c>
      <c r="AE60" s="221">
        <v>55.56</v>
      </c>
      <c r="AF60" s="221">
        <v>0</v>
      </c>
      <c r="AG60" s="221">
        <v>148.90000000000003</v>
      </c>
      <c r="AH60" s="221">
        <v>0</v>
      </c>
      <c r="AI60" s="221">
        <v>0</v>
      </c>
      <c r="AJ60" s="221">
        <v>129.12000000000003</v>
      </c>
      <c r="AK60" s="221">
        <v>0</v>
      </c>
      <c r="AL60" s="221">
        <v>0</v>
      </c>
      <c r="AM60" s="221">
        <v>0</v>
      </c>
      <c r="AN60" s="221">
        <v>0</v>
      </c>
      <c r="AO60" s="221">
        <v>7.3400000000000007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0.83000000000000007</v>
      </c>
      <c r="AW60" s="221">
        <v>12.890000000000002</v>
      </c>
      <c r="AX60" s="221">
        <v>0</v>
      </c>
      <c r="AY60" s="221">
        <v>108.2</v>
      </c>
      <c r="AZ60" s="221">
        <v>43.3</v>
      </c>
      <c r="BA60" s="221">
        <v>5.54</v>
      </c>
      <c r="BB60" s="221">
        <v>59.739999999999995</v>
      </c>
      <c r="BC60" s="221">
        <v>33.25</v>
      </c>
      <c r="BD60" s="221">
        <v>0</v>
      </c>
      <c r="BE60" s="221">
        <v>107.83000000000001</v>
      </c>
      <c r="BF60" s="221">
        <v>140.76000000000002</v>
      </c>
      <c r="BG60" s="221">
        <v>19.71</v>
      </c>
      <c r="BH60" s="221">
        <v>20.919999999999998</v>
      </c>
      <c r="BI60" s="221">
        <v>0</v>
      </c>
      <c r="BJ60" s="221">
        <v>0</v>
      </c>
      <c r="BK60" s="221">
        <v>0</v>
      </c>
      <c r="BL60" s="221">
        <v>21.629999999999995</v>
      </c>
      <c r="BM60" s="221">
        <v>0</v>
      </c>
      <c r="BN60" s="221">
        <v>38.689999999999991</v>
      </c>
      <c r="BO60" s="221">
        <v>4.62</v>
      </c>
      <c r="BP60" s="221">
        <v>0</v>
      </c>
      <c r="BQ60" s="221">
        <v>0</v>
      </c>
      <c r="BR60" s="221">
        <v>0</v>
      </c>
      <c r="BS60" s="221">
        <v>9.5500000000000007</v>
      </c>
      <c r="BT60" s="221">
        <v>10.450000000000001</v>
      </c>
      <c r="BU60" s="221">
        <v>0</v>
      </c>
      <c r="BV60" s="221">
        <v>0</v>
      </c>
      <c r="BW60" s="221">
        <v>7.9799999999999986</v>
      </c>
      <c r="BX60" s="221">
        <v>0</v>
      </c>
      <c r="BY60" s="221">
        <v>93.329999999999984</v>
      </c>
      <c r="BZ60" s="221">
        <v>0</v>
      </c>
      <c r="CA60" s="221">
        <v>45.9</v>
      </c>
      <c r="CB60" s="221">
        <v>6.5</v>
      </c>
      <c r="CC60" s="221">
        <v>47.58</v>
      </c>
      <c r="CD60" s="249" t="s">
        <v>221</v>
      </c>
      <c r="CE60" s="251">
        <f t="shared" ref="CE60:CE70" si="0">SUM(C60:CD60)</f>
        <v>3142.65</v>
      </c>
    </row>
    <row r="61" spans="1:84" ht="12.6" customHeight="1" x14ac:dyDescent="0.25">
      <c r="A61" s="171" t="s">
        <v>235</v>
      </c>
      <c r="B61" s="175"/>
      <c r="C61" s="184">
        <v>18995403.310000002</v>
      </c>
      <c r="D61" s="184">
        <v>0</v>
      </c>
      <c r="E61" s="184">
        <v>62655197.579999991</v>
      </c>
      <c r="F61" s="185">
        <v>0</v>
      </c>
      <c r="G61" s="184">
        <v>2135964.7100000004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16783688.499999996</v>
      </c>
      <c r="P61" s="185">
        <v>12606936.839999998</v>
      </c>
      <c r="Q61" s="185">
        <v>9670435.5099999998</v>
      </c>
      <c r="R61" s="185">
        <v>585746.11999999988</v>
      </c>
      <c r="S61" s="185">
        <v>2219399.2199999997</v>
      </c>
      <c r="T61" s="185">
        <v>1545655.74</v>
      </c>
      <c r="U61" s="185">
        <v>8705792.3000000007</v>
      </c>
      <c r="V61" s="185">
        <v>3887873.4599999995</v>
      </c>
      <c r="W61" s="185">
        <v>1426958.06</v>
      </c>
      <c r="X61" s="185">
        <v>2157777.2200000002</v>
      </c>
      <c r="Y61" s="185">
        <v>11744268.629999999</v>
      </c>
      <c r="Z61" s="185">
        <v>2516887.29</v>
      </c>
      <c r="AA61" s="185">
        <v>872597.0900000002</v>
      </c>
      <c r="AB61" s="185">
        <v>7447419.7399999993</v>
      </c>
      <c r="AC61" s="185">
        <v>5011885.1899999995</v>
      </c>
      <c r="AD61" s="185">
        <v>0</v>
      </c>
      <c r="AE61" s="185">
        <v>5181610.96</v>
      </c>
      <c r="AF61" s="185">
        <v>0</v>
      </c>
      <c r="AG61" s="185">
        <v>13916204.870000001</v>
      </c>
      <c r="AH61" s="185">
        <v>0</v>
      </c>
      <c r="AI61" s="185">
        <v>0</v>
      </c>
      <c r="AJ61" s="185">
        <v>11981369.340000002</v>
      </c>
      <c r="AK61" s="185">
        <v>0</v>
      </c>
      <c r="AL61" s="185">
        <v>0</v>
      </c>
      <c r="AM61" s="185">
        <v>0</v>
      </c>
      <c r="AN61" s="185">
        <v>0</v>
      </c>
      <c r="AO61" s="185">
        <v>687901.12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233184.2</v>
      </c>
      <c r="AW61" s="185">
        <v>986984.86999999988</v>
      </c>
      <c r="AX61" s="185">
        <v>0</v>
      </c>
      <c r="AY61" s="185">
        <v>4722395.0599999996</v>
      </c>
      <c r="AZ61" s="185">
        <v>1620783.9399999997</v>
      </c>
      <c r="BA61" s="185">
        <v>197277.53000000003</v>
      </c>
      <c r="BB61" s="185">
        <v>5059116.6900000004</v>
      </c>
      <c r="BC61" s="185">
        <v>1276587.2100000002</v>
      </c>
      <c r="BD61" s="185">
        <v>0</v>
      </c>
      <c r="BE61" s="185">
        <v>7332570.6499999994</v>
      </c>
      <c r="BF61" s="185">
        <v>5701388.9400000004</v>
      </c>
      <c r="BG61" s="185">
        <v>910113.12000000011</v>
      </c>
      <c r="BH61" s="185">
        <v>2112809.17</v>
      </c>
      <c r="BI61" s="185">
        <v>0</v>
      </c>
      <c r="BJ61" s="185">
        <v>0</v>
      </c>
      <c r="BK61" s="185">
        <v>0</v>
      </c>
      <c r="BL61" s="185">
        <v>1490558.55</v>
      </c>
      <c r="BM61" s="185">
        <v>0</v>
      </c>
      <c r="BN61" s="185">
        <v>4764407.8499999996</v>
      </c>
      <c r="BO61" s="185">
        <v>375296.95</v>
      </c>
      <c r="BP61" s="185">
        <v>0</v>
      </c>
      <c r="BQ61" s="185">
        <v>0</v>
      </c>
      <c r="BR61" s="185">
        <v>0</v>
      </c>
      <c r="BS61" s="185">
        <v>846465.56</v>
      </c>
      <c r="BT61" s="185">
        <v>825681.36999999988</v>
      </c>
      <c r="BU61" s="185">
        <v>0</v>
      </c>
      <c r="BV61" s="185">
        <v>0</v>
      </c>
      <c r="BW61" s="185">
        <v>879542.07000000018</v>
      </c>
      <c r="BX61" s="185">
        <v>0</v>
      </c>
      <c r="BY61" s="185">
        <v>10022853.090000002</v>
      </c>
      <c r="BZ61" s="185">
        <v>0</v>
      </c>
      <c r="CA61" s="185">
        <v>3411271.1299999994</v>
      </c>
      <c r="CB61" s="185">
        <v>505616.11</v>
      </c>
      <c r="CC61" s="185">
        <v>3491550.8499999996</v>
      </c>
      <c r="CD61" s="249" t="s">
        <v>221</v>
      </c>
      <c r="CE61" s="195">
        <f t="shared" si="0"/>
        <v>259503427.71000001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1823138</v>
      </c>
      <c r="D62" s="195">
        <f t="shared" si="1"/>
        <v>0</v>
      </c>
      <c r="E62" s="195">
        <f t="shared" si="1"/>
        <v>6013513</v>
      </c>
      <c r="F62" s="195">
        <f t="shared" si="1"/>
        <v>0</v>
      </c>
      <c r="G62" s="195">
        <f t="shared" si="1"/>
        <v>205005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1610863</v>
      </c>
      <c r="P62" s="195">
        <f t="shared" si="1"/>
        <v>1209987</v>
      </c>
      <c r="Q62" s="195">
        <f t="shared" si="1"/>
        <v>928148</v>
      </c>
      <c r="R62" s="195">
        <f t="shared" si="1"/>
        <v>56219</v>
      </c>
      <c r="S62" s="195">
        <f t="shared" si="1"/>
        <v>213013</v>
      </c>
      <c r="T62" s="195">
        <f t="shared" si="1"/>
        <v>148349</v>
      </c>
      <c r="U62" s="195">
        <f t="shared" si="1"/>
        <v>835563</v>
      </c>
      <c r="V62" s="195">
        <f t="shared" si="1"/>
        <v>373150</v>
      </c>
      <c r="W62" s="195">
        <f t="shared" si="1"/>
        <v>136956</v>
      </c>
      <c r="X62" s="195">
        <f t="shared" si="1"/>
        <v>207099</v>
      </c>
      <c r="Y62" s="195">
        <f t="shared" si="1"/>
        <v>1127190</v>
      </c>
      <c r="Z62" s="195">
        <f t="shared" si="1"/>
        <v>241565</v>
      </c>
      <c r="AA62" s="195">
        <f t="shared" si="1"/>
        <v>83750</v>
      </c>
      <c r="AB62" s="195">
        <f t="shared" si="1"/>
        <v>714788</v>
      </c>
      <c r="AC62" s="195">
        <f t="shared" si="1"/>
        <v>481030</v>
      </c>
      <c r="AD62" s="195">
        <f t="shared" si="1"/>
        <v>0</v>
      </c>
      <c r="AE62" s="195">
        <f t="shared" si="1"/>
        <v>497320</v>
      </c>
      <c r="AF62" s="195">
        <f t="shared" si="1"/>
        <v>0</v>
      </c>
      <c r="AG62" s="195">
        <f t="shared" si="1"/>
        <v>1335648</v>
      </c>
      <c r="AH62" s="195">
        <f t="shared" si="1"/>
        <v>0</v>
      </c>
      <c r="AI62" s="195">
        <f t="shared" si="1"/>
        <v>0</v>
      </c>
      <c r="AJ62" s="195">
        <f t="shared" si="1"/>
        <v>1149946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66023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22381</v>
      </c>
      <c r="AW62" s="195">
        <f t="shared" si="1"/>
        <v>94729</v>
      </c>
      <c r="AX62" s="195">
        <f t="shared" si="1"/>
        <v>0</v>
      </c>
      <c r="AY62" s="195">
        <f>ROUND(AY47+AY48,0)</f>
        <v>453245</v>
      </c>
      <c r="AZ62" s="195">
        <f>ROUND(AZ47+AZ48,0)</f>
        <v>155559</v>
      </c>
      <c r="BA62" s="195">
        <f>ROUND(BA47+BA48,0)</f>
        <v>18934</v>
      </c>
      <c r="BB62" s="195">
        <f t="shared" si="1"/>
        <v>485563</v>
      </c>
      <c r="BC62" s="195">
        <f t="shared" si="1"/>
        <v>122524</v>
      </c>
      <c r="BD62" s="195">
        <f t="shared" si="1"/>
        <v>0</v>
      </c>
      <c r="BE62" s="195">
        <f t="shared" si="1"/>
        <v>703765</v>
      </c>
      <c r="BF62" s="195">
        <f t="shared" si="1"/>
        <v>547207</v>
      </c>
      <c r="BG62" s="195">
        <f t="shared" si="1"/>
        <v>87351</v>
      </c>
      <c r="BH62" s="195">
        <f t="shared" si="1"/>
        <v>202783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143061</v>
      </c>
      <c r="BM62" s="195">
        <f t="shared" si="1"/>
        <v>0</v>
      </c>
      <c r="BN62" s="195">
        <f t="shared" si="1"/>
        <v>457278</v>
      </c>
      <c r="BO62" s="195">
        <f t="shared" ref="BO62:CC62" si="2">ROUND(BO47+BO48,0)</f>
        <v>36020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81242</v>
      </c>
      <c r="BT62" s="195">
        <f t="shared" si="2"/>
        <v>79247</v>
      </c>
      <c r="BU62" s="195">
        <f t="shared" si="2"/>
        <v>0</v>
      </c>
      <c r="BV62" s="195">
        <f t="shared" si="2"/>
        <v>0</v>
      </c>
      <c r="BW62" s="195">
        <f t="shared" si="2"/>
        <v>84417</v>
      </c>
      <c r="BX62" s="195">
        <f t="shared" si="2"/>
        <v>0</v>
      </c>
      <c r="BY62" s="195">
        <f t="shared" si="2"/>
        <v>961972</v>
      </c>
      <c r="BZ62" s="195">
        <f t="shared" si="2"/>
        <v>0</v>
      </c>
      <c r="CA62" s="195">
        <f t="shared" si="2"/>
        <v>327407</v>
      </c>
      <c r="CB62" s="195">
        <f t="shared" si="2"/>
        <v>48528</v>
      </c>
      <c r="CC62" s="195">
        <f t="shared" si="2"/>
        <v>335112</v>
      </c>
      <c r="CD62" s="249" t="s">
        <v>221</v>
      </c>
      <c r="CE62" s="195">
        <f t="shared" si="0"/>
        <v>24906588</v>
      </c>
      <c r="CF62" s="252"/>
    </row>
    <row r="63" spans="1:84" ht="12.6" customHeight="1" x14ac:dyDescent="0.25">
      <c r="A63" s="171" t="s">
        <v>236</v>
      </c>
      <c r="B63" s="175"/>
      <c r="C63" s="184">
        <v>1386066.79</v>
      </c>
      <c r="D63" s="184">
        <v>0</v>
      </c>
      <c r="E63" s="184">
        <v>24640121.09</v>
      </c>
      <c r="F63" s="185">
        <v>0</v>
      </c>
      <c r="G63" s="184">
        <v>62352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287750</v>
      </c>
      <c r="P63" s="185">
        <v>9500</v>
      </c>
      <c r="Q63" s="185">
        <v>0</v>
      </c>
      <c r="R63" s="185">
        <v>0</v>
      </c>
      <c r="S63" s="185">
        <v>0</v>
      </c>
      <c r="T63" s="185">
        <v>0</v>
      </c>
      <c r="U63" s="185">
        <v>28160.42</v>
      </c>
      <c r="V63" s="185">
        <v>0</v>
      </c>
      <c r="W63" s="185">
        <v>0</v>
      </c>
      <c r="X63" s="185">
        <v>0</v>
      </c>
      <c r="Y63" s="185">
        <v>11200</v>
      </c>
      <c r="Z63" s="185">
        <v>0</v>
      </c>
      <c r="AA63" s="185">
        <v>0</v>
      </c>
      <c r="AB63" s="185">
        <v>0</v>
      </c>
      <c r="AC63" s="185">
        <v>3136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5254.9199999999992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819.5</v>
      </c>
      <c r="BA63" s="185">
        <v>0</v>
      </c>
      <c r="BB63" s="185">
        <v>4600</v>
      </c>
      <c r="BC63" s="185">
        <v>0</v>
      </c>
      <c r="BD63" s="185">
        <v>0</v>
      </c>
      <c r="BE63" s="185">
        <v>74454.38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25689740.329999998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2206187.59</v>
      </c>
      <c r="BX63" s="185">
        <v>0</v>
      </c>
      <c r="BY63" s="185">
        <v>221656.29</v>
      </c>
      <c r="BZ63" s="185">
        <v>0</v>
      </c>
      <c r="CA63" s="185">
        <v>996382.5</v>
      </c>
      <c r="CB63" s="185">
        <v>4000</v>
      </c>
      <c r="CC63" s="185">
        <v>11884483.579999998</v>
      </c>
      <c r="CD63" s="249" t="s">
        <v>221</v>
      </c>
      <c r="CE63" s="195">
        <f t="shared" si="0"/>
        <v>67515865.389999986</v>
      </c>
      <c r="CF63" s="252"/>
    </row>
    <row r="64" spans="1:84" ht="12.6" customHeight="1" x14ac:dyDescent="0.25">
      <c r="A64" s="171" t="s">
        <v>237</v>
      </c>
      <c r="B64" s="175"/>
      <c r="C64" s="184">
        <v>1759268.8999999997</v>
      </c>
      <c r="D64" s="184">
        <v>0</v>
      </c>
      <c r="E64" s="185">
        <v>4204680.3499999996</v>
      </c>
      <c r="F64" s="185">
        <v>0</v>
      </c>
      <c r="G64" s="184">
        <v>82080.58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1642384.1000000006</v>
      </c>
      <c r="P64" s="185">
        <v>35955526.729999989</v>
      </c>
      <c r="Q64" s="185">
        <v>1168614.99</v>
      </c>
      <c r="R64" s="185">
        <v>1117170.52</v>
      </c>
      <c r="S64" s="185">
        <v>-1868915.77</v>
      </c>
      <c r="T64" s="185">
        <v>470251.23</v>
      </c>
      <c r="U64" s="185">
        <v>6292380.1699999999</v>
      </c>
      <c r="V64" s="185">
        <v>17940375.580000002</v>
      </c>
      <c r="W64" s="185">
        <v>290580.99000000005</v>
      </c>
      <c r="X64" s="185">
        <v>865148.97</v>
      </c>
      <c r="Y64" s="185">
        <v>2965114.1600000006</v>
      </c>
      <c r="Z64" s="185">
        <v>130004.43999999999</v>
      </c>
      <c r="AA64" s="185">
        <v>2425013.3899999997</v>
      </c>
      <c r="AB64" s="185">
        <v>16466100.469999995</v>
      </c>
      <c r="AC64" s="185">
        <v>1450613.51</v>
      </c>
      <c r="AD64" s="185">
        <v>4369.05</v>
      </c>
      <c r="AE64" s="185">
        <v>12939.109999999999</v>
      </c>
      <c r="AF64" s="185">
        <v>0</v>
      </c>
      <c r="AG64" s="185">
        <v>1940510.8400000003</v>
      </c>
      <c r="AH64" s="185">
        <v>0</v>
      </c>
      <c r="AI64" s="185">
        <v>0</v>
      </c>
      <c r="AJ64" s="185">
        <v>938771.88999999978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52352.259999999995</v>
      </c>
      <c r="AS64" s="185">
        <v>0</v>
      </c>
      <c r="AT64" s="185">
        <v>0</v>
      </c>
      <c r="AU64" s="185">
        <v>0</v>
      </c>
      <c r="AV64" s="185">
        <v>423.84999999999997</v>
      </c>
      <c r="AW64" s="185">
        <v>3717.41</v>
      </c>
      <c r="AX64" s="185">
        <v>-11613.6</v>
      </c>
      <c r="AY64" s="185">
        <v>1968581.5499999998</v>
      </c>
      <c r="AZ64" s="185">
        <v>2227193.7600000002</v>
      </c>
      <c r="BA64" s="185">
        <v>230444.96000000002</v>
      </c>
      <c r="BB64" s="185">
        <v>218033.25</v>
      </c>
      <c r="BC64" s="185">
        <v>799.93000000000006</v>
      </c>
      <c r="BD64" s="185">
        <v>-76660.75</v>
      </c>
      <c r="BE64" s="185">
        <v>1672308.2599999998</v>
      </c>
      <c r="BF64" s="185">
        <v>961582.6100000001</v>
      </c>
      <c r="BG64" s="185">
        <v>1587.23</v>
      </c>
      <c r="BH64" s="185">
        <v>8842.73</v>
      </c>
      <c r="BI64" s="185">
        <v>0</v>
      </c>
      <c r="BJ64" s="185">
        <v>1522.3799999999999</v>
      </c>
      <c r="BK64" s="185">
        <v>0</v>
      </c>
      <c r="BL64" s="185">
        <v>4199.21</v>
      </c>
      <c r="BM64" s="185">
        <v>0</v>
      </c>
      <c r="BN64" s="185">
        <v>133284.20000000001</v>
      </c>
      <c r="BO64" s="185">
        <v>0</v>
      </c>
      <c r="BP64" s="185">
        <v>-569.67999999999995</v>
      </c>
      <c r="BQ64" s="185">
        <v>0</v>
      </c>
      <c r="BR64" s="185">
        <v>0</v>
      </c>
      <c r="BS64" s="185">
        <v>17396.469999999998</v>
      </c>
      <c r="BT64" s="185">
        <v>3023.7000000000003</v>
      </c>
      <c r="BU64" s="185">
        <v>0</v>
      </c>
      <c r="BV64" s="185">
        <v>0</v>
      </c>
      <c r="BW64" s="185">
        <v>114519.71000000002</v>
      </c>
      <c r="BX64" s="185">
        <v>0</v>
      </c>
      <c r="BY64" s="185">
        <v>62910.970000000016</v>
      </c>
      <c r="BZ64" s="185">
        <v>0</v>
      </c>
      <c r="CA64" s="185">
        <v>1610.52</v>
      </c>
      <c r="CB64" s="185">
        <v>26749.32</v>
      </c>
      <c r="CC64" s="185">
        <v>7108924.5800000001</v>
      </c>
      <c r="CD64" s="249" t="s">
        <v>221</v>
      </c>
      <c r="CE64" s="195">
        <f t="shared" si="0"/>
        <v>110984149.02999997</v>
      </c>
      <c r="CF64" s="252"/>
    </row>
    <row r="65" spans="1:84" ht="12.6" customHeight="1" x14ac:dyDescent="0.25">
      <c r="A65" s="171" t="s">
        <v>238</v>
      </c>
      <c r="B65" s="175"/>
      <c r="C65" s="184">
        <v>451.53000000000003</v>
      </c>
      <c r="D65" s="184">
        <v>0</v>
      </c>
      <c r="E65" s="184">
        <v>1229.9000000000001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2195.6</v>
      </c>
      <c r="Q65" s="185">
        <v>0</v>
      </c>
      <c r="R65" s="185">
        <v>0</v>
      </c>
      <c r="S65" s="185">
        <v>0</v>
      </c>
      <c r="T65" s="185">
        <v>0</v>
      </c>
      <c r="U65" s="185">
        <v>21044.850000000002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9975.84</v>
      </c>
      <c r="AC65" s="185">
        <v>0</v>
      </c>
      <c r="AD65" s="185">
        <v>0</v>
      </c>
      <c r="AE65" s="185">
        <v>314.69</v>
      </c>
      <c r="AF65" s="185">
        <v>0</v>
      </c>
      <c r="AG65" s="185">
        <v>0</v>
      </c>
      <c r="AH65" s="185">
        <v>0</v>
      </c>
      <c r="AI65" s="185">
        <v>0</v>
      </c>
      <c r="AJ65" s="185">
        <v>14423.489999999996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1254.1500000000001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5076240.6399999997</v>
      </c>
      <c r="BF65" s="185">
        <v>420778.35</v>
      </c>
      <c r="BG65" s="185">
        <v>747.37000000000012</v>
      </c>
      <c r="BH65" s="185">
        <v>2355.11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117478.86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433.08000000000004</v>
      </c>
      <c r="BU65" s="185">
        <v>0</v>
      </c>
      <c r="BV65" s="185">
        <v>0</v>
      </c>
      <c r="BW65" s="185">
        <v>7606.9500000000007</v>
      </c>
      <c r="BX65" s="185">
        <v>0</v>
      </c>
      <c r="BY65" s="185">
        <v>2911.8500000000004</v>
      </c>
      <c r="BZ65" s="185">
        <v>0</v>
      </c>
      <c r="CA65" s="185">
        <v>0</v>
      </c>
      <c r="CB65" s="185">
        <v>0</v>
      </c>
      <c r="CC65" s="185">
        <v>1985.65</v>
      </c>
      <c r="CD65" s="249" t="s">
        <v>221</v>
      </c>
      <c r="CE65" s="195">
        <f t="shared" si="0"/>
        <v>5681427.9100000001</v>
      </c>
      <c r="CF65" s="252"/>
    </row>
    <row r="66" spans="1:84" ht="12.6" customHeight="1" x14ac:dyDescent="0.25">
      <c r="A66" s="171" t="s">
        <v>239</v>
      </c>
      <c r="B66" s="175"/>
      <c r="C66" s="184">
        <v>774325.02</v>
      </c>
      <c r="D66" s="184">
        <v>0</v>
      </c>
      <c r="E66" s="184">
        <v>98042.47</v>
      </c>
      <c r="F66" s="184">
        <v>0</v>
      </c>
      <c r="G66" s="184">
        <v>1335346.9000000001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125699.75</v>
      </c>
      <c r="P66" s="185">
        <v>2903565.46</v>
      </c>
      <c r="Q66" s="185">
        <v>53793.719999999994</v>
      </c>
      <c r="R66" s="185">
        <v>2536.88</v>
      </c>
      <c r="S66" s="184">
        <v>439508.15000000008</v>
      </c>
      <c r="T66" s="184">
        <v>2184.58</v>
      </c>
      <c r="U66" s="185">
        <v>3461325.3499999996</v>
      </c>
      <c r="V66" s="185">
        <v>107092.88</v>
      </c>
      <c r="W66" s="185">
        <v>51680.78</v>
      </c>
      <c r="X66" s="185">
        <v>310174.49</v>
      </c>
      <c r="Y66" s="185">
        <v>738374.12</v>
      </c>
      <c r="Z66" s="185">
        <v>1843886.5199999998</v>
      </c>
      <c r="AA66" s="185">
        <v>42765.759999999995</v>
      </c>
      <c r="AB66" s="185">
        <v>258303.72999999998</v>
      </c>
      <c r="AC66" s="185">
        <v>39590.449999999997</v>
      </c>
      <c r="AD66" s="185">
        <v>2080275.9800000002</v>
      </c>
      <c r="AE66" s="185">
        <v>3751.8</v>
      </c>
      <c r="AF66" s="185">
        <v>0</v>
      </c>
      <c r="AG66" s="185">
        <v>760865.86</v>
      </c>
      <c r="AH66" s="185">
        <v>0</v>
      </c>
      <c r="AI66" s="185">
        <v>0</v>
      </c>
      <c r="AJ66" s="185">
        <v>346131.94000000006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4768.55</v>
      </c>
      <c r="AS66" s="185">
        <v>0</v>
      </c>
      <c r="AT66" s="185">
        <v>0</v>
      </c>
      <c r="AU66" s="185">
        <v>0</v>
      </c>
      <c r="AV66" s="185">
        <v>28066.7</v>
      </c>
      <c r="AW66" s="185">
        <v>373224.32999999996</v>
      </c>
      <c r="AX66" s="185">
        <v>293220.75</v>
      </c>
      <c r="AY66" s="185">
        <v>696186.25000000012</v>
      </c>
      <c r="AZ66" s="185">
        <v>410505.27000000008</v>
      </c>
      <c r="BA66" s="185">
        <v>2897833.6799999997</v>
      </c>
      <c r="BB66" s="185">
        <v>49970.710000000006</v>
      </c>
      <c r="BC66" s="185">
        <v>757.52</v>
      </c>
      <c r="BD66" s="185">
        <v>146742.55000000002</v>
      </c>
      <c r="BE66" s="185">
        <v>9476118.2699999977</v>
      </c>
      <c r="BF66" s="185">
        <v>1690074.1199999999</v>
      </c>
      <c r="BG66" s="185">
        <v>51470.369999999988</v>
      </c>
      <c r="BH66" s="185">
        <v>341226.67</v>
      </c>
      <c r="BI66" s="185">
        <v>0</v>
      </c>
      <c r="BJ66" s="185">
        <v>0</v>
      </c>
      <c r="BK66" s="185">
        <v>0</v>
      </c>
      <c r="BL66" s="185">
        <v>2646.15</v>
      </c>
      <c r="BM66" s="185">
        <v>0</v>
      </c>
      <c r="BN66" s="185">
        <v>1615251.8399999999</v>
      </c>
      <c r="BO66" s="185">
        <v>611.6</v>
      </c>
      <c r="BP66" s="185">
        <v>129.02000000000001</v>
      </c>
      <c r="BQ66" s="185">
        <v>0</v>
      </c>
      <c r="BR66" s="185">
        <v>0</v>
      </c>
      <c r="BS66" s="185">
        <v>16993.53</v>
      </c>
      <c r="BT66" s="185">
        <v>3496.57</v>
      </c>
      <c r="BU66" s="185">
        <v>0</v>
      </c>
      <c r="BV66" s="185">
        <v>0</v>
      </c>
      <c r="BW66" s="185">
        <v>62046.640000000014</v>
      </c>
      <c r="BX66" s="185">
        <v>0</v>
      </c>
      <c r="BY66" s="185">
        <v>324569.85000000003</v>
      </c>
      <c r="BZ66" s="185">
        <v>0</v>
      </c>
      <c r="CA66" s="185">
        <v>4614.24</v>
      </c>
      <c r="CB66" s="185">
        <v>21802.829999999998</v>
      </c>
      <c r="CC66" s="185">
        <v>1676644.3199999998</v>
      </c>
      <c r="CD66" s="249" t="s">
        <v>221</v>
      </c>
      <c r="CE66" s="195">
        <f t="shared" si="0"/>
        <v>35968194.920000002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1053857</v>
      </c>
      <c r="D67" s="195">
        <f>ROUND(D51+D52,0)</f>
        <v>0</v>
      </c>
      <c r="E67" s="195">
        <f t="shared" ref="E67:BP67" si="3">ROUND(E51+E52,0)</f>
        <v>4073195</v>
      </c>
      <c r="F67" s="195">
        <f t="shared" si="3"/>
        <v>0</v>
      </c>
      <c r="G67" s="195">
        <f t="shared" si="3"/>
        <v>212355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1198548</v>
      </c>
      <c r="P67" s="195">
        <f t="shared" si="3"/>
        <v>1706579</v>
      </c>
      <c r="Q67" s="195">
        <f t="shared" si="3"/>
        <v>957315</v>
      </c>
      <c r="R67" s="195">
        <f t="shared" si="3"/>
        <v>23588</v>
      </c>
      <c r="S67" s="195">
        <f t="shared" si="3"/>
        <v>1814621</v>
      </c>
      <c r="T67" s="195">
        <f t="shared" si="3"/>
        <v>3559</v>
      </c>
      <c r="U67" s="195">
        <f t="shared" si="3"/>
        <v>552855</v>
      </c>
      <c r="V67" s="195">
        <f t="shared" si="3"/>
        <v>228511</v>
      </c>
      <c r="W67" s="195">
        <f t="shared" si="3"/>
        <v>88811</v>
      </c>
      <c r="X67" s="195">
        <f t="shared" si="3"/>
        <v>137724</v>
      </c>
      <c r="Y67" s="195">
        <f t="shared" si="3"/>
        <v>938828</v>
      </c>
      <c r="Z67" s="195">
        <f t="shared" si="3"/>
        <v>2495</v>
      </c>
      <c r="AA67" s="195">
        <f t="shared" si="3"/>
        <v>146415</v>
      </c>
      <c r="AB67" s="195">
        <f t="shared" si="3"/>
        <v>253400</v>
      </c>
      <c r="AC67" s="195">
        <f t="shared" si="3"/>
        <v>76360</v>
      </c>
      <c r="AD67" s="195">
        <f t="shared" si="3"/>
        <v>0</v>
      </c>
      <c r="AE67" s="195">
        <f t="shared" si="3"/>
        <v>252099</v>
      </c>
      <c r="AF67" s="195">
        <f t="shared" si="3"/>
        <v>0</v>
      </c>
      <c r="AG67" s="195">
        <f t="shared" si="3"/>
        <v>983638</v>
      </c>
      <c r="AH67" s="195">
        <f t="shared" si="3"/>
        <v>0</v>
      </c>
      <c r="AI67" s="195">
        <f t="shared" si="3"/>
        <v>0</v>
      </c>
      <c r="AJ67" s="195">
        <f t="shared" si="3"/>
        <v>540876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272054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398452</v>
      </c>
      <c r="AW67" s="195">
        <f t="shared" si="3"/>
        <v>212833</v>
      </c>
      <c r="AX67" s="195">
        <f t="shared" si="3"/>
        <v>0</v>
      </c>
      <c r="AY67" s="195">
        <f t="shared" si="3"/>
        <v>926472</v>
      </c>
      <c r="AZ67" s="195">
        <f>ROUND(AZ51+AZ52,0)</f>
        <v>17956</v>
      </c>
      <c r="BA67" s="195">
        <f>ROUND(BA51+BA52,0)</f>
        <v>136505</v>
      </c>
      <c r="BB67" s="195">
        <f t="shared" si="3"/>
        <v>101757</v>
      </c>
      <c r="BC67" s="195">
        <f t="shared" si="3"/>
        <v>46860</v>
      </c>
      <c r="BD67" s="195">
        <f t="shared" si="3"/>
        <v>31248</v>
      </c>
      <c r="BE67" s="195">
        <f t="shared" si="3"/>
        <v>6678788</v>
      </c>
      <c r="BF67" s="195">
        <f t="shared" si="3"/>
        <v>766410</v>
      </c>
      <c r="BG67" s="195">
        <f t="shared" si="3"/>
        <v>44857</v>
      </c>
      <c r="BH67" s="195">
        <f t="shared" si="3"/>
        <v>677242</v>
      </c>
      <c r="BI67" s="195">
        <f t="shared" si="3"/>
        <v>0</v>
      </c>
      <c r="BJ67" s="195">
        <f t="shared" si="3"/>
        <v>0</v>
      </c>
      <c r="BK67" s="195">
        <f t="shared" si="3"/>
        <v>36650</v>
      </c>
      <c r="BL67" s="195">
        <f t="shared" si="3"/>
        <v>73697</v>
      </c>
      <c r="BM67" s="195">
        <f t="shared" si="3"/>
        <v>3332</v>
      </c>
      <c r="BN67" s="195">
        <f t="shared" si="3"/>
        <v>798274</v>
      </c>
      <c r="BO67" s="195">
        <f t="shared" si="3"/>
        <v>52590</v>
      </c>
      <c r="BP67" s="195">
        <f t="shared" si="3"/>
        <v>128202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282541</v>
      </c>
      <c r="BT67" s="195">
        <f t="shared" si="4"/>
        <v>165131</v>
      </c>
      <c r="BU67" s="195">
        <f t="shared" si="4"/>
        <v>0</v>
      </c>
      <c r="BV67" s="195">
        <f t="shared" si="4"/>
        <v>0</v>
      </c>
      <c r="BW67" s="195">
        <f t="shared" si="4"/>
        <v>474751</v>
      </c>
      <c r="BX67" s="195">
        <f t="shared" si="4"/>
        <v>0</v>
      </c>
      <c r="BY67" s="195">
        <f t="shared" si="4"/>
        <v>784799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221203</v>
      </c>
      <c r="CD67" s="249" t="s">
        <v>221</v>
      </c>
      <c r="CE67" s="195">
        <f t="shared" si="0"/>
        <v>28578233</v>
      </c>
      <c r="CF67" s="252"/>
    </row>
    <row r="68" spans="1:84" ht="12.6" customHeight="1" x14ac:dyDescent="0.25">
      <c r="A68" s="171" t="s">
        <v>240</v>
      </c>
      <c r="B68" s="175"/>
      <c r="C68" s="184">
        <v>10119.56</v>
      </c>
      <c r="D68" s="184">
        <v>0</v>
      </c>
      <c r="E68" s="184">
        <v>383.95</v>
      </c>
      <c r="F68" s="184">
        <v>0</v>
      </c>
      <c r="G68" s="184">
        <v>403.77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752442.83000000007</v>
      </c>
      <c r="Q68" s="185">
        <v>0</v>
      </c>
      <c r="R68" s="185">
        <v>0</v>
      </c>
      <c r="S68" s="185">
        <v>197132.27000000002</v>
      </c>
      <c r="T68" s="185">
        <v>0</v>
      </c>
      <c r="U68" s="185">
        <v>700295.47999999986</v>
      </c>
      <c r="V68" s="185">
        <v>7808.35</v>
      </c>
      <c r="W68" s="185">
        <v>0</v>
      </c>
      <c r="X68" s="185">
        <v>0</v>
      </c>
      <c r="Y68" s="185">
        <v>428268.42000000016</v>
      </c>
      <c r="Z68" s="185">
        <v>2693415.84</v>
      </c>
      <c r="AA68" s="185">
        <v>198670.75000000003</v>
      </c>
      <c r="AB68" s="185">
        <v>922724.24</v>
      </c>
      <c r="AC68" s="185">
        <v>0</v>
      </c>
      <c r="AD68" s="185">
        <v>0</v>
      </c>
      <c r="AE68" s="185">
        <v>0</v>
      </c>
      <c r="AF68" s="185">
        <v>0</v>
      </c>
      <c r="AG68" s="185">
        <v>90744</v>
      </c>
      <c r="AH68" s="185">
        <v>0</v>
      </c>
      <c r="AI68" s="185">
        <v>0</v>
      </c>
      <c r="AJ68" s="185">
        <v>203100.41000000003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74482.44</v>
      </c>
      <c r="AX68" s="185">
        <v>279651.5</v>
      </c>
      <c r="AY68" s="185">
        <v>0</v>
      </c>
      <c r="AZ68" s="185">
        <v>32921.230000000003</v>
      </c>
      <c r="BA68" s="185">
        <v>0</v>
      </c>
      <c r="BB68" s="185">
        <v>0</v>
      </c>
      <c r="BC68" s="185">
        <v>0</v>
      </c>
      <c r="BD68" s="185">
        <v>0</v>
      </c>
      <c r="BE68" s="185">
        <v>13079.27</v>
      </c>
      <c r="BF68" s="185">
        <v>0</v>
      </c>
      <c r="BG68" s="185">
        <v>7283.2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-606406.86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62916</v>
      </c>
      <c r="BX68" s="185">
        <v>0</v>
      </c>
      <c r="BY68" s="185">
        <v>25837.320000000003</v>
      </c>
      <c r="BZ68" s="185">
        <v>0</v>
      </c>
      <c r="CA68" s="185">
        <v>0</v>
      </c>
      <c r="CB68" s="185">
        <v>0</v>
      </c>
      <c r="CC68" s="185">
        <v>1068349.8099999998</v>
      </c>
      <c r="CD68" s="249" t="s">
        <v>221</v>
      </c>
      <c r="CE68" s="195">
        <f t="shared" si="0"/>
        <v>7163623.7800000003</v>
      </c>
      <c r="CF68" s="252"/>
    </row>
    <row r="69" spans="1:84" ht="12.6" customHeight="1" x14ac:dyDescent="0.25">
      <c r="A69" s="171" t="s">
        <v>241</v>
      </c>
      <c r="B69" s="175"/>
      <c r="C69" s="184">
        <v>58136.070000000007</v>
      </c>
      <c r="D69" s="184">
        <v>0</v>
      </c>
      <c r="E69" s="185">
        <v>248665.84000000008</v>
      </c>
      <c r="F69" s="185">
        <v>0</v>
      </c>
      <c r="G69" s="184">
        <v>6902.5499999999993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119164.18</v>
      </c>
      <c r="P69" s="185">
        <v>107378.96</v>
      </c>
      <c r="Q69" s="185">
        <v>60891.199999999997</v>
      </c>
      <c r="R69" s="224">
        <v>8371.09</v>
      </c>
      <c r="S69" s="185">
        <v>116763.56999999999</v>
      </c>
      <c r="T69" s="184">
        <v>1396.6100000000001</v>
      </c>
      <c r="U69" s="185">
        <v>75879</v>
      </c>
      <c r="V69" s="185">
        <v>11120.77</v>
      </c>
      <c r="W69" s="184">
        <v>1585.9299999999998</v>
      </c>
      <c r="X69" s="185">
        <v>19936.41</v>
      </c>
      <c r="Y69" s="185">
        <v>172797.16</v>
      </c>
      <c r="Z69" s="185">
        <v>58031.21</v>
      </c>
      <c r="AA69" s="185">
        <v>1367.46</v>
      </c>
      <c r="AB69" s="185">
        <v>25471.61</v>
      </c>
      <c r="AC69" s="185">
        <v>82497.890000000014</v>
      </c>
      <c r="AD69" s="185">
        <v>0</v>
      </c>
      <c r="AE69" s="185">
        <v>9773.08</v>
      </c>
      <c r="AF69" s="185">
        <v>0</v>
      </c>
      <c r="AG69" s="185">
        <v>67502.510000000009</v>
      </c>
      <c r="AH69" s="185">
        <v>0</v>
      </c>
      <c r="AI69" s="185">
        <v>0</v>
      </c>
      <c r="AJ69" s="185">
        <v>147084.87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1227.28</v>
      </c>
      <c r="AS69" s="184">
        <v>0</v>
      </c>
      <c r="AT69" s="184">
        <v>0</v>
      </c>
      <c r="AU69" s="185">
        <v>0</v>
      </c>
      <c r="AV69" s="185">
        <v>0</v>
      </c>
      <c r="AW69" s="185">
        <v>14953.129999999996</v>
      </c>
      <c r="AX69" s="185">
        <v>0</v>
      </c>
      <c r="AY69" s="185">
        <v>43949.380000000005</v>
      </c>
      <c r="AZ69" s="185">
        <v>29361.25</v>
      </c>
      <c r="BA69" s="185">
        <v>639.61</v>
      </c>
      <c r="BB69" s="185">
        <v>23374.13</v>
      </c>
      <c r="BC69" s="185">
        <v>430.02</v>
      </c>
      <c r="BD69" s="185">
        <v>175.52</v>
      </c>
      <c r="BE69" s="185">
        <v>217026.93999999992</v>
      </c>
      <c r="BF69" s="185">
        <v>14909.61</v>
      </c>
      <c r="BG69" s="185">
        <v>7235.08</v>
      </c>
      <c r="BH69" s="224">
        <v>82820.45</v>
      </c>
      <c r="BI69" s="185">
        <v>0</v>
      </c>
      <c r="BJ69" s="185">
        <v>0</v>
      </c>
      <c r="BK69" s="185">
        <v>0</v>
      </c>
      <c r="BL69" s="185">
        <v>20741.53</v>
      </c>
      <c r="BM69" s="185">
        <v>0</v>
      </c>
      <c r="BN69" s="185">
        <v>982686.22000000009</v>
      </c>
      <c r="BO69" s="185">
        <v>0</v>
      </c>
      <c r="BP69" s="185">
        <v>0</v>
      </c>
      <c r="BQ69" s="185">
        <v>0</v>
      </c>
      <c r="BR69" s="185">
        <v>0</v>
      </c>
      <c r="BS69" s="185">
        <v>7232.13</v>
      </c>
      <c r="BT69" s="185">
        <v>3445.4500000000003</v>
      </c>
      <c r="BU69" s="185">
        <v>0</v>
      </c>
      <c r="BV69" s="185">
        <v>0</v>
      </c>
      <c r="BW69" s="185">
        <v>63145.479999999989</v>
      </c>
      <c r="BX69" s="185">
        <v>0</v>
      </c>
      <c r="BY69" s="185">
        <v>638353.18999999983</v>
      </c>
      <c r="BZ69" s="185">
        <v>0</v>
      </c>
      <c r="CA69" s="185">
        <v>46170.600000000006</v>
      </c>
      <c r="CB69" s="185">
        <v>22198.37</v>
      </c>
      <c r="CC69" s="185">
        <v>195453056.83867919</v>
      </c>
      <c r="CD69" s="188">
        <v>44104181.520000011</v>
      </c>
      <c r="CE69" s="195">
        <f t="shared" si="0"/>
        <v>243178031.69867921</v>
      </c>
      <c r="CF69" s="252"/>
    </row>
    <row r="70" spans="1:84" ht="12.6" customHeight="1" x14ac:dyDescent="0.25">
      <c r="A70" s="171" t="s">
        <v>242</v>
      </c>
      <c r="B70" s="175"/>
      <c r="C70" s="184">
        <v>114823.72</v>
      </c>
      <c r="D70" s="184">
        <v>0</v>
      </c>
      <c r="E70" s="184">
        <v>4200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16480.5</v>
      </c>
      <c r="P70" s="184">
        <v>489769</v>
      </c>
      <c r="Q70" s="184">
        <v>0</v>
      </c>
      <c r="R70" s="184">
        <v>0</v>
      </c>
      <c r="S70" s="184">
        <v>136805.29999999999</v>
      </c>
      <c r="T70" s="184">
        <v>4665.53</v>
      </c>
      <c r="U70" s="185">
        <v>62700.709999999977</v>
      </c>
      <c r="V70" s="184">
        <v>365.94</v>
      </c>
      <c r="W70" s="184">
        <v>0</v>
      </c>
      <c r="X70" s="185">
        <v>731.88</v>
      </c>
      <c r="Y70" s="185">
        <v>838714.76</v>
      </c>
      <c r="Z70" s="185">
        <v>7828</v>
      </c>
      <c r="AA70" s="185">
        <v>0</v>
      </c>
      <c r="AB70" s="185">
        <v>267847.2</v>
      </c>
      <c r="AC70" s="185">
        <v>80751.720000000016</v>
      </c>
      <c r="AD70" s="185">
        <v>0</v>
      </c>
      <c r="AE70" s="185">
        <v>0</v>
      </c>
      <c r="AF70" s="185">
        <v>0</v>
      </c>
      <c r="AG70" s="185">
        <v>3000</v>
      </c>
      <c r="AH70" s="185">
        <v>0</v>
      </c>
      <c r="AI70" s="185">
        <v>0</v>
      </c>
      <c r="AJ70" s="185">
        <v>3994673.5300000003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197554.99</v>
      </c>
      <c r="AW70" s="185">
        <v>1387462.3200000003</v>
      </c>
      <c r="AX70" s="185">
        <v>0</v>
      </c>
      <c r="AY70" s="185">
        <v>1483644.98</v>
      </c>
      <c r="AZ70" s="185">
        <v>4608572.1399999997</v>
      </c>
      <c r="BA70" s="185">
        <v>44590.559999999998</v>
      </c>
      <c r="BB70" s="185">
        <v>7768.5</v>
      </c>
      <c r="BC70" s="185">
        <v>0</v>
      </c>
      <c r="BD70" s="185">
        <v>0</v>
      </c>
      <c r="BE70" s="185">
        <v>2286405.69</v>
      </c>
      <c r="BF70" s="185">
        <v>845827.06999999983</v>
      </c>
      <c r="BG70" s="185">
        <v>624779.37</v>
      </c>
      <c r="BH70" s="185">
        <v>50346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144507.32000000009</v>
      </c>
      <c r="BO70" s="185">
        <v>0</v>
      </c>
      <c r="BP70" s="185">
        <v>0</v>
      </c>
      <c r="BQ70" s="185">
        <v>0</v>
      </c>
      <c r="BR70" s="185">
        <v>0</v>
      </c>
      <c r="BS70" s="185">
        <v>5000</v>
      </c>
      <c r="BT70" s="185">
        <v>12918</v>
      </c>
      <c r="BU70" s="185">
        <v>0</v>
      </c>
      <c r="BV70" s="185">
        <v>0</v>
      </c>
      <c r="BW70" s="185">
        <v>980483.77000000014</v>
      </c>
      <c r="BX70" s="185">
        <v>0</v>
      </c>
      <c r="BY70" s="185">
        <v>37560.76</v>
      </c>
      <c r="BZ70" s="185">
        <v>0</v>
      </c>
      <c r="CA70" s="185">
        <v>10648.45</v>
      </c>
      <c r="CB70" s="185">
        <v>165789.65</v>
      </c>
      <c r="CC70" s="185">
        <v>1442808.75</v>
      </c>
      <c r="CD70" s="188"/>
      <c r="CE70" s="195">
        <f t="shared" si="0"/>
        <v>20360026.109999999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25745942.460000001</v>
      </c>
      <c r="D71" s="195">
        <f t="shared" ref="D71:AI71" si="5">SUM(D61:D69)-D70</f>
        <v>0</v>
      </c>
      <c r="E71" s="195">
        <f t="shared" si="5"/>
        <v>101930829.17999999</v>
      </c>
      <c r="F71" s="195">
        <f t="shared" si="5"/>
        <v>0</v>
      </c>
      <c r="G71" s="195">
        <f t="shared" si="5"/>
        <v>4040410.5100000002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21751617.029999997</v>
      </c>
      <c r="P71" s="195">
        <f t="shared" si="5"/>
        <v>54764343.419999987</v>
      </c>
      <c r="Q71" s="195">
        <f t="shared" si="5"/>
        <v>12839198.42</v>
      </c>
      <c r="R71" s="195">
        <f t="shared" si="5"/>
        <v>1793631.6099999999</v>
      </c>
      <c r="S71" s="195">
        <f t="shared" si="5"/>
        <v>2994716.1399999997</v>
      </c>
      <c r="T71" s="195">
        <f t="shared" si="5"/>
        <v>2166730.63</v>
      </c>
      <c r="U71" s="195">
        <f t="shared" si="5"/>
        <v>20610594.859999999</v>
      </c>
      <c r="V71" s="195">
        <f t="shared" si="5"/>
        <v>22555566.099999998</v>
      </c>
      <c r="W71" s="195">
        <f t="shared" si="5"/>
        <v>1996572.76</v>
      </c>
      <c r="X71" s="195">
        <f t="shared" si="5"/>
        <v>3697128.2100000009</v>
      </c>
      <c r="Y71" s="195">
        <f t="shared" si="5"/>
        <v>17287325.729999997</v>
      </c>
      <c r="Z71" s="195">
        <f t="shared" si="5"/>
        <v>7478457.2999999998</v>
      </c>
      <c r="AA71" s="195">
        <f t="shared" si="5"/>
        <v>3770579.4499999997</v>
      </c>
      <c r="AB71" s="195">
        <f t="shared" si="5"/>
        <v>25830336.429999992</v>
      </c>
      <c r="AC71" s="195">
        <f t="shared" si="5"/>
        <v>7064361.3199999994</v>
      </c>
      <c r="AD71" s="195">
        <f t="shared" si="5"/>
        <v>2084645.0300000003</v>
      </c>
      <c r="AE71" s="195">
        <f t="shared" si="5"/>
        <v>5957808.6400000006</v>
      </c>
      <c r="AF71" s="195">
        <f t="shared" si="5"/>
        <v>0</v>
      </c>
      <c r="AG71" s="195">
        <f t="shared" si="5"/>
        <v>19092114.080000002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11332285.330000002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753924.12</v>
      </c>
      <c r="AP71" s="195">
        <f t="shared" si="6"/>
        <v>0</v>
      </c>
      <c r="AQ71" s="195">
        <f t="shared" si="6"/>
        <v>0</v>
      </c>
      <c r="AR71" s="195">
        <f t="shared" si="6"/>
        <v>331656.24000000005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484952.76</v>
      </c>
      <c r="AW71" s="195">
        <f t="shared" si="6"/>
        <v>373461.8599999994</v>
      </c>
      <c r="AX71" s="195">
        <f t="shared" si="6"/>
        <v>561258.65</v>
      </c>
      <c r="AY71" s="195">
        <f t="shared" si="6"/>
        <v>7327184.2599999998</v>
      </c>
      <c r="AZ71" s="195">
        <f t="shared" si="6"/>
        <v>-113472.18999999855</v>
      </c>
      <c r="BA71" s="195">
        <f t="shared" si="6"/>
        <v>3437044.2199999997</v>
      </c>
      <c r="BB71" s="195">
        <f t="shared" si="6"/>
        <v>5934646.2800000003</v>
      </c>
      <c r="BC71" s="195">
        <f t="shared" si="6"/>
        <v>1447958.6800000002</v>
      </c>
      <c r="BD71" s="195">
        <f t="shared" si="6"/>
        <v>101505.32000000002</v>
      </c>
      <c r="BE71" s="195">
        <f t="shared" si="6"/>
        <v>28957945.719999995</v>
      </c>
      <c r="BF71" s="195">
        <f t="shared" si="6"/>
        <v>9256523.5599999987</v>
      </c>
      <c r="BG71" s="195">
        <f t="shared" si="6"/>
        <v>485865.00000000012</v>
      </c>
      <c r="BH71" s="195">
        <f t="shared" si="6"/>
        <v>3377733.13</v>
      </c>
      <c r="BI71" s="195">
        <f t="shared" si="6"/>
        <v>0</v>
      </c>
      <c r="BJ71" s="195">
        <f t="shared" si="6"/>
        <v>1522.3799999999999</v>
      </c>
      <c r="BK71" s="195">
        <f t="shared" si="6"/>
        <v>36650</v>
      </c>
      <c r="BL71" s="195">
        <f t="shared" si="6"/>
        <v>1734903.44</v>
      </c>
      <c r="BM71" s="195">
        <f t="shared" si="6"/>
        <v>3332</v>
      </c>
      <c r="BN71" s="195">
        <f t="shared" si="6"/>
        <v>33807487.119999997</v>
      </c>
      <c r="BO71" s="195">
        <f t="shared" si="6"/>
        <v>464518.55</v>
      </c>
      <c r="BP71" s="195">
        <f t="shared" ref="BP71:CC71" si="7">SUM(BP61:BP69)-BP70</f>
        <v>127761.34</v>
      </c>
      <c r="BQ71" s="195">
        <f t="shared" si="7"/>
        <v>0</v>
      </c>
      <c r="BR71" s="195">
        <f t="shared" si="7"/>
        <v>0</v>
      </c>
      <c r="BS71" s="195">
        <f t="shared" si="7"/>
        <v>1246870.69</v>
      </c>
      <c r="BT71" s="195">
        <f t="shared" si="7"/>
        <v>1067540.1699999997</v>
      </c>
      <c r="BU71" s="195">
        <f t="shared" si="7"/>
        <v>0</v>
      </c>
      <c r="BV71" s="195">
        <f t="shared" si="7"/>
        <v>0</v>
      </c>
      <c r="BW71" s="195">
        <f t="shared" si="7"/>
        <v>2974648.6700000004</v>
      </c>
      <c r="BX71" s="195">
        <f t="shared" si="7"/>
        <v>0</v>
      </c>
      <c r="BY71" s="195">
        <f t="shared" si="7"/>
        <v>13008302.800000001</v>
      </c>
      <c r="BZ71" s="195">
        <f t="shared" si="7"/>
        <v>0</v>
      </c>
      <c r="CA71" s="195">
        <f t="shared" si="7"/>
        <v>4776807.5399999982</v>
      </c>
      <c r="CB71" s="195">
        <f t="shared" si="7"/>
        <v>463104.97999999986</v>
      </c>
      <c r="CC71" s="195">
        <f t="shared" si="7"/>
        <v>219798501.87867919</v>
      </c>
      <c r="CD71" s="245">
        <f>CD69-CD70</f>
        <v>44104181.520000011</v>
      </c>
      <c r="CE71" s="195">
        <f>SUM(CE61:CE69)-CE70</f>
        <v>763119515.3286792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121581411.17999998</v>
      </c>
      <c r="D73" s="184">
        <v>0</v>
      </c>
      <c r="E73" s="185">
        <v>331823608.12000024</v>
      </c>
      <c r="F73" s="185">
        <v>0</v>
      </c>
      <c r="G73" s="184">
        <v>11649945.170000002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79761840.140000001</v>
      </c>
      <c r="P73" s="185">
        <v>287141489.97999996</v>
      </c>
      <c r="Q73" s="185">
        <v>11019247.4</v>
      </c>
      <c r="R73" s="185">
        <v>26470951.620000001</v>
      </c>
      <c r="S73" s="185">
        <v>0</v>
      </c>
      <c r="T73" s="185">
        <v>10632118.870000001</v>
      </c>
      <c r="U73" s="185">
        <v>73061027.100000009</v>
      </c>
      <c r="V73" s="185">
        <v>104680842.18000001</v>
      </c>
      <c r="W73" s="185">
        <v>8332306.1799999997</v>
      </c>
      <c r="X73" s="185">
        <v>27807727.410000004</v>
      </c>
      <c r="Y73" s="185">
        <v>41177837.500000007</v>
      </c>
      <c r="Z73" s="185">
        <v>1744825.07</v>
      </c>
      <c r="AA73" s="185">
        <v>2638938.6999999997</v>
      </c>
      <c r="AB73" s="185">
        <v>133497661.56</v>
      </c>
      <c r="AC73" s="185">
        <v>58881059.200000003</v>
      </c>
      <c r="AD73" s="185">
        <v>6955226.790000001</v>
      </c>
      <c r="AE73" s="185">
        <v>18801275.510000002</v>
      </c>
      <c r="AF73" s="185">
        <v>0</v>
      </c>
      <c r="AG73" s="185">
        <v>81091911.660000011</v>
      </c>
      <c r="AH73" s="185">
        <v>0</v>
      </c>
      <c r="AI73" s="185">
        <v>0</v>
      </c>
      <c r="AJ73" s="185">
        <v>793676.54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1439544927.8800001</v>
      </c>
      <c r="CF73" s="252"/>
    </row>
    <row r="74" spans="1:84" ht="12.6" customHeight="1" x14ac:dyDescent="0.25">
      <c r="A74" s="171" t="s">
        <v>246</v>
      </c>
      <c r="B74" s="175"/>
      <c r="C74" s="184">
        <v>735022.48999999987</v>
      </c>
      <c r="D74" s="184">
        <v>0</v>
      </c>
      <c r="E74" s="185">
        <v>59832878.720000006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10973179.1</v>
      </c>
      <c r="P74" s="185">
        <v>169149397.04000002</v>
      </c>
      <c r="Q74" s="185">
        <v>10350960.450000001</v>
      </c>
      <c r="R74" s="185">
        <v>21978496.460000001</v>
      </c>
      <c r="S74" s="185">
        <v>0</v>
      </c>
      <c r="T74" s="185">
        <v>648910.52</v>
      </c>
      <c r="U74" s="185">
        <v>42706252.319999993</v>
      </c>
      <c r="V74" s="185">
        <v>113519578.83</v>
      </c>
      <c r="W74" s="185">
        <v>15723186.219999997</v>
      </c>
      <c r="X74" s="185">
        <v>45893504.609999999</v>
      </c>
      <c r="Y74" s="185">
        <v>89616621.989999965</v>
      </c>
      <c r="Z74" s="185">
        <v>49829282.649999991</v>
      </c>
      <c r="AA74" s="185">
        <v>15341783.890000002</v>
      </c>
      <c r="AB74" s="185">
        <v>63367655.909999996</v>
      </c>
      <c r="AC74" s="185">
        <v>4913208.0399999991</v>
      </c>
      <c r="AD74" s="185">
        <v>187484.22000000003</v>
      </c>
      <c r="AE74" s="185">
        <v>5285184.4799999995</v>
      </c>
      <c r="AF74" s="185">
        <v>0</v>
      </c>
      <c r="AG74" s="185">
        <v>148103189.57000002</v>
      </c>
      <c r="AH74" s="185">
        <v>0</v>
      </c>
      <c r="AI74" s="185">
        <v>0</v>
      </c>
      <c r="AJ74" s="185">
        <v>40708522.310000017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908864299.81999993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122316433.66999997</v>
      </c>
      <c r="D75" s="195">
        <f t="shared" si="9"/>
        <v>0</v>
      </c>
      <c r="E75" s="195">
        <f t="shared" si="9"/>
        <v>391656486.84000027</v>
      </c>
      <c r="F75" s="195">
        <f t="shared" si="9"/>
        <v>0</v>
      </c>
      <c r="G75" s="195">
        <f t="shared" si="9"/>
        <v>11649945.170000002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90735019.239999995</v>
      </c>
      <c r="P75" s="195">
        <f t="shared" si="9"/>
        <v>456290887.01999998</v>
      </c>
      <c r="Q75" s="195">
        <f t="shared" si="9"/>
        <v>21370207.850000001</v>
      </c>
      <c r="R75" s="195">
        <f t="shared" si="9"/>
        <v>48449448.079999998</v>
      </c>
      <c r="S75" s="195">
        <f t="shared" si="9"/>
        <v>0</v>
      </c>
      <c r="T75" s="195">
        <f t="shared" si="9"/>
        <v>11281029.390000001</v>
      </c>
      <c r="U75" s="195">
        <f t="shared" si="9"/>
        <v>115767279.42</v>
      </c>
      <c r="V75" s="195">
        <f t="shared" si="9"/>
        <v>218200421.00999999</v>
      </c>
      <c r="W75" s="195">
        <f t="shared" si="9"/>
        <v>24055492.399999999</v>
      </c>
      <c r="X75" s="195">
        <f t="shared" si="9"/>
        <v>73701232.020000011</v>
      </c>
      <c r="Y75" s="195">
        <f t="shared" si="9"/>
        <v>130794459.48999998</v>
      </c>
      <c r="Z75" s="195">
        <f t="shared" si="9"/>
        <v>51574107.719999991</v>
      </c>
      <c r="AA75" s="195">
        <f t="shared" si="9"/>
        <v>17980722.590000004</v>
      </c>
      <c r="AB75" s="195">
        <f t="shared" si="9"/>
        <v>196865317.47</v>
      </c>
      <c r="AC75" s="195">
        <f t="shared" si="9"/>
        <v>63794267.240000002</v>
      </c>
      <c r="AD75" s="195">
        <f t="shared" si="9"/>
        <v>7142711.0100000007</v>
      </c>
      <c r="AE75" s="195">
        <f t="shared" si="9"/>
        <v>24086459.990000002</v>
      </c>
      <c r="AF75" s="195">
        <f t="shared" si="9"/>
        <v>0</v>
      </c>
      <c r="AG75" s="195">
        <f t="shared" si="9"/>
        <v>229195101.23000002</v>
      </c>
      <c r="AH75" s="195">
        <f t="shared" si="9"/>
        <v>0</v>
      </c>
      <c r="AI75" s="195">
        <f t="shared" si="9"/>
        <v>0</v>
      </c>
      <c r="AJ75" s="195">
        <f t="shared" si="9"/>
        <v>41502198.850000016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2348409227.7000003</v>
      </c>
      <c r="CF75" s="252"/>
    </row>
    <row r="76" spans="1:84" ht="12.6" customHeight="1" x14ac:dyDescent="0.25">
      <c r="A76" s="171" t="s">
        <v>248</v>
      </c>
      <c r="B76" s="175"/>
      <c r="C76" s="184">
        <v>30563.06</v>
      </c>
      <c r="D76" s="184">
        <v>0</v>
      </c>
      <c r="E76" s="185">
        <v>118127.26999999984</v>
      </c>
      <c r="F76" s="185">
        <v>0</v>
      </c>
      <c r="G76" s="184">
        <v>6158.55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184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/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/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249" t="s">
        <v>221</v>
      </c>
      <c r="CE76" s="195">
        <f t="shared" si="8"/>
        <v>828801.23000000021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119848.32822793252</v>
      </c>
      <c r="D77" s="184">
        <v>0</v>
      </c>
      <c r="E77" s="184">
        <v>657677.04130483116</v>
      </c>
      <c r="F77" s="184">
        <v>0</v>
      </c>
      <c r="G77" s="184">
        <v>25733.539586443479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803258.90911920718</v>
      </c>
      <c r="CF77" s="195">
        <f>AY59-CE77</f>
        <v>87820.090880792821</v>
      </c>
    </row>
    <row r="78" spans="1:84" ht="12.6" customHeight="1" x14ac:dyDescent="0.25">
      <c r="A78" s="171" t="s">
        <v>250</v>
      </c>
      <c r="B78" s="175"/>
      <c r="C78" s="184">
        <v>10796.115725935879</v>
      </c>
      <c r="D78" s="184">
        <v>0</v>
      </c>
      <c r="E78" s="184">
        <v>41727.355746082751</v>
      </c>
      <c r="F78" s="184">
        <v>0</v>
      </c>
      <c r="G78" s="184">
        <v>2175.4503149868633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12278.380683960859</v>
      </c>
      <c r="P78" s="184">
        <v>17482.844998913672</v>
      </c>
      <c r="Q78" s="184">
        <v>9807.1019068697587</v>
      </c>
      <c r="R78" s="184">
        <v>241.64487606274423</v>
      </c>
      <c r="S78" s="184">
        <v>18589.671645521081</v>
      </c>
      <c r="T78" s="184">
        <v>36.457969328785865</v>
      </c>
      <c r="U78" s="184">
        <v>5663.6524563109051</v>
      </c>
      <c r="V78" s="184">
        <v>2340.9506326878882</v>
      </c>
      <c r="W78" s="184">
        <v>909.8172613341801</v>
      </c>
      <c r="X78" s="184">
        <v>1410.8997458992669</v>
      </c>
      <c r="Y78" s="184">
        <v>9617.715455208725</v>
      </c>
      <c r="Z78" s="184">
        <v>25.556962318938641</v>
      </c>
      <c r="AA78" s="184">
        <v>1499.9340562308282</v>
      </c>
      <c r="AB78" s="184">
        <v>2595.9268115552863</v>
      </c>
      <c r="AC78" s="184">
        <v>782.26205617358937</v>
      </c>
      <c r="AD78" s="184">
        <v>0</v>
      </c>
      <c r="AE78" s="184">
        <v>2582.5990411573102</v>
      </c>
      <c r="AF78" s="184">
        <v>0</v>
      </c>
      <c r="AG78" s="184">
        <v>10076.762300299682</v>
      </c>
      <c r="AH78" s="184">
        <v>0</v>
      </c>
      <c r="AI78" s="184">
        <v>0</v>
      </c>
      <c r="AJ78" s="184">
        <v>5540.9366482998585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2787.0264804553922</v>
      </c>
      <c r="AS78" s="184">
        <v>0</v>
      </c>
      <c r="AT78" s="184">
        <v>0</v>
      </c>
      <c r="AU78" s="184">
        <v>0</v>
      </c>
      <c r="AV78" s="184">
        <v>4081.8901993726527</v>
      </c>
      <c r="AW78" s="184">
        <v>2180.342698236585</v>
      </c>
      <c r="AX78" s="249" t="s">
        <v>221</v>
      </c>
      <c r="AY78" s="249" t="s">
        <v>221</v>
      </c>
      <c r="AZ78" s="249" t="s">
        <v>221</v>
      </c>
      <c r="BA78" s="184">
        <v>1398.4056234774166</v>
      </c>
      <c r="BB78" s="184">
        <v>1042.4379376717382</v>
      </c>
      <c r="BC78" s="184">
        <v>480.04700279462662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6937.9222442925193</v>
      </c>
      <c r="BI78" s="184">
        <v>0</v>
      </c>
      <c r="BJ78" s="249" t="s">
        <v>221</v>
      </c>
      <c r="BK78" s="184">
        <v>375.45950585763489</v>
      </c>
      <c r="BL78" s="184">
        <v>754.98127939554331</v>
      </c>
      <c r="BM78" s="184">
        <v>34.133645734333669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2894.4610971752531</v>
      </c>
      <c r="BT78" s="184">
        <v>1691.6695583330636</v>
      </c>
      <c r="BU78" s="184">
        <v>0</v>
      </c>
      <c r="BV78" s="184">
        <v>0</v>
      </c>
      <c r="BW78" s="184">
        <v>4863.5305519708263</v>
      </c>
      <c r="BX78" s="184">
        <v>0</v>
      </c>
      <c r="BY78" s="184">
        <v>8039.7787947032839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193744.12391460972</v>
      </c>
      <c r="CF78" s="195"/>
    </row>
    <row r="79" spans="1:84" ht="12.6" customHeight="1" x14ac:dyDescent="0.25">
      <c r="A79" s="171" t="s">
        <v>251</v>
      </c>
      <c r="B79" s="175"/>
      <c r="C79" s="225">
        <v>489018.21184461453</v>
      </c>
      <c r="D79" s="225">
        <v>0</v>
      </c>
      <c r="E79" s="184">
        <v>2683525.5482119238</v>
      </c>
      <c r="F79" s="184">
        <v>0</v>
      </c>
      <c r="G79" s="184">
        <v>105000.79307791508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3277544.5531344535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142.43</v>
      </c>
      <c r="D80" s="187">
        <v>0</v>
      </c>
      <c r="E80" s="187">
        <v>471.72999999999996</v>
      </c>
      <c r="F80" s="187">
        <v>0</v>
      </c>
      <c r="G80" s="187">
        <v>13.22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106.14</v>
      </c>
      <c r="P80" s="187">
        <v>59.150000000000006</v>
      </c>
      <c r="Q80" s="187">
        <v>63.269999999999996</v>
      </c>
      <c r="R80" s="187">
        <v>0</v>
      </c>
      <c r="S80" s="187">
        <v>0</v>
      </c>
      <c r="T80" s="187">
        <v>10.55</v>
      </c>
      <c r="U80" s="187">
        <v>0</v>
      </c>
      <c r="V80" s="187">
        <v>13.22</v>
      </c>
      <c r="W80" s="187">
        <v>0</v>
      </c>
      <c r="X80" s="187">
        <v>0</v>
      </c>
      <c r="Y80" s="187">
        <v>5.18</v>
      </c>
      <c r="Z80" s="187">
        <v>1.97</v>
      </c>
      <c r="AA80" s="187">
        <v>0</v>
      </c>
      <c r="AB80" s="187">
        <v>0</v>
      </c>
      <c r="AC80" s="187">
        <v>0.01</v>
      </c>
      <c r="AD80" s="187">
        <v>0</v>
      </c>
      <c r="AE80" s="187">
        <v>0</v>
      </c>
      <c r="AF80" s="187">
        <v>0</v>
      </c>
      <c r="AG80" s="187">
        <v>100.67</v>
      </c>
      <c r="AH80" s="187">
        <v>0</v>
      </c>
      <c r="AI80" s="187">
        <v>0</v>
      </c>
      <c r="AJ80" s="187">
        <v>21.42</v>
      </c>
      <c r="AK80" s="187">
        <v>0</v>
      </c>
      <c r="AL80" s="187">
        <v>0</v>
      </c>
      <c r="AM80" s="187">
        <v>0</v>
      </c>
      <c r="AN80" s="187">
        <v>0</v>
      </c>
      <c r="AO80" s="187">
        <v>6.4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1015.3599999999998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29876</v>
      </c>
      <c r="D111" s="174">
        <v>153549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4550</v>
      </c>
      <c r="D114" s="174">
        <v>5952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141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13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530</v>
      </c>
    </row>
    <row r="128" spans="1:5" ht="12.6" customHeight="1" x14ac:dyDescent="0.25">
      <c r="A128" s="173" t="s">
        <v>292</v>
      </c>
      <c r="B128" s="172" t="s">
        <v>256</v>
      </c>
      <c r="C128" s="189">
        <v>530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13544</v>
      </c>
      <c r="C138" s="189">
        <v>5744</v>
      </c>
      <c r="D138" s="174">
        <v>10590</v>
      </c>
      <c r="E138" s="175">
        <f>SUM(B138:D138)</f>
        <v>29878</v>
      </c>
    </row>
    <row r="139" spans="1:6" ht="12.6" customHeight="1" x14ac:dyDescent="0.25">
      <c r="A139" s="173" t="s">
        <v>215</v>
      </c>
      <c r="B139" s="174">
        <v>80743</v>
      </c>
      <c r="C139" s="189">
        <v>32571</v>
      </c>
      <c r="D139" s="174">
        <v>40239</v>
      </c>
      <c r="E139" s="175">
        <f>SUM(B139:D139)</f>
        <v>153553</v>
      </c>
    </row>
    <row r="140" spans="1:6" ht="12.6" customHeight="1" x14ac:dyDescent="0.25">
      <c r="A140" s="173" t="s">
        <v>298</v>
      </c>
      <c r="B140" s="174">
        <v>197671.14570448283</v>
      </c>
      <c r="C140" s="174">
        <v>84752.212689565727</v>
      </c>
      <c r="D140" s="174">
        <v>204047.64160595115</v>
      </c>
      <c r="E140" s="175">
        <f>SUM(B140:D140)</f>
        <v>486470.99999999965</v>
      </c>
    </row>
    <row r="141" spans="1:6" ht="12.6" customHeight="1" x14ac:dyDescent="0.25">
      <c r="A141" s="173" t="s">
        <v>245</v>
      </c>
      <c r="B141" s="174">
        <v>746253581.71000004</v>
      </c>
      <c r="C141" s="189">
        <v>247727127.26999998</v>
      </c>
      <c r="D141" s="174">
        <v>445564218.89999992</v>
      </c>
      <c r="E141" s="175">
        <f>SUM(B141:D141)</f>
        <v>1439544927.8799999</v>
      </c>
      <c r="F141" s="199"/>
    </row>
    <row r="142" spans="1:6" ht="12.6" customHeight="1" x14ac:dyDescent="0.25">
      <c r="A142" s="173" t="s">
        <v>246</v>
      </c>
      <c r="B142" s="174">
        <v>369305153.71999997</v>
      </c>
      <c r="C142" s="189">
        <v>158340909.21000001</v>
      </c>
      <c r="D142" s="174">
        <v>381218236.88999999</v>
      </c>
      <c r="E142" s="175">
        <f>SUM(B142:D142)</f>
        <v>908864299.81999993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19116908.910000008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395031.92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-308428.84999999998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5064897.04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638177.86999999965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24906586.890000008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1279465.97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5884157.8100000005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7163623.7800000003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159477.91000000003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26570788.000000004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26730265.910000004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17373840.609999999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17373840.609999999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23663141.800000004</v>
      </c>
      <c r="C195" s="189">
        <v>0</v>
      </c>
      <c r="D195" s="174">
        <v>37101.519999999997</v>
      </c>
      <c r="E195" s="175">
        <f t="shared" ref="E195:E203" si="10">SUM(B195:C195)-D195</f>
        <v>23626040.280000005</v>
      </c>
    </row>
    <row r="196" spans="1:8" ht="12.6" customHeight="1" x14ac:dyDescent="0.25">
      <c r="A196" s="173" t="s">
        <v>333</v>
      </c>
      <c r="B196" s="174">
        <f>9917155.73-781019</f>
        <v>9136136.7300000004</v>
      </c>
      <c r="C196" s="189">
        <v>2896228.7</v>
      </c>
      <c r="D196" s="174">
        <v>0</v>
      </c>
      <c r="E196" s="175">
        <f t="shared" si="10"/>
        <v>12032365.43</v>
      </c>
    </row>
    <row r="197" spans="1:8" ht="12.6" customHeight="1" x14ac:dyDescent="0.25">
      <c r="A197" s="173" t="s">
        <v>334</v>
      </c>
      <c r="B197" s="174">
        <v>611621433.28999996</v>
      </c>
      <c r="C197" s="189">
        <v>2724134.76</v>
      </c>
      <c r="D197" s="174">
        <v>84664311.939999968</v>
      </c>
      <c r="E197" s="175">
        <f t="shared" si="10"/>
        <v>529681256.11000001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58528559.339999996</v>
      </c>
      <c r="C199" s="189">
        <v>0</v>
      </c>
      <c r="D199" s="174">
        <v>0</v>
      </c>
      <c r="E199" s="175">
        <f t="shared" si="10"/>
        <v>58528559.339999996</v>
      </c>
    </row>
    <row r="200" spans="1:8" ht="12.6" customHeight="1" x14ac:dyDescent="0.25">
      <c r="A200" s="173" t="s">
        <v>337</v>
      </c>
      <c r="B200" s="174">
        <v>194910597.49000001</v>
      </c>
      <c r="C200" s="189">
        <v>5289919.4900000021</v>
      </c>
      <c r="D200" s="174">
        <v>65144.959999999999</v>
      </c>
      <c r="E200" s="175">
        <f t="shared" si="10"/>
        <v>200135372.02000001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781019</v>
      </c>
      <c r="C202" s="189">
        <v>0</v>
      </c>
      <c r="D202" s="174">
        <v>0</v>
      </c>
      <c r="E202" s="175">
        <f t="shared" si="10"/>
        <v>781019</v>
      </c>
    </row>
    <row r="203" spans="1:8" ht="12.6" customHeight="1" x14ac:dyDescent="0.25">
      <c r="A203" s="173" t="s">
        <v>340</v>
      </c>
      <c r="B203" s="174">
        <v>4779873.310000062</v>
      </c>
      <c r="C203" s="189">
        <v>-3562251.88</v>
      </c>
      <c r="D203" s="174">
        <v>-1027507.49</v>
      </c>
      <c r="E203" s="175">
        <f t="shared" si="10"/>
        <v>2245128.9200000623</v>
      </c>
    </row>
    <row r="204" spans="1:8" ht="12.6" customHeight="1" x14ac:dyDescent="0.25">
      <c r="A204" s="173" t="s">
        <v>203</v>
      </c>
      <c r="B204" s="175">
        <f>SUM(B195:B203)</f>
        <v>903420760.96000004</v>
      </c>
      <c r="C204" s="191">
        <f>SUM(C195:C203)</f>
        <v>7348031.0700000031</v>
      </c>
      <c r="D204" s="175">
        <f>SUM(D195:D203)</f>
        <v>83739050.929999962</v>
      </c>
      <c r="E204" s="175">
        <f>SUM(E195:E203)</f>
        <v>827029741.10000014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6569836.1299999999</v>
      </c>
      <c r="C209" s="189">
        <v>738253.32000000007</v>
      </c>
      <c r="D209" s="174">
        <v>0</v>
      </c>
      <c r="E209" s="175">
        <f t="shared" ref="E209:E216" si="11">SUM(B209:C209)-D209</f>
        <v>7308089.4500000002</v>
      </c>
      <c r="H209" s="259"/>
    </row>
    <row r="210" spans="1:8" ht="12.6" customHeight="1" x14ac:dyDescent="0.25">
      <c r="A210" s="173" t="s">
        <v>334</v>
      </c>
      <c r="B210" s="174">
        <v>236471978.71000001</v>
      </c>
      <c r="C210" s="189">
        <f>18296114.5+4752</f>
        <v>18300866.5</v>
      </c>
      <c r="D210" s="174">
        <f>81432521.28+4752</f>
        <v>81437273.280000001</v>
      </c>
      <c r="E210" s="175">
        <f t="shared" si="11"/>
        <v>173335571.93000001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45686975.560000002</v>
      </c>
      <c r="C212" s="189">
        <v>709904.78</v>
      </c>
      <c r="D212" s="174">
        <v>0</v>
      </c>
      <c r="E212" s="175">
        <f t="shared" si="11"/>
        <v>46396880.340000004</v>
      </c>
      <c r="H212" s="259"/>
    </row>
    <row r="213" spans="1:8" ht="12.6" customHeight="1" x14ac:dyDescent="0.25">
      <c r="A213" s="173" t="s">
        <v>337</v>
      </c>
      <c r="B213" s="174">
        <v>156043849.22</v>
      </c>
      <c r="C213" s="189">
        <v>8829208.1299999002</v>
      </c>
      <c r="D213" s="174">
        <v>0</v>
      </c>
      <c r="E213" s="175">
        <f t="shared" si="11"/>
        <v>164873057.3499999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444772639.62</v>
      </c>
      <c r="C217" s="191">
        <f>SUM(C208:C216)</f>
        <v>28578232.7299999</v>
      </c>
      <c r="D217" s="175">
        <f>SUM(D208:D216)</f>
        <v>81437273.280000001</v>
      </c>
      <c r="E217" s="175">
        <f>SUM(E208:E216)</f>
        <v>391913599.06999993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8449971.7999999989</v>
      </c>
      <c r="D221" s="172">
        <f>C221</f>
        <v>8449971.7999999989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850909482.98000002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302251819.07999998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13554781.570000002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43548807.909999996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336279079.75999999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9691557.2799999993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1556235528.5799999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2262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17958990.509999998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20435090.669999998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38394081.179999992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1603079581.5599999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4449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281834775.64999998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193144079.32000002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63537478.610000007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12884246.640000001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165116870.57999995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17077728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17077728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23626040.280000001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12032365.23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529681256.10999995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58528559.340000004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200135372.02000001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781019.19999999925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2245128.92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827029741.10000002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391913599.06999999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435116142.03000003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21384753.420000002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21384753.420000002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638695494.02999997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27276972.98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18257616.899999999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4842526.1000000006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50377115.979999997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925019.14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925019.14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403111328.37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1825683.2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404937011.56999999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404937011.56999999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182456347.33999905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638695494.02999902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638695494.02999997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1439544927.8799996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908864299.82000053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2348409227.7000003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8449971.7999999989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1556235528.5800004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38394081.18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1603079581.5600004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745329646.13999987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20360026.109999992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20360026.109999992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765689672.24999988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259503427.71000019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24906586.889999975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67515865.389999986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110984149.03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5681427.9099999983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35968194.920000009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28578235.470000006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7163623.7800000003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26730265.910000004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17373840.609999999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199073850.93867895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783479543.5586791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-17789871.308679223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-1077403.6400000001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-18867274.948679224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-18867274.948679224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Regional Medical Center Everett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29876</v>
      </c>
      <c r="C414" s="194">
        <f>E138</f>
        <v>29878</v>
      </c>
      <c r="D414" s="179"/>
    </row>
    <row r="415" spans="1:5" ht="12.6" customHeight="1" x14ac:dyDescent="0.25">
      <c r="A415" s="179" t="s">
        <v>464</v>
      </c>
      <c r="B415" s="179">
        <f>D111</f>
        <v>153549</v>
      </c>
      <c r="C415" s="179">
        <f>E139</f>
        <v>153553</v>
      </c>
      <c r="D415" s="194">
        <f>SUM(C59:H59)+N59</f>
        <v>153553.00276244324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4550</v>
      </c>
    </row>
    <row r="424" spans="1:7" ht="12.6" customHeight="1" x14ac:dyDescent="0.25">
      <c r="A424" s="179" t="s">
        <v>1244</v>
      </c>
      <c r="B424" s="179">
        <f>D114</f>
        <v>5952</v>
      </c>
      <c r="D424" s="179">
        <f>J59</f>
        <v>5952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259503427.71000019</v>
      </c>
      <c r="C427" s="179">
        <f t="shared" ref="C427:C434" si="13">CE61</f>
        <v>259503427.71000001</v>
      </c>
      <c r="D427" s="179"/>
    </row>
    <row r="428" spans="1:7" ht="12.6" customHeight="1" x14ac:dyDescent="0.25">
      <c r="A428" s="179" t="s">
        <v>3</v>
      </c>
      <c r="B428" s="179">
        <f t="shared" si="12"/>
        <v>24906586.889999975</v>
      </c>
      <c r="C428" s="179">
        <f t="shared" si="13"/>
        <v>24906588</v>
      </c>
      <c r="D428" s="179">
        <f>D173</f>
        <v>24906586.890000008</v>
      </c>
    </row>
    <row r="429" spans="1:7" ht="12.6" customHeight="1" x14ac:dyDescent="0.25">
      <c r="A429" s="179" t="s">
        <v>236</v>
      </c>
      <c r="B429" s="179">
        <f t="shared" si="12"/>
        <v>67515865.389999986</v>
      </c>
      <c r="C429" s="179">
        <f t="shared" si="13"/>
        <v>67515865.389999986</v>
      </c>
      <c r="D429" s="179"/>
    </row>
    <row r="430" spans="1:7" ht="12.6" customHeight="1" x14ac:dyDescent="0.25">
      <c r="A430" s="179" t="s">
        <v>237</v>
      </c>
      <c r="B430" s="179">
        <f t="shared" si="12"/>
        <v>110984149.03</v>
      </c>
      <c r="C430" s="179">
        <f t="shared" si="13"/>
        <v>110984149.02999997</v>
      </c>
      <c r="D430" s="179"/>
    </row>
    <row r="431" spans="1:7" ht="12.6" customHeight="1" x14ac:dyDescent="0.25">
      <c r="A431" s="179" t="s">
        <v>444</v>
      </c>
      <c r="B431" s="179">
        <f t="shared" si="12"/>
        <v>5681427.9099999983</v>
      </c>
      <c r="C431" s="179">
        <f t="shared" si="13"/>
        <v>5681427.9100000001</v>
      </c>
      <c r="D431" s="179"/>
    </row>
    <row r="432" spans="1:7" ht="12.6" customHeight="1" x14ac:dyDescent="0.25">
      <c r="A432" s="179" t="s">
        <v>445</v>
      </c>
      <c r="B432" s="179">
        <f t="shared" si="12"/>
        <v>35968194.920000009</v>
      </c>
      <c r="C432" s="179">
        <f t="shared" si="13"/>
        <v>35968194.920000002</v>
      </c>
      <c r="D432" s="179"/>
    </row>
    <row r="433" spans="1:7" ht="12.6" customHeight="1" x14ac:dyDescent="0.25">
      <c r="A433" s="179" t="s">
        <v>6</v>
      </c>
      <c r="B433" s="179">
        <f t="shared" si="12"/>
        <v>28578235.470000006</v>
      </c>
      <c r="C433" s="179">
        <f t="shared" si="13"/>
        <v>28578233</v>
      </c>
      <c r="D433" s="179">
        <f>C217</f>
        <v>28578232.7299999</v>
      </c>
    </row>
    <row r="434" spans="1:7" ht="12.6" customHeight="1" x14ac:dyDescent="0.25">
      <c r="A434" s="179" t="s">
        <v>474</v>
      </c>
      <c r="B434" s="179">
        <f t="shared" si="12"/>
        <v>7163623.7800000003</v>
      </c>
      <c r="C434" s="179">
        <f t="shared" si="13"/>
        <v>7163623.7800000003</v>
      </c>
      <c r="D434" s="179">
        <f>D177</f>
        <v>7163623.7800000003</v>
      </c>
    </row>
    <row r="435" spans="1:7" ht="12.6" customHeight="1" x14ac:dyDescent="0.25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5">
      <c r="A436" s="179" t="s">
        <v>475</v>
      </c>
      <c r="B436" s="179">
        <f t="shared" si="12"/>
        <v>26730265.910000004</v>
      </c>
      <c r="C436" s="179"/>
      <c r="D436" s="179">
        <f>D186</f>
        <v>26730265.910000004</v>
      </c>
    </row>
    <row r="437" spans="1:7" ht="12.6" customHeight="1" x14ac:dyDescent="0.25">
      <c r="A437" s="194" t="s">
        <v>449</v>
      </c>
      <c r="B437" s="194">
        <f t="shared" si="12"/>
        <v>17373840.609999999</v>
      </c>
      <c r="C437" s="194"/>
      <c r="D437" s="194">
        <f>D190</f>
        <v>17373840.609999999</v>
      </c>
    </row>
    <row r="438" spans="1:7" ht="12.6" customHeight="1" x14ac:dyDescent="0.25">
      <c r="A438" s="194" t="s">
        <v>476</v>
      </c>
      <c r="B438" s="194">
        <f>C386+C387+C388</f>
        <v>44104181.520000003</v>
      </c>
      <c r="C438" s="194">
        <f>CD69</f>
        <v>44104181.520000011</v>
      </c>
      <c r="D438" s="194">
        <f>D181+D186+D190</f>
        <v>44104181.520000003</v>
      </c>
    </row>
    <row r="439" spans="1:7" ht="12.6" customHeight="1" x14ac:dyDescent="0.25">
      <c r="A439" s="179" t="s">
        <v>451</v>
      </c>
      <c r="B439" s="194">
        <f>C389</f>
        <v>199073850.93867895</v>
      </c>
      <c r="C439" s="194">
        <f>SUM(C69:CC69)</f>
        <v>199073850.1786792</v>
      </c>
      <c r="D439" s="179"/>
    </row>
    <row r="440" spans="1:7" ht="12.6" customHeight="1" x14ac:dyDescent="0.25">
      <c r="A440" s="179" t="s">
        <v>477</v>
      </c>
      <c r="B440" s="194">
        <f>B438+B439</f>
        <v>243178032.45867896</v>
      </c>
      <c r="C440" s="194">
        <f>CE69</f>
        <v>243178031.69867921</v>
      </c>
      <c r="D440" s="179"/>
    </row>
    <row r="441" spans="1:7" ht="12.6" customHeight="1" x14ac:dyDescent="0.25">
      <c r="A441" s="179" t="s">
        <v>478</v>
      </c>
      <c r="B441" s="179">
        <f>D390</f>
        <v>783479543.5586791</v>
      </c>
      <c r="C441" s="179">
        <f>SUM(C427:C437)+C440</f>
        <v>783479541.43867922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8449971.7999999989</v>
      </c>
      <c r="C444" s="179">
        <f>C363</f>
        <v>8449971.7999999989</v>
      </c>
      <c r="D444" s="179"/>
    </row>
    <row r="445" spans="1:7" ht="12.6" customHeight="1" x14ac:dyDescent="0.25">
      <c r="A445" s="179" t="s">
        <v>343</v>
      </c>
      <c r="B445" s="179">
        <f>D229</f>
        <v>1556235528.5799999</v>
      </c>
      <c r="C445" s="179">
        <f>C364</f>
        <v>1556235528.5800004</v>
      </c>
      <c r="D445" s="179"/>
    </row>
    <row r="446" spans="1:7" ht="12.6" customHeight="1" x14ac:dyDescent="0.25">
      <c r="A446" s="179" t="s">
        <v>351</v>
      </c>
      <c r="B446" s="179">
        <f>D236</f>
        <v>38394081.179999992</v>
      </c>
      <c r="C446" s="179">
        <f>C365</f>
        <v>38394081.18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1603079581.5599999</v>
      </c>
      <c r="C448" s="179">
        <f>D367</f>
        <v>1603079581.5600004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2262</v>
      </c>
    </row>
    <row r="454" spans="1:7" ht="12.6" customHeight="1" x14ac:dyDescent="0.25">
      <c r="A454" s="179" t="s">
        <v>168</v>
      </c>
      <c r="B454" s="179">
        <f>C233</f>
        <v>17958990.509999998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20435090.669999998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20360026.109999992</v>
      </c>
      <c r="C458" s="194">
        <f>CE70</f>
        <v>20360026.109999999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1439544927.8799996</v>
      </c>
      <c r="C463" s="194">
        <f>CE73</f>
        <v>1439544927.8800001</v>
      </c>
      <c r="D463" s="194">
        <f>E141+E147+E153</f>
        <v>1439544927.8799999</v>
      </c>
    </row>
    <row r="464" spans="1:7" ht="12.6" customHeight="1" x14ac:dyDescent="0.25">
      <c r="A464" s="179" t="s">
        <v>246</v>
      </c>
      <c r="B464" s="194">
        <f>C360</f>
        <v>908864299.82000053</v>
      </c>
      <c r="C464" s="194">
        <f>CE74</f>
        <v>908864299.81999993</v>
      </c>
      <c r="D464" s="194">
        <f>E142+E148+E154</f>
        <v>908864299.81999993</v>
      </c>
    </row>
    <row r="465" spans="1:7" ht="12.6" customHeight="1" x14ac:dyDescent="0.25">
      <c r="A465" s="179" t="s">
        <v>247</v>
      </c>
      <c r="B465" s="194">
        <f>D361</f>
        <v>2348409227.7000003</v>
      </c>
      <c r="C465" s="194">
        <f>CE75</f>
        <v>2348409227.7000003</v>
      </c>
      <c r="D465" s="194">
        <f>D463+D464</f>
        <v>2348409227.6999998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23626040.280000001</v>
      </c>
      <c r="C468" s="179">
        <f>E195</f>
        <v>23626040.280000005</v>
      </c>
      <c r="D468" s="179"/>
    </row>
    <row r="469" spans="1:7" ht="12.6" customHeight="1" x14ac:dyDescent="0.25">
      <c r="A469" s="179" t="s">
        <v>333</v>
      </c>
      <c r="B469" s="179">
        <f t="shared" si="14"/>
        <v>12032365.23</v>
      </c>
      <c r="C469" s="179">
        <f>E196</f>
        <v>12032365.43</v>
      </c>
      <c r="D469" s="179"/>
    </row>
    <row r="470" spans="1:7" ht="12.6" customHeight="1" x14ac:dyDescent="0.25">
      <c r="A470" s="179" t="s">
        <v>334</v>
      </c>
      <c r="B470" s="179">
        <f t="shared" si="14"/>
        <v>529681256.10999995</v>
      </c>
      <c r="C470" s="179">
        <f>E197</f>
        <v>529681256.11000001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58528559.340000004</v>
      </c>
      <c r="C472" s="179">
        <f>E199</f>
        <v>58528559.339999996</v>
      </c>
      <c r="D472" s="179"/>
    </row>
    <row r="473" spans="1:7" ht="12.6" customHeight="1" x14ac:dyDescent="0.25">
      <c r="A473" s="179" t="s">
        <v>495</v>
      </c>
      <c r="B473" s="179">
        <f t="shared" si="14"/>
        <v>200135372.02000001</v>
      </c>
      <c r="C473" s="179">
        <f>SUM(E200:E201)</f>
        <v>200135372.02000001</v>
      </c>
      <c r="D473" s="179"/>
    </row>
    <row r="474" spans="1:7" ht="12.6" customHeight="1" x14ac:dyDescent="0.25">
      <c r="A474" s="179" t="s">
        <v>339</v>
      </c>
      <c r="B474" s="179">
        <f t="shared" si="14"/>
        <v>781019.19999999925</v>
      </c>
      <c r="C474" s="179">
        <f>E202</f>
        <v>781019</v>
      </c>
      <c r="D474" s="179"/>
    </row>
    <row r="475" spans="1:7" ht="12.6" customHeight="1" x14ac:dyDescent="0.25">
      <c r="A475" s="179" t="s">
        <v>340</v>
      </c>
      <c r="B475" s="179">
        <f t="shared" si="14"/>
        <v>2245128.92</v>
      </c>
      <c r="C475" s="179">
        <f>E203</f>
        <v>2245128.9200000623</v>
      </c>
      <c r="D475" s="179"/>
    </row>
    <row r="476" spans="1:7" ht="12.6" customHeight="1" x14ac:dyDescent="0.25">
      <c r="A476" s="179" t="s">
        <v>203</v>
      </c>
      <c r="B476" s="179">
        <f>D275</f>
        <v>827029741.10000002</v>
      </c>
      <c r="C476" s="179">
        <f>E204</f>
        <v>827029741.10000014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391913599.06999999</v>
      </c>
      <c r="C478" s="179">
        <f>E217</f>
        <v>391913599.06999993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638695494.02999997</v>
      </c>
    </row>
    <row r="482" spans="1:12" ht="12.6" customHeight="1" x14ac:dyDescent="0.25">
      <c r="A482" s="180" t="s">
        <v>499</v>
      </c>
      <c r="C482" s="180">
        <f>D339</f>
        <v>638695494.02999902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Regional Medical Center Everett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24294440.390000008</v>
      </c>
      <c r="C496" s="240">
        <f>C71</f>
        <v>25745942.460000001</v>
      </c>
      <c r="D496" s="240">
        <f>'Prior Year'!C59</f>
        <v>22355.966712202324</v>
      </c>
      <c r="E496" s="180">
        <f>C59</f>
        <v>20652.03079757329</v>
      </c>
      <c r="F496" s="263">
        <f t="shared" ref="F496:G511" si="15">IF(B496=0,"",IF(D496=0,"",B496/D496))</f>
        <v>1086.7094544714823</v>
      </c>
      <c r="G496" s="264">
        <f t="shared" si="15"/>
        <v>1246.6542739721881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90571903.210000008</v>
      </c>
      <c r="C498" s="240">
        <f>E71</f>
        <v>101930829.17999999</v>
      </c>
      <c r="D498" s="240">
        <f>'Prior Year'!E59</f>
        <v>121514.11318441942</v>
      </c>
      <c r="E498" s="180">
        <f>E59</f>
        <v>128466.61847886161</v>
      </c>
      <c r="F498" s="263">
        <f t="shared" si="15"/>
        <v>745.361183458097</v>
      </c>
      <c r="G498" s="263">
        <f t="shared" si="15"/>
        <v>793.44214385756629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4024431.33</v>
      </c>
      <c r="C500" s="240">
        <f>G71</f>
        <v>4040410.5100000002</v>
      </c>
      <c r="D500" s="240">
        <f>'Prior Year'!G59</f>
        <v>5035.9201033782538</v>
      </c>
      <c r="E500" s="180">
        <f>G59</f>
        <v>4434.3534860083219</v>
      </c>
      <c r="F500" s="263">
        <f t="shared" si="15"/>
        <v>799.14519042911047</v>
      </c>
      <c r="G500" s="263">
        <f t="shared" si="15"/>
        <v>911.16112478373077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6192</v>
      </c>
      <c r="E503" s="180">
        <f>J59</f>
        <v>5952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21084401.199999999</v>
      </c>
      <c r="C508" s="240">
        <f>O71</f>
        <v>21751617.029999997</v>
      </c>
      <c r="D508" s="240">
        <f>'Prior Year'!O59</f>
        <v>4619</v>
      </c>
      <c r="E508" s="180">
        <f>O59</f>
        <v>4550</v>
      </c>
      <c r="F508" s="263">
        <f t="shared" si="15"/>
        <v>4564.7112361983109</v>
      </c>
      <c r="G508" s="263">
        <f t="shared" si="15"/>
        <v>4780.5751714285707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58189599.749999985</v>
      </c>
      <c r="C509" s="240">
        <f>P71</f>
        <v>54764343.419999987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12230935.709999999</v>
      </c>
      <c r="C510" s="240">
        <f>Q71</f>
        <v>12839198.42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1757408.5399999998</v>
      </c>
      <c r="C511" s="240">
        <f>R71</f>
        <v>1793631.6099999999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5691568.0100000007</v>
      </c>
      <c r="C512" s="240">
        <f>S71</f>
        <v>2994716.1399999997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2163830.0699999998</v>
      </c>
      <c r="C513" s="240">
        <f>T71</f>
        <v>2166730.63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18212204.420000006</v>
      </c>
      <c r="C514" s="240">
        <f>U71</f>
        <v>20610594.859999999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21007795.34</v>
      </c>
      <c r="C515" s="240">
        <f>V71</f>
        <v>22555566.099999998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1928783.3500000003</v>
      </c>
      <c r="C516" s="240">
        <f>W71</f>
        <v>1996572.76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2615973.66</v>
      </c>
      <c r="C517" s="240">
        <f>X71</f>
        <v>3697128.2100000009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16922245.150000002</v>
      </c>
      <c r="C518" s="240">
        <f>Y71</f>
        <v>17287325.729999997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7092030.9699999988</v>
      </c>
      <c r="C519" s="240">
        <f>Z71</f>
        <v>7478457.2999999998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2637592.0900000003</v>
      </c>
      <c r="C520" s="240">
        <f>AA71</f>
        <v>3770579.4499999997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24357006.230000004</v>
      </c>
      <c r="C521" s="240">
        <f>AB71</f>
        <v>25830336.429999992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6904714.1399999997</v>
      </c>
      <c r="C522" s="240">
        <f>AC71</f>
        <v>7064361.3199999994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2229596.6500000004</v>
      </c>
      <c r="C523" s="240">
        <f>AD71</f>
        <v>2084645.0300000003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5956362.830000001</v>
      </c>
      <c r="C524" s="240">
        <f>AE71</f>
        <v>5957808.6400000006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19761170.25</v>
      </c>
      <c r="C526" s="240">
        <f>AG71</f>
        <v>19092114.080000002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11417496.000000004</v>
      </c>
      <c r="C529" s="240">
        <f>AJ71</f>
        <v>11332285.330000002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185105.56000000003</v>
      </c>
      <c r="C534" s="240">
        <f>AO71</f>
        <v>753924.12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328948.18</v>
      </c>
      <c r="C537" s="240">
        <f>AR71</f>
        <v>331656.24000000005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295001.77</v>
      </c>
      <c r="C541" s="240">
        <f>AV71</f>
        <v>484952.76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94850.160000000382</v>
      </c>
      <c r="C542" s="240">
        <f>AW71</f>
        <v>373461.8599999994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828744.67</v>
      </c>
      <c r="C543" s="240">
        <f>AX71</f>
        <v>561258.65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6930810.4600000009</v>
      </c>
      <c r="C544" s="240">
        <f>AY71</f>
        <v>7327184.2599999998</v>
      </c>
      <c r="D544" s="240">
        <f>'Prior Year'!AY59</f>
        <v>843508</v>
      </c>
      <c r="E544" s="180">
        <f>AY59</f>
        <v>891079</v>
      </c>
      <c r="F544" s="263">
        <f t="shared" ref="F544:G550" si="19">IF(B544=0,"",IF(D544=0,"",B544/D544))</f>
        <v>8.2166505356202908</v>
      </c>
      <c r="G544" s="263">
        <f t="shared" si="19"/>
        <v>8.2228222862394915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-74268.41000000108</v>
      </c>
      <c r="C545" s="240">
        <f>AZ71</f>
        <v>-113472.18999999855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3085228.6</v>
      </c>
      <c r="C546" s="240">
        <f>BA71</f>
        <v>3437044.2199999997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5091770.6499999994</v>
      </c>
      <c r="C547" s="240">
        <f>BB71</f>
        <v>5934646.2800000003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1496523.11</v>
      </c>
      <c r="C548" s="240">
        <f>BC71</f>
        <v>1447958.6800000002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267974.86000000004</v>
      </c>
      <c r="C549" s="240">
        <f>BD71</f>
        <v>101505.32000000002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29633746.239999995</v>
      </c>
      <c r="C550" s="240">
        <f>BE71</f>
        <v>28957945.719999995</v>
      </c>
      <c r="D550" s="240">
        <f>'Prior Year'!BE59</f>
        <v>828801.23000000021</v>
      </c>
      <c r="E550" s="180">
        <f>BE59</f>
        <v>828801.23000000021</v>
      </c>
      <c r="F550" s="263">
        <f t="shared" si="19"/>
        <v>35.75494963973447</v>
      </c>
      <c r="G550" s="263">
        <f t="shared" si="19"/>
        <v>34.939554469531842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8931898.8599999994</v>
      </c>
      <c r="C551" s="240">
        <f>BF71</f>
        <v>9256523.5599999987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373104.09999999986</v>
      </c>
      <c r="C552" s="240">
        <f>BG71</f>
        <v>485865.00000000012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3072363.1500000008</v>
      </c>
      <c r="C553" s="240">
        <f>BH71</f>
        <v>3377733.13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319.19</v>
      </c>
      <c r="C555" s="240">
        <f>BJ71</f>
        <v>1522.3799999999999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37680</v>
      </c>
      <c r="C556" s="240">
        <f>BK71</f>
        <v>36650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1824810.7800000003</v>
      </c>
      <c r="C557" s="240">
        <f>BL71</f>
        <v>1734903.44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5967.24</v>
      </c>
      <c r="C558" s="240">
        <f>BM71</f>
        <v>3332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21026526.100000001</v>
      </c>
      <c r="C559" s="240">
        <f>BN71</f>
        <v>33807487.119999997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436957.97</v>
      </c>
      <c r="C560" s="240">
        <f>BO71</f>
        <v>464518.55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133247.67000000001</v>
      </c>
      <c r="C561" s="240">
        <f>BP71</f>
        <v>127761.34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1205875.01</v>
      </c>
      <c r="C564" s="240">
        <f>BS71</f>
        <v>1246870.69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1085345.4300000002</v>
      </c>
      <c r="C565" s="240">
        <f>BT71</f>
        <v>1067540.1699999997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3556391.75</v>
      </c>
      <c r="C568" s="240">
        <f>BW71</f>
        <v>2974648.6700000004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10818334.890000002</v>
      </c>
      <c r="C570" s="240">
        <f>BY71</f>
        <v>13008302.800000001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3666622.0500000003</v>
      </c>
      <c r="C572" s="240">
        <f>CA71</f>
        <v>4776807.5399999982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315801.51</v>
      </c>
      <c r="C573" s="240">
        <f>CB71</f>
        <v>463104.97999999986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210792479.62642682</v>
      </c>
      <c r="C574" s="240">
        <f>CC71</f>
        <v>219798501.87867919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43352905.920000002</v>
      </c>
      <c r="C575" s="240">
        <f>CD71</f>
        <v>44104181.520000011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635108.80000000016</v>
      </c>
      <c r="E612" s="180">
        <f>SUM(C624:D647)+SUM(C668:D713)</f>
        <v>503895410.05515629</v>
      </c>
      <c r="F612" s="180">
        <f>CE64-(AX64+BD64+BE64+BG64+BJ64+BN64+BP64+BQ64+CB64+CC64+CD64)</f>
        <v>102128617.08999997</v>
      </c>
      <c r="G612" s="180">
        <f>CE77-(AX77+AY77+BD77+BE77+BG77+BJ77+BN77+BP77+BQ77+CB77+CC77+CD77)</f>
        <v>803258.90911920718</v>
      </c>
      <c r="H612" s="197">
        <f>CE60-(AX60+AY60+AZ60+BD60+BE60+BG60+BJ60+BN60+BO60+BP60+BQ60+BR60+CB60+CC60+CD60)</f>
        <v>2766.2200000000003</v>
      </c>
      <c r="I612" s="180">
        <f>CE78-(AX78+AY78+AZ78+BD78+BE78+BF78+BG78+BJ78+BN78+BO78+BP78+BQ78+BR78+CB78+CC78+CD78)</f>
        <v>193744.12391460972</v>
      </c>
      <c r="J612" s="180">
        <f>CE79-(AX79+AY79+AZ79+BA79+BD79+BE79+BF79+BG79+BJ79+BN79+BO79+BP79+BQ79+BR79+CB79+CC79+CD79)</f>
        <v>3277544.5531344535</v>
      </c>
      <c r="K612" s="180">
        <f>CE75-(AW75+AX75+AY75+AZ75+BA75+BB75+BC75+BD75+BE75+BF75+BG75+BH75+BI75+BJ75+BK75+BL75+BM75+BN75+BO75+BP75+BQ75+BR75+BS75+BT75+BU75+BV75+BW75+BX75+CB75+CC75+CD75)</f>
        <v>2348409227.7000003</v>
      </c>
      <c r="L612" s="197">
        <f>CE80-(AW80+AX80+AY80+AZ80+BA80+BB80+BC80+BD80+BE80+BF80+BG80+BH80+BI80+BJ80+BK80+BL80+BM80+BN80+BO80+BP80+BQ80+BR80+BS80+BT80+BU80+BV80+BW80+BX80+BY80+BZ80+CA80+CB80+CC80+CD80)</f>
        <v>1015.3599999999998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28957945.719999995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44104181.520000011</v>
      </c>
      <c r="D615" s="266">
        <f>SUM(C614:C615)</f>
        <v>73062127.24000001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561258.65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1522.3799999999999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485865.00000000012</v>
      </c>
      <c r="D618" s="180">
        <f>(D615/D612)*BG76</f>
        <v>149655.07004120931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33807487.119999997</v>
      </c>
      <c r="D619" s="180">
        <f>(D615/D612)*BN76</f>
        <v>2663243.8690707507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219798501.87867919</v>
      </c>
      <c r="D620" s="180">
        <f>(D615/D612)*CC76</f>
        <v>737989.73489646753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127761.34</v>
      </c>
      <c r="D621" s="180">
        <f>(D615/D612)*BP76</f>
        <v>427715.2508351205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463104.97999999986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259224105.27352273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101505.32000000002</v>
      </c>
      <c r="D624" s="180">
        <f>(D615/D612)*BD76</f>
        <v>104252.72361204503</v>
      </c>
      <c r="E624" s="180">
        <f>(E623/E612)*SUM(C624:D624)</f>
        <v>105850.22942027701</v>
      </c>
      <c r="F624" s="180">
        <f>SUM(C624:E624)</f>
        <v>311608.27303232206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7327184.2599999998</v>
      </c>
      <c r="D625" s="180">
        <f>(D615/D612)*AY76</f>
        <v>3090945.3152549686</v>
      </c>
      <c r="E625" s="180">
        <f>(E623/E612)*SUM(C625:D625)</f>
        <v>5359505.6908208085</v>
      </c>
      <c r="F625" s="180">
        <f>(F624/F612)*AY64</f>
        <v>6006.4095118238502</v>
      </c>
      <c r="G625" s="180">
        <f>SUM(C625:F625)</f>
        <v>15783641.675587602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464518.55</v>
      </c>
      <c r="D627" s="180">
        <f>(D615/D612)*BO76</f>
        <v>175454.81218950704</v>
      </c>
      <c r="E627" s="180">
        <f>(E623/E612)*SUM(C627:D627)</f>
        <v>329228.0876190241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-113472.18999999855</v>
      </c>
      <c r="D628" s="180">
        <f>(D615/D612)*AZ76</f>
        <v>59904.132201734879</v>
      </c>
      <c r="E628" s="180">
        <f>(E623/E612)*SUM(C628:D628)</f>
        <v>-27557.56765570712</v>
      </c>
      <c r="F628" s="180">
        <f>(F624/F612)*AZ64</f>
        <v>6795.4704669149869</v>
      </c>
      <c r="G628" s="180">
        <f>(G625/G612)*AZ77</f>
        <v>0</v>
      </c>
      <c r="H628" s="180">
        <f>SUM(C626:G628)</f>
        <v>894871.29482147528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9256523.5599999987</v>
      </c>
      <c r="D629" s="180">
        <f>(D615/D612)*BF76</f>
        <v>2556937.7036370295</v>
      </c>
      <c r="E629" s="180">
        <f>(E623/E612)*SUM(C629:D629)</f>
        <v>6077320.5414086338</v>
      </c>
      <c r="F629" s="180">
        <f>(F624/F612)*BF64</f>
        <v>2933.9190622346355</v>
      </c>
      <c r="G629" s="180">
        <f>(G625/G612)*BF77</f>
        <v>0</v>
      </c>
      <c r="H629" s="180">
        <f>(H628/H612)*BF60</f>
        <v>45535.815466257518</v>
      </c>
      <c r="I629" s="180">
        <f>SUM(C629:H629)</f>
        <v>17939251.539574157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3437044.2199999997</v>
      </c>
      <c r="D630" s="180">
        <f>(D615/D612)*BA76</f>
        <v>455414.28287002089</v>
      </c>
      <c r="E630" s="180">
        <f>(E623/E612)*SUM(C630:D630)</f>
        <v>2002437.5149802414</v>
      </c>
      <c r="F630" s="180">
        <f>(F624/F612)*BA64</f>
        <v>703.1188520972712</v>
      </c>
      <c r="G630" s="180">
        <f>(G625/G612)*BA77</f>
        <v>0</v>
      </c>
      <c r="H630" s="180">
        <f>(H628/H612)*BA60</f>
        <v>1792.1882472511127</v>
      </c>
      <c r="I630" s="180">
        <f>(I629/I612)*BA78</f>
        <v>129481.86364079303</v>
      </c>
      <c r="J630" s="180">
        <f>SUM(C630:I630)</f>
        <v>6026873.1885904036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373461.8599999994</v>
      </c>
      <c r="D631" s="180">
        <f>(D615/D612)*AW76</f>
        <v>710065.22689683409</v>
      </c>
      <c r="E631" s="180">
        <f>(E623/E612)*SUM(C631:D631)</f>
        <v>557409.99825680791</v>
      </c>
      <c r="F631" s="180">
        <f>(F624/F612)*AW64</f>
        <v>11.342322487655693</v>
      </c>
      <c r="G631" s="180">
        <f>(G625/G612)*AW77</f>
        <v>0</v>
      </c>
      <c r="H631" s="180">
        <f>(H628/H612)*AW60</f>
        <v>4169.9109218532212</v>
      </c>
      <c r="I631" s="180">
        <f>(I629/I612)*AW78</f>
        <v>201883.36717442231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5934646.2800000003</v>
      </c>
      <c r="D632" s="180">
        <f>(D615/D612)*BB76</f>
        <v>339487.42614516878</v>
      </c>
      <c r="E632" s="180">
        <f>(E623/E612)*SUM(C632:D632)</f>
        <v>3227667.2180123781</v>
      </c>
      <c r="F632" s="180">
        <f>(F624/F612)*BB64</f>
        <v>665.24904020047711</v>
      </c>
      <c r="G632" s="180">
        <f>(G625/G612)*BB77</f>
        <v>0</v>
      </c>
      <c r="H632" s="180">
        <f>(H628/H612)*BB60</f>
        <v>19325.871099419037</v>
      </c>
      <c r="I632" s="180">
        <f>(I629/I612)*BB78</f>
        <v>96521.92799679577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1447958.6800000002</v>
      </c>
      <c r="D633" s="180">
        <f>(D615/D612)*BC76</f>
        <v>156335.37069021116</v>
      </c>
      <c r="E633" s="180">
        <f>(E623/E612)*SUM(C633:D633)</f>
        <v>825313.51067532913</v>
      </c>
      <c r="F633" s="180">
        <f>(F624/F612)*BC64</f>
        <v>2.4406950074246372</v>
      </c>
      <c r="G633" s="180">
        <f>(G625/G612)*BC77</f>
        <v>0</v>
      </c>
      <c r="H633" s="180">
        <f>(H628/H612)*BC60</f>
        <v>10756.364480342869</v>
      </c>
      <c r="I633" s="180">
        <f>(I629/I612)*BC78</f>
        <v>44448.748999205549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36650</v>
      </c>
      <c r="D635" s="180">
        <f>(D615/D612)*BK76</f>
        <v>122274.69536463043</v>
      </c>
      <c r="E635" s="180">
        <f>(E623/E612)*SUM(C635:D635)</f>
        <v>81757.267757715963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34764.731865999194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3377733.13</v>
      </c>
      <c r="D636" s="180">
        <f>(D615/D612)*BH76</f>
        <v>2259450.9278612533</v>
      </c>
      <c r="E636" s="180">
        <f>(E623/E612)*SUM(C636:D636)</f>
        <v>2899994.6506781969</v>
      </c>
      <c r="F636" s="180">
        <f>(F624/F612)*BH64</f>
        <v>26.980369486085106</v>
      </c>
      <c r="G636" s="180">
        <f>(G625/G612)*BH77</f>
        <v>0</v>
      </c>
      <c r="H636" s="180">
        <f>(H628/H612)*BH60</f>
        <v>6767.6133813164752</v>
      </c>
      <c r="I636" s="180">
        <f>(I629/I612)*BH78</f>
        <v>642399.52049965155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1734903.44</v>
      </c>
      <c r="D637" s="180">
        <f>(D615/D612)*BL76</f>
        <v>245872.33644070433</v>
      </c>
      <c r="E637" s="180">
        <f>(E623/E612)*SUM(C637:D637)</f>
        <v>1018990.8821338641</v>
      </c>
      <c r="F637" s="180">
        <f>(F624/F612)*BL64</f>
        <v>12.812359684131874</v>
      </c>
      <c r="G637" s="180">
        <f>(G625/G612)*BL77</f>
        <v>0</v>
      </c>
      <c r="H637" s="180">
        <f>(H628/H612)*BL60</f>
        <v>6997.2981566862018</v>
      </c>
      <c r="I637" s="180">
        <f>(I629/I612)*BL78</f>
        <v>69905.599225891492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3332</v>
      </c>
      <c r="D638" s="180">
        <f>(D615/D612)*BM76</f>
        <v>11116.195138850539</v>
      </c>
      <c r="E638" s="180">
        <f>(E623/E612)*SUM(C638:D638)</f>
        <v>7432.7338232269858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3160.5193717297034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1246870.69</v>
      </c>
      <c r="D639" s="180">
        <f>(D615/D612)*BS76</f>
        <v>942629.87986799213</v>
      </c>
      <c r="E639" s="180">
        <f>(E623/E612)*SUM(C639:D639)</f>
        <v>1126367.3272153286</v>
      </c>
      <c r="F639" s="180">
        <f>(F624/F612)*BS64</f>
        <v>53.078991256500522</v>
      </c>
      <c r="G639" s="180">
        <f>(G625/G612)*BS77</f>
        <v>0</v>
      </c>
      <c r="H639" s="180">
        <f>(H628/H612)*BS60</f>
        <v>3089.4219785646437</v>
      </c>
      <c r="I639" s="180">
        <f>(I629/I612)*BS78</f>
        <v>268005.37040609145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1067540.1699999997</v>
      </c>
      <c r="D640" s="180">
        <f>(D615/D612)*BT76</f>
        <v>550920.60974806198</v>
      </c>
      <c r="E640" s="180">
        <f>(E623/E612)*SUM(C640:D640)</f>
        <v>832601.4470037662</v>
      </c>
      <c r="F640" s="180">
        <f>(F624/F612)*BT64</f>
        <v>9.225719117860157</v>
      </c>
      <c r="G640" s="180">
        <f>(G625/G612)*BT77</f>
        <v>0</v>
      </c>
      <c r="H640" s="180">
        <f>(H628/H612)*BT60</f>
        <v>3380.5716938220448</v>
      </c>
      <c r="I640" s="180">
        <f>(I629/I612)*BT78</f>
        <v>156635.90263079322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2974648.6700000004</v>
      </c>
      <c r="D643" s="180">
        <f>(D615/D612)*BW76</f>
        <v>1583890.4258940148</v>
      </c>
      <c r="E643" s="180">
        <f>(E623/E612)*SUM(C643:D643)</f>
        <v>2345096.2142285691</v>
      </c>
      <c r="F643" s="180">
        <f>(F624/F612)*BW64</f>
        <v>349.41517938909317</v>
      </c>
      <c r="G643" s="180">
        <f>(G625/G612)*BW77</f>
        <v>0</v>
      </c>
      <c r="H643" s="180">
        <f>(H628/H612)*BW60</f>
        <v>2581.5274752822879</v>
      </c>
      <c r="I643" s="180">
        <f>(I629/I612)*BW78</f>
        <v>450326.42115464667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40068670.497022048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13008302.800000001</v>
      </c>
      <c r="D645" s="180">
        <f>(D615/D612)*BY76</f>
        <v>2618289.0234083268</v>
      </c>
      <c r="E645" s="180">
        <f>(E623/E612)*SUM(C645:D645)</f>
        <v>8038948.5656441515</v>
      </c>
      <c r="F645" s="180">
        <f>(F624/F612)*BY64</f>
        <v>191.94990860605446</v>
      </c>
      <c r="G645" s="180">
        <f>(G625/G612)*BY77</f>
        <v>0</v>
      </c>
      <c r="H645" s="180">
        <f>(H628/H612)*BY60</f>
        <v>30192.225472192476</v>
      </c>
      <c r="I645" s="180">
        <f>(I629/I612)*BY78</f>
        <v>744423.16601190472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4776807.5399999982</v>
      </c>
      <c r="D647" s="180">
        <f>(D615/D612)*CA76</f>
        <v>0</v>
      </c>
      <c r="E647" s="180">
        <f>(E623/E612)*SUM(C647:D647)</f>
        <v>2457382.2978160819</v>
      </c>
      <c r="F647" s="180">
        <f>(F624/F612)*CA64</f>
        <v>4.9139151217700627</v>
      </c>
      <c r="G647" s="180">
        <f>(G625/G612)*CA77</f>
        <v>0</v>
      </c>
      <c r="H647" s="180">
        <f>(H628/H612)*CA60</f>
        <v>14848.635478127449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31689391.117654514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384763787.56867927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25745942.460000001</v>
      </c>
      <c r="D668" s="180">
        <f>(D615/D612)*C76</f>
        <v>3515936.4483120912</v>
      </c>
      <c r="E668" s="180">
        <f>(E623/E612)*SUM(C668:D668)</f>
        <v>15053489.726765072</v>
      </c>
      <c r="F668" s="180">
        <f>(F624/F612)*C64</f>
        <v>5367.7682059023064</v>
      </c>
      <c r="G668" s="180">
        <f>(G625/G612)*C77</f>
        <v>2354960.5820645425</v>
      </c>
      <c r="H668" s="180">
        <f>(H628/H612)*C60</f>
        <v>60400.625928565918</v>
      </c>
      <c r="I668" s="180">
        <f>(I629/I612)*C78</f>
        <v>999639.27547694533</v>
      </c>
      <c r="J668" s="180">
        <f>(J630/J612)*C79</f>
        <v>899225.22849617712</v>
      </c>
      <c r="K668" s="180">
        <f>(K644/K612)*C75</f>
        <v>2086968.8380053376</v>
      </c>
      <c r="L668" s="180">
        <f>(L647/L612)*C80</f>
        <v>4445241.0739910314</v>
      </c>
      <c r="M668" s="180">
        <f t="shared" ref="M668:M713" si="20">ROUND(SUM(D668:L668),0)</f>
        <v>29421230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101930829.17999999</v>
      </c>
      <c r="D670" s="180">
        <f>(D615/D612)*E76</f>
        <v>13589214.369654179</v>
      </c>
      <c r="E670" s="180">
        <f>(E623/E612)*SUM(C670:D670)</f>
        <v>59428165.71208626</v>
      </c>
      <c r="F670" s="180">
        <f>(F624/F612)*E64</f>
        <v>12829.050464492486</v>
      </c>
      <c r="G670" s="180">
        <f>(G625/G612)*E77</f>
        <v>12923029.723502966</v>
      </c>
      <c r="H670" s="180">
        <f>(H628/H612)*E60</f>
        <v>252442.9781123476</v>
      </c>
      <c r="I670" s="180">
        <f>(I629/I612)*E78</f>
        <v>3863639.9168430562</v>
      </c>
      <c r="J670" s="180">
        <f>(J630/J612)*E79</f>
        <v>4934568.5207997048</v>
      </c>
      <c r="K670" s="180">
        <f>(K644/K612)*E75</f>
        <v>6682461.6996514201</v>
      </c>
      <c r="L670" s="180">
        <f>(L647/L612)*E80</f>
        <v>14722695.863468291</v>
      </c>
      <c r="M670" s="180">
        <f t="shared" si="20"/>
        <v>116409048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4040410.5100000002</v>
      </c>
      <c r="D672" s="180">
        <f>(D615/D612)*G76</f>
        <v>708471.94010522601</v>
      </c>
      <c r="E672" s="180">
        <f>(E623/E612)*SUM(C672:D672)</f>
        <v>2443016.5062287711</v>
      </c>
      <c r="F672" s="180">
        <f>(F624/F612)*G64</f>
        <v>250.43899067733238</v>
      </c>
      <c r="G672" s="180">
        <f>(G625/G612)*G77</f>
        <v>505651.37002009316</v>
      </c>
      <c r="H672" s="180">
        <f>(H628/H612)*G60</f>
        <v>7498.7226662961712</v>
      </c>
      <c r="I672" s="180">
        <f>(I629/I612)*G78</f>
        <v>201430.3692100379</v>
      </c>
      <c r="J672" s="180">
        <f>(J630/J612)*G79</f>
        <v>193079.4392945221</v>
      </c>
      <c r="K672" s="180">
        <f>(K644/K612)*G75</f>
        <v>198771.92135813524</v>
      </c>
      <c r="L672" s="180">
        <f>(L647/L612)*G80</f>
        <v>412596.27183993143</v>
      </c>
      <c r="M672" s="180">
        <f t="shared" si="20"/>
        <v>4670767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21751617.029999997</v>
      </c>
      <c r="D680" s="180">
        <f>(D615/D612)*O76</f>
        <v>3998660.9322166066</v>
      </c>
      <c r="E680" s="180">
        <f>(E623/E612)*SUM(C680:D680)</f>
        <v>13246980.68706253</v>
      </c>
      <c r="F680" s="180">
        <f>(F624/F612)*O64</f>
        <v>5011.1368159008998</v>
      </c>
      <c r="G680" s="180">
        <f>(G625/G612)*O77</f>
        <v>0</v>
      </c>
      <c r="H680" s="180">
        <f>(H628/H612)*O60</f>
        <v>56832.424418244664</v>
      </c>
      <c r="I680" s="180">
        <f>(I629/I612)*O78</f>
        <v>1136885.8840090625</v>
      </c>
      <c r="J680" s="180">
        <f>(J630/J612)*O79</f>
        <v>0</v>
      </c>
      <c r="K680" s="180">
        <f>(K644/K612)*O75</f>
        <v>1548125.2354084826</v>
      </c>
      <c r="L680" s="180">
        <f>(L647/L612)*O80</f>
        <v>3312629.9767844416</v>
      </c>
      <c r="M680" s="180">
        <f t="shared" si="20"/>
        <v>23305126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54764343.419999987</v>
      </c>
      <c r="D681" s="180">
        <f>(D615/D612)*P76</f>
        <v>5693582.1653155573</v>
      </c>
      <c r="E681" s="180">
        <f>(E623/E612)*SUM(C681:D681)</f>
        <v>31101993.298234586</v>
      </c>
      <c r="F681" s="180">
        <f>(F624/F612)*P64</f>
        <v>109705.19242838005</v>
      </c>
      <c r="G681" s="180">
        <f>(G625/G612)*P77</f>
        <v>0</v>
      </c>
      <c r="H681" s="180">
        <f>(H628/H612)*P60</f>
        <v>45590.810412472812</v>
      </c>
      <c r="I681" s="180">
        <f>(I629/I612)*P78</f>
        <v>1618780.2124059594</v>
      </c>
      <c r="J681" s="180">
        <f>(J630/J612)*P79</f>
        <v>0</v>
      </c>
      <c r="K681" s="180">
        <f>(K644/K612)*P75</f>
        <v>7785256.9250481026</v>
      </c>
      <c r="L681" s="180">
        <f>(L647/L612)*P80</f>
        <v>1846071.8214320685</v>
      </c>
      <c r="M681" s="180">
        <f t="shared" si="20"/>
        <v>48200980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12839198.42</v>
      </c>
      <c r="D682" s="180">
        <f>(D615/D612)*Q76</f>
        <v>3193847.4838537672</v>
      </c>
      <c r="E682" s="180">
        <f>(E623/E612)*SUM(C682:D682)</f>
        <v>8248044.9242053619</v>
      </c>
      <c r="F682" s="180">
        <f>(F624/F612)*Q64</f>
        <v>3565.6029548767915</v>
      </c>
      <c r="G682" s="180">
        <f>(G625/G612)*Q77</f>
        <v>0</v>
      </c>
      <c r="H682" s="180">
        <f>(H628/H612)*Q60</f>
        <v>31165.95951988667</v>
      </c>
      <c r="I682" s="180">
        <f>(I629/I612)*Q78</f>
        <v>908064.01983635803</v>
      </c>
      <c r="J682" s="180">
        <f>(J630/J612)*Q79</f>
        <v>0</v>
      </c>
      <c r="K682" s="180">
        <f>(K644/K612)*Q75</f>
        <v>364619.50783303165</v>
      </c>
      <c r="L682" s="180">
        <f>(L647/L612)*Q80</f>
        <v>1974657.043820912</v>
      </c>
      <c r="M682" s="180">
        <f t="shared" si="20"/>
        <v>14723965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1793631.6099999999</v>
      </c>
      <c r="D683" s="180">
        <f>(D615/D612)*R76</f>
        <v>78695.713242107784</v>
      </c>
      <c r="E683" s="180">
        <f>(E623/E612)*SUM(C683:D683)</f>
        <v>963200.62747441698</v>
      </c>
      <c r="F683" s="180">
        <f>(F624/F612)*R64</f>
        <v>3408.6388941607211</v>
      </c>
      <c r="G683" s="180">
        <f>(G625/G612)*R77</f>
        <v>0</v>
      </c>
      <c r="H683" s="180">
        <f>(H628/H612)*R60</f>
        <v>2691.5173677128619</v>
      </c>
      <c r="I683" s="180">
        <f>(I629/I612)*R78</f>
        <v>22374.501622817505</v>
      </c>
      <c r="J683" s="180">
        <f>(J630/J612)*R79</f>
        <v>0</v>
      </c>
      <c r="K683" s="180">
        <f>(K644/K612)*R75</f>
        <v>826646.79902547679</v>
      </c>
      <c r="L683" s="180">
        <f>(L647/L612)*R80</f>
        <v>0</v>
      </c>
      <c r="M683" s="180">
        <f t="shared" si="20"/>
        <v>1897018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2994716.1399999997</v>
      </c>
      <c r="D684" s="180">
        <f>(D615/D612)*S76</f>
        <v>6054038.8561808914</v>
      </c>
      <c r="E684" s="180">
        <f>(E623/E612)*SUM(C684:D684)</f>
        <v>4655044.2232993459</v>
      </c>
      <c r="F684" s="180">
        <f>(F624/F612)*S64</f>
        <v>-5702.3156890430046</v>
      </c>
      <c r="G684" s="180">
        <f>(G625/G612)*S77</f>
        <v>0</v>
      </c>
      <c r="H684" s="180">
        <f>(H628/H612)*S60</f>
        <v>13428.471867038574</v>
      </c>
      <c r="I684" s="180">
        <f>(I629/I612)*S78</f>
        <v>1721264.0515181317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12438073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2166730.63</v>
      </c>
      <c r="D685" s="180">
        <f>(D615/D612)*T76</f>
        <v>11873.150163311229</v>
      </c>
      <c r="E685" s="180">
        <f>(E623/E612)*SUM(C685:D685)</f>
        <v>1120761.5794645394</v>
      </c>
      <c r="F685" s="180">
        <f>(F624/F612)*T64</f>
        <v>1434.8003316493875</v>
      </c>
      <c r="G685" s="180">
        <f>(G625/G612)*T77</f>
        <v>0</v>
      </c>
      <c r="H685" s="180">
        <f>(H628/H612)*T60</f>
        <v>4263.7258301028278</v>
      </c>
      <c r="I685" s="180">
        <f>(I629/I612)*T78</f>
        <v>3375.7342891050675</v>
      </c>
      <c r="J685" s="180">
        <f>(J630/J612)*T79</f>
        <v>0</v>
      </c>
      <c r="K685" s="180">
        <f>(K644/K612)*T75</f>
        <v>192477.4626855941</v>
      </c>
      <c r="L685" s="180">
        <f>(L647/L612)*T80</f>
        <v>329265.55733065633</v>
      </c>
      <c r="M685" s="180">
        <f t="shared" si="20"/>
        <v>1663452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20610594.859999999</v>
      </c>
      <c r="D686" s="180">
        <f>(D615/D612)*U76</f>
        <v>1844463.5651577939</v>
      </c>
      <c r="E686" s="180">
        <f>(E623/E612)*SUM(C686:D686)</f>
        <v>11551786.964062748</v>
      </c>
      <c r="F686" s="180">
        <f>(F624/F612)*U64</f>
        <v>19198.905986444799</v>
      </c>
      <c r="G686" s="180">
        <f>(G625/G612)*U77</f>
        <v>0</v>
      </c>
      <c r="H686" s="180">
        <f>(H628/H612)*U60</f>
        <v>40078.375803599345</v>
      </c>
      <c r="I686" s="180">
        <f>(I629/I612)*U78</f>
        <v>524411.70340354694</v>
      </c>
      <c r="J686" s="180">
        <f>(J630/J612)*U79</f>
        <v>0</v>
      </c>
      <c r="K686" s="180">
        <f>(K644/K612)*U75</f>
        <v>1975226.8551421436</v>
      </c>
      <c r="L686" s="180">
        <f>(L647/L612)*U80</f>
        <v>0</v>
      </c>
      <c r="M686" s="180">
        <f t="shared" si="20"/>
        <v>15955166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22555566.099999998</v>
      </c>
      <c r="D687" s="180">
        <f>(D615/D612)*V76</f>
        <v>762369.89877700759</v>
      </c>
      <c r="E687" s="180">
        <f>(E623/E612)*SUM(C687:D687)</f>
        <v>11995685.960796108</v>
      </c>
      <c r="F687" s="180">
        <f>(F624/F612)*V64</f>
        <v>54738.521007374242</v>
      </c>
      <c r="G687" s="180">
        <f>(G625/G612)*V77</f>
        <v>0</v>
      </c>
      <c r="H687" s="180">
        <f>(H628/H612)*V60</f>
        <v>13153.497135962134</v>
      </c>
      <c r="I687" s="180">
        <f>(I629/I612)*V78</f>
        <v>216754.45630558592</v>
      </c>
      <c r="J687" s="180">
        <f>(J630/J612)*V79</f>
        <v>0</v>
      </c>
      <c r="K687" s="180">
        <f>(K644/K612)*V75</f>
        <v>3722946.0132567915</v>
      </c>
      <c r="L687" s="180">
        <f>(L647/L612)*V80</f>
        <v>412596.27183993143</v>
      </c>
      <c r="M687" s="180">
        <f t="shared" si="20"/>
        <v>17178245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1996572.76</v>
      </c>
      <c r="D688" s="180">
        <f>(D615/D612)*W76</f>
        <v>296297.27502305305</v>
      </c>
      <c r="E688" s="180">
        <f>(E623/E612)*SUM(C688:D688)</f>
        <v>1179544.7457484528</v>
      </c>
      <c r="F688" s="180">
        <f>(F624/F612)*W64</f>
        <v>886.60204211057021</v>
      </c>
      <c r="G688" s="180">
        <f>(G625/G612)*W77</f>
        <v>0</v>
      </c>
      <c r="H688" s="180">
        <f>(H628/H612)*W60</f>
        <v>3959.6361275006539</v>
      </c>
      <c r="I688" s="180">
        <f>(I629/I612)*W78</f>
        <v>84242.24888138441</v>
      </c>
      <c r="J688" s="180">
        <f>(J630/J612)*W79</f>
        <v>0</v>
      </c>
      <c r="K688" s="180">
        <f>(K644/K612)*W75</f>
        <v>410435.96118178288</v>
      </c>
      <c r="L688" s="180">
        <f>(L647/L612)*W80</f>
        <v>0</v>
      </c>
      <c r="M688" s="180">
        <f t="shared" si="20"/>
        <v>1975366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3697128.2100000009</v>
      </c>
      <c r="D689" s="180">
        <f>(D615/D612)*X76</f>
        <v>459483.20372339094</v>
      </c>
      <c r="E689" s="180">
        <f>(E623/E612)*SUM(C689:D689)</f>
        <v>2138328.41734799</v>
      </c>
      <c r="F689" s="180">
        <f>(F624/F612)*X64</f>
        <v>2639.6869373039726</v>
      </c>
      <c r="G689" s="180">
        <f>(G625/G612)*X77</f>
        <v>0</v>
      </c>
      <c r="H689" s="180">
        <f>(H628/H612)*X60</f>
        <v>6916.4232357813689</v>
      </c>
      <c r="I689" s="180">
        <f>(I629/I612)*X78</f>
        <v>130638.72559027126</v>
      </c>
      <c r="J689" s="180">
        <f>(J630/J612)*X79</f>
        <v>0</v>
      </c>
      <c r="K689" s="180">
        <f>(K644/K612)*X75</f>
        <v>1257493.9436454978</v>
      </c>
      <c r="L689" s="180">
        <f>(L647/L612)*X80</f>
        <v>0</v>
      </c>
      <c r="M689" s="180">
        <f t="shared" si="20"/>
        <v>3995500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17287325.729999997</v>
      </c>
      <c r="D690" s="180">
        <f>(D615/D612)*Y76</f>
        <v>3132170.6043986976</v>
      </c>
      <c r="E690" s="180">
        <f>(E623/E612)*SUM(C690:D690)</f>
        <v>10504611.794025041</v>
      </c>
      <c r="F690" s="180">
        <f>(F624/F612)*Y64</f>
        <v>9046.9657679498177</v>
      </c>
      <c r="G690" s="180">
        <f>(G625/G612)*Y77</f>
        <v>0</v>
      </c>
      <c r="H690" s="180">
        <f>(H628/H612)*Y60</f>
        <v>43449.242506912822</v>
      </c>
      <c r="I690" s="180">
        <f>(I629/I612)*Y78</f>
        <v>890528.25603671849</v>
      </c>
      <c r="J690" s="180">
        <f>(J630/J612)*Y79</f>
        <v>0</v>
      </c>
      <c r="K690" s="180">
        <f>(K644/K612)*Y75</f>
        <v>2231621.3197959694</v>
      </c>
      <c r="L690" s="180">
        <f>(L647/L612)*Y80</f>
        <v>161667.82814908051</v>
      </c>
      <c r="M690" s="180">
        <f t="shared" si="20"/>
        <v>16973096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7478457.2999999998</v>
      </c>
      <c r="D691" s="180">
        <f>(D615/D612)*Z76</f>
        <v>8323.0541063420933</v>
      </c>
      <c r="E691" s="180">
        <f>(E623/E612)*SUM(C691:D691)</f>
        <v>3851501.5218340042</v>
      </c>
      <c r="F691" s="180">
        <f>(F624/F612)*Z64</f>
        <v>396.66119241813124</v>
      </c>
      <c r="G691" s="180">
        <f>(G625/G612)*Z77</f>
        <v>0</v>
      </c>
      <c r="H691" s="180">
        <f>(H628/H612)*Z60</f>
        <v>8511.2766760246868</v>
      </c>
      <c r="I691" s="180">
        <f>(I629/I612)*Z78</f>
        <v>2366.3828681014597</v>
      </c>
      <c r="J691" s="180">
        <f>(J630/J612)*Z79</f>
        <v>0</v>
      </c>
      <c r="K691" s="180">
        <f>(K644/K612)*Z75</f>
        <v>879959.89116194553</v>
      </c>
      <c r="L691" s="180">
        <f>(L647/L612)*Z80</f>
        <v>61483.7107053453</v>
      </c>
      <c r="M691" s="180">
        <f t="shared" si="20"/>
        <v>4812542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3770579.4499999997</v>
      </c>
      <c r="D692" s="180">
        <f>(D615/D612)*AA76</f>
        <v>488478.72255550593</v>
      </c>
      <c r="E692" s="180">
        <f>(E623/E612)*SUM(C692:D692)</f>
        <v>2191031.158564704</v>
      </c>
      <c r="F692" s="180">
        <f>(F624/F612)*AA64</f>
        <v>7399.0450088268881</v>
      </c>
      <c r="G692" s="180">
        <f>(G625/G612)*AA77</f>
        <v>0</v>
      </c>
      <c r="H692" s="180">
        <f>(H628/H612)*AA60</f>
        <v>2516.8275385584216</v>
      </c>
      <c r="I692" s="180">
        <f>(I629/I612)*AA78</f>
        <v>138882.63439338072</v>
      </c>
      <c r="J692" s="180">
        <f>(J630/J612)*AA79</f>
        <v>0</v>
      </c>
      <c r="K692" s="180">
        <f>(K644/K612)*AA75</f>
        <v>306787.94830945338</v>
      </c>
      <c r="L692" s="180">
        <f>(L647/L612)*AA80</f>
        <v>0</v>
      </c>
      <c r="M692" s="180">
        <f t="shared" si="20"/>
        <v>3135096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25830336.429999992</v>
      </c>
      <c r="D693" s="180">
        <f>(D615/D612)*AB76</f>
        <v>845407.17472780019</v>
      </c>
      <c r="E693" s="180">
        <f>(E623/E612)*SUM(C693:D693)</f>
        <v>13723077.508653125</v>
      </c>
      <c r="F693" s="180">
        <f>(F624/F612)*AB64</f>
        <v>50240.307538011395</v>
      </c>
      <c r="G693" s="180">
        <f>(G625/G612)*AB77</f>
        <v>0</v>
      </c>
      <c r="H693" s="180">
        <f>(H628/H612)*AB60</f>
        <v>22984.652521153712</v>
      </c>
      <c r="I693" s="180">
        <f>(I629/I612)*AB78</f>
        <v>240363.33649705781</v>
      </c>
      <c r="J693" s="180">
        <f>(J630/J612)*AB79</f>
        <v>0</v>
      </c>
      <c r="K693" s="180">
        <f>(K644/K612)*AB75</f>
        <v>3358925.4568389663</v>
      </c>
      <c r="L693" s="180">
        <f>(L647/L612)*AB80</f>
        <v>0</v>
      </c>
      <c r="M693" s="180">
        <f t="shared" si="20"/>
        <v>18240998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7064361.3199999994</v>
      </c>
      <c r="D694" s="180">
        <f>(D615/D612)*AC76</f>
        <v>254756.7796837285</v>
      </c>
      <c r="E694" s="180">
        <f>(E623/E612)*SUM(C694:D694)</f>
        <v>3765249.301584397</v>
      </c>
      <c r="F694" s="180">
        <f>(F624/F612)*AC64</f>
        <v>4426.0187160873184</v>
      </c>
      <c r="G694" s="180">
        <f>(G625/G612)*AC77</f>
        <v>0</v>
      </c>
      <c r="H694" s="180">
        <f>(H628/H612)*AC60</f>
        <v>18992.666425291121</v>
      </c>
      <c r="I694" s="180">
        <f>(I629/I612)*AC78</f>
        <v>72431.594373140644</v>
      </c>
      <c r="J694" s="180">
        <f>(J630/J612)*AC79</f>
        <v>0</v>
      </c>
      <c r="K694" s="180">
        <f>(K644/K612)*AC75</f>
        <v>1088460.8370160374</v>
      </c>
      <c r="L694" s="180">
        <f>(L647/L612)*AC80</f>
        <v>312.10005434185433</v>
      </c>
      <c r="M694" s="180">
        <f t="shared" si="20"/>
        <v>5204629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2084645.0300000003</v>
      </c>
      <c r="D695" s="180">
        <f>(D615/D612)*AD76</f>
        <v>0</v>
      </c>
      <c r="E695" s="180">
        <f>(E623/E612)*SUM(C695:D695)</f>
        <v>1072425.4119629608</v>
      </c>
      <c r="F695" s="180">
        <f>(F624/F612)*AD64</f>
        <v>13.330564577136261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121869.27667433878</v>
      </c>
      <c r="L695" s="180">
        <f>(L647/L612)*AD80</f>
        <v>0</v>
      </c>
      <c r="M695" s="180">
        <f t="shared" si="20"/>
        <v>1194308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5957808.6400000006</v>
      </c>
      <c r="D696" s="180">
        <f>(D615/D612)*AE76</f>
        <v>841066.76240669028</v>
      </c>
      <c r="E696" s="180">
        <f>(E623/E612)*SUM(C696:D696)</f>
        <v>3497615.4929891517</v>
      </c>
      <c r="F696" s="180">
        <f>(F624/F612)*AE64</f>
        <v>39.478980882724976</v>
      </c>
      <c r="G696" s="180">
        <f>(G625/G612)*AE77</f>
        <v>0</v>
      </c>
      <c r="H696" s="180">
        <f>(H628/H612)*AE60</f>
        <v>17973.642421890221</v>
      </c>
      <c r="I696" s="180">
        <f>(I629/I612)*AE78</f>
        <v>239129.28500274586</v>
      </c>
      <c r="J696" s="180">
        <f>(J630/J612)*AE79</f>
        <v>0</v>
      </c>
      <c r="K696" s="180">
        <f>(K644/K612)*AE75</f>
        <v>410964.33168261434</v>
      </c>
      <c r="L696" s="180">
        <f>(L647/L612)*AE80</f>
        <v>0</v>
      </c>
      <c r="M696" s="180">
        <f t="shared" si="20"/>
        <v>5006789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19092114.080000002</v>
      </c>
      <c r="D698" s="180">
        <f>(D615/D612)*AG76</f>
        <v>3281666.9209545362</v>
      </c>
      <c r="E698" s="180">
        <f>(E623/E612)*SUM(C698:D698)</f>
        <v>11509974.581676254</v>
      </c>
      <c r="F698" s="180">
        <f>(F624/F612)*AG64</f>
        <v>5920.7619654737155</v>
      </c>
      <c r="G698" s="180">
        <f>(G625/G612)*AG77</f>
        <v>0</v>
      </c>
      <c r="H698" s="180">
        <f>(H628/H612)*AG60</f>
        <v>48169.102890918904</v>
      </c>
      <c r="I698" s="180">
        <f>(I629/I612)*AG78</f>
        <v>933032.54806966847</v>
      </c>
      <c r="J698" s="180">
        <f>(J630/J612)*AG79</f>
        <v>0</v>
      </c>
      <c r="K698" s="180">
        <f>(K644/K612)*AG75</f>
        <v>3910537.7727163504</v>
      </c>
      <c r="L698" s="180">
        <f>(L647/L612)*AG80</f>
        <v>3141911.2470594472</v>
      </c>
      <c r="M698" s="180">
        <f t="shared" si="20"/>
        <v>22831213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11332285.330000002</v>
      </c>
      <c r="D701" s="180">
        <f>(D615/D612)*AJ76</f>
        <v>1804499.1007964499</v>
      </c>
      <c r="E701" s="180">
        <f>(E623/E612)*SUM(C701:D701)</f>
        <v>6758091.3068281421</v>
      </c>
      <c r="F701" s="180">
        <f>(F624/F612)*AJ64</f>
        <v>2864.3204593321789</v>
      </c>
      <c r="G701" s="180">
        <f>(G625/G612)*AJ77</f>
        <v>0</v>
      </c>
      <c r="H701" s="180">
        <f>(H628/H612)*AJ60</f>
        <v>41770.279148928472</v>
      </c>
      <c r="I701" s="180">
        <f>(I629/I612)*AJ78</f>
        <v>513049.1407445498</v>
      </c>
      <c r="J701" s="180">
        <f>(J630/J612)*AJ79</f>
        <v>0</v>
      </c>
      <c r="K701" s="180">
        <f>(K644/K612)*AJ75</f>
        <v>708112.50058457511</v>
      </c>
      <c r="L701" s="180">
        <f>(L647/L612)*AJ80</f>
        <v>668518.31640025193</v>
      </c>
      <c r="M701" s="180">
        <f t="shared" si="20"/>
        <v>10496905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753924.12</v>
      </c>
      <c r="D706" s="180">
        <f>(D615/D612)*AO76</f>
        <v>0</v>
      </c>
      <c r="E706" s="180">
        <f>(E623/E612)*SUM(C706:D706)</f>
        <v>387848.94950667577</v>
      </c>
      <c r="F706" s="180">
        <f>(F624/F612)*AO64</f>
        <v>0</v>
      </c>
      <c r="G706" s="180">
        <f>(G625/G612)*AO77</f>
        <v>0</v>
      </c>
      <c r="H706" s="180">
        <f>(H628/H612)*AO60</f>
        <v>2374.4876777659147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199744.03477878676</v>
      </c>
      <c r="M706" s="180">
        <f t="shared" si="20"/>
        <v>589967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331656.24000000005</v>
      </c>
      <c r="D709" s="180">
        <f>(D615/D612)*AR76</f>
        <v>907641.99215682596</v>
      </c>
      <c r="E709" s="180">
        <f>(E623/E612)*SUM(C709:D709)</f>
        <v>637544.95275665855</v>
      </c>
      <c r="F709" s="180">
        <f>(F624/F612)*AR64</f>
        <v>159.7338512237277</v>
      </c>
      <c r="G709" s="180">
        <f>(G625/G612)*AR77</f>
        <v>0</v>
      </c>
      <c r="H709" s="180">
        <f>(H628/H612)*AR60</f>
        <v>0</v>
      </c>
      <c r="I709" s="180">
        <f>(I629/I612)*AR78</f>
        <v>258057.7313528175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1803404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484952.76</v>
      </c>
      <c r="D713" s="180">
        <f>(D615/D612)*AV76</f>
        <v>1329336.114423516</v>
      </c>
      <c r="E713" s="180">
        <f>(E623/E612)*SUM(C713:D713)</f>
        <v>933343.31052680721</v>
      </c>
      <c r="F713" s="180">
        <f>(F624/F612)*AV64</f>
        <v>1.2932238807107275</v>
      </c>
      <c r="G713" s="180">
        <f>(G625/G612)*AV77</f>
        <v>0</v>
      </c>
      <c r="H713" s="180">
        <f>(H628/H612)*AV60</f>
        <v>268.5047374040476</v>
      </c>
      <c r="I713" s="180">
        <f>(I629/I612)*AV78</f>
        <v>377952.39186578884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2640902</v>
      </c>
      <c r="N713" s="199" t="s">
        <v>741</v>
      </c>
    </row>
    <row r="715" spans="1:15" ht="12.6" customHeight="1" x14ac:dyDescent="0.25">
      <c r="C715" s="180">
        <f>SUM(C614:C647)+SUM(C668:C713)</f>
        <v>763119515.32867908</v>
      </c>
      <c r="D715" s="180">
        <f>SUM(D616:D647)+SUM(D668:D713)</f>
        <v>73062127.239999965</v>
      </c>
      <c r="E715" s="180">
        <f>SUM(E624:E647)+SUM(E668:E713)</f>
        <v>259224105.27352282</v>
      </c>
      <c r="F715" s="180">
        <f>SUM(F625:F648)+SUM(F668:F713)</f>
        <v>311608.27303232212</v>
      </c>
      <c r="G715" s="180">
        <f>SUM(G626:G647)+SUM(G668:G713)</f>
        <v>15783641.675587602</v>
      </c>
      <c r="H715" s="180">
        <f>SUM(H629:H647)+SUM(H668:H713)</f>
        <v>894871.29482147517</v>
      </c>
      <c r="I715" s="180">
        <f>SUM(I630:I647)+SUM(I668:I713)</f>
        <v>17939251.539574161</v>
      </c>
      <c r="J715" s="180">
        <f>SUM(J631:J647)+SUM(J668:J713)</f>
        <v>6026873.1885904036</v>
      </c>
      <c r="K715" s="180">
        <f>SUM(K668:K713)</f>
        <v>40068670.497022048</v>
      </c>
      <c r="L715" s="180">
        <f>SUM(L668:L713)</f>
        <v>31689391.117654514</v>
      </c>
      <c r="M715" s="180">
        <f>SUM(M668:M713)</f>
        <v>384763785</v>
      </c>
      <c r="N715" s="198" t="s">
        <v>742</v>
      </c>
    </row>
    <row r="716" spans="1:15" ht="12.6" customHeight="1" x14ac:dyDescent="0.25">
      <c r="C716" s="180">
        <f>CE71</f>
        <v>763119515.3286792</v>
      </c>
      <c r="D716" s="180">
        <f>D615</f>
        <v>73062127.24000001</v>
      </c>
      <c r="E716" s="180">
        <f>E623</f>
        <v>259224105.27352273</v>
      </c>
      <c r="F716" s="180">
        <f>F624</f>
        <v>311608.27303232206</v>
      </c>
      <c r="G716" s="180">
        <f>G625</f>
        <v>15783641.675587602</v>
      </c>
      <c r="H716" s="180">
        <f>H628</f>
        <v>894871.29482147528</v>
      </c>
      <c r="I716" s="180">
        <f>I629</f>
        <v>17939251.539574157</v>
      </c>
      <c r="J716" s="180">
        <f>J630</f>
        <v>6026873.1885904036</v>
      </c>
      <c r="K716" s="180">
        <f>K644</f>
        <v>40068670.497022048</v>
      </c>
      <c r="L716" s="180">
        <f>L647</f>
        <v>31689391.117654514</v>
      </c>
      <c r="M716" s="180">
        <f>C648</f>
        <v>384763787.56867927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D20" sqref="D2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86">
        <v>23866805.580000002</v>
      </c>
      <c r="C48" s="245">
        <f>ROUND(((B48/CE61)*C61),0)</f>
        <v>1766967</v>
      </c>
      <c r="D48" s="245">
        <f>ROUND(((B48/CE61)*D61),0)</f>
        <v>0</v>
      </c>
      <c r="E48" s="195">
        <f>ROUND(((B48/CE61)*E61),0)</f>
        <v>5487470</v>
      </c>
      <c r="F48" s="195">
        <f>ROUND(((B48/CE61)*F61),0)</f>
        <v>0</v>
      </c>
      <c r="G48" s="195">
        <f>ROUND(((B48/CE61)*G61),0)</f>
        <v>205777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1570330</v>
      </c>
      <c r="P48" s="195">
        <f>ROUND(((B48/CE61)*P61),0)</f>
        <v>1202464</v>
      </c>
      <c r="Q48" s="195">
        <f>ROUND(((B48/CE61)*Q61),0)</f>
        <v>861576</v>
      </c>
      <c r="R48" s="195">
        <f>ROUND(((B48/CE61)*R61),0)</f>
        <v>59066</v>
      </c>
      <c r="S48" s="195">
        <f>ROUND(((B48/CE61)*S61),0)</f>
        <v>206890</v>
      </c>
      <c r="T48" s="195">
        <f>ROUND(((B48/CE61)*T61),0)</f>
        <v>144410</v>
      </c>
      <c r="U48" s="195">
        <f>ROUND(((B48/CE61)*U61),0)</f>
        <v>1137072</v>
      </c>
      <c r="V48" s="195">
        <f>ROUND(((B48/CE61)*V61),0)</f>
        <v>419174</v>
      </c>
      <c r="W48" s="195">
        <f>ROUND(((B48/CE61)*W61),0)</f>
        <v>120501</v>
      </c>
      <c r="X48" s="195">
        <f>ROUND(((B48/CE61)*X61),0)</f>
        <v>199702</v>
      </c>
      <c r="Y48" s="195">
        <f>ROUND(((B48/CE61)*Y61),0)</f>
        <v>1083342</v>
      </c>
      <c r="Z48" s="195">
        <f>ROUND(((B48/CE61)*Z61),0)</f>
        <v>237572</v>
      </c>
      <c r="AA48" s="195">
        <f>ROUND(((B48/CE61)*AA61),0)</f>
        <v>78665</v>
      </c>
      <c r="AB48" s="195">
        <f>ROUND(((B48/CE61)*AB61),0)</f>
        <v>673481</v>
      </c>
      <c r="AC48" s="195">
        <f>ROUND(((B48/CE61)*AC61),0)</f>
        <v>460108</v>
      </c>
      <c r="AD48" s="195">
        <f>ROUND(((B48/CE61)*AD61),0)</f>
        <v>0</v>
      </c>
      <c r="AE48" s="195">
        <f>ROUND(((B48/CE61)*AE61),0)</f>
        <v>468349</v>
      </c>
      <c r="AF48" s="195">
        <f>ROUND(((B48/CE61)*AF61),0)</f>
        <v>0</v>
      </c>
      <c r="AG48" s="195">
        <f>ROUND(((B48/CE61)*AG61),0)</f>
        <v>1360323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1069098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16121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22410</v>
      </c>
      <c r="AW48" s="195">
        <f>ROUND(((B48/CE61)*AW61),0)</f>
        <v>96634</v>
      </c>
      <c r="AX48" s="195">
        <f>ROUND(((B48/CE61)*AX61),0)</f>
        <v>0</v>
      </c>
      <c r="AY48" s="195">
        <f>ROUND(((B48/CE61)*AY61),0)</f>
        <v>428992</v>
      </c>
      <c r="AZ48" s="195">
        <f>ROUND(((B48/CE61)*AZ61),0)</f>
        <v>147268</v>
      </c>
      <c r="BA48" s="195">
        <f>ROUND(((B48/CE61)*BA61),0)</f>
        <v>18454</v>
      </c>
      <c r="BB48" s="195">
        <f>ROUND(((B48/CE61)*BB61),0)</f>
        <v>405962</v>
      </c>
      <c r="BC48" s="195">
        <f>ROUND(((B48/CE61)*BC61),0)</f>
        <v>125767</v>
      </c>
      <c r="BD48" s="195">
        <f>ROUND(((B48/CE61)*BD61),0)</f>
        <v>0</v>
      </c>
      <c r="BE48" s="195">
        <f>ROUND(((B48/CE61)*BE61),0)</f>
        <v>659398</v>
      </c>
      <c r="BF48" s="195">
        <f>ROUND(((B48/CE61)*BF61),0)</f>
        <v>528390</v>
      </c>
      <c r="BG48" s="195">
        <f>ROUND(((B48/CE61)*BG61),0)</f>
        <v>79515</v>
      </c>
      <c r="BH48" s="195">
        <f>ROUND(((B48/CE61)*BH61),0)</f>
        <v>200961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151077</v>
      </c>
      <c r="BM48" s="195">
        <f>ROUND(((B48/CE61)*BM61),0)</f>
        <v>0</v>
      </c>
      <c r="BN48" s="195">
        <f>ROUND(((B48/CE61)*BN61),0)</f>
        <v>438958</v>
      </c>
      <c r="BO48" s="195">
        <f>ROUND(((B48/CE61)*BO61),0)</f>
        <v>32916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75504</v>
      </c>
      <c r="BT48" s="195">
        <f>ROUND(((B48/CE61)*BT61),0)</f>
        <v>83376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64953</v>
      </c>
      <c r="BX48" s="195">
        <f>ROUND(((B48/CE61)*BX61),0)</f>
        <v>0</v>
      </c>
      <c r="BY48" s="195">
        <f>ROUND(((B48/CE61)*BY61),0)</f>
        <v>796573</v>
      </c>
      <c r="BZ48" s="195">
        <f>ROUND(((B48/CE61)*BZ61),0)</f>
        <v>0</v>
      </c>
      <c r="CA48" s="195">
        <f>ROUND(((B48/CE61)*CA61),0)</f>
        <v>287719</v>
      </c>
      <c r="CB48" s="195">
        <f>ROUND(((B48/CE61)*CB61),0)</f>
        <v>35728</v>
      </c>
      <c r="CC48" s="195">
        <f>ROUND(((B48/CE61)*CC61),0)</f>
        <v>357793</v>
      </c>
      <c r="CD48" s="195"/>
      <c r="CE48" s="195">
        <f>SUM(C48:CD48)</f>
        <v>23866806</v>
      </c>
    </row>
    <row r="49" spans="1:84" ht="12.6" customHeight="1" x14ac:dyDescent="0.25">
      <c r="A49" s="175" t="s">
        <v>206</v>
      </c>
      <c r="B49" s="195">
        <f>B47+B48</f>
        <v>23866805.580000002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29381386.14999998</v>
      </c>
      <c r="C52" s="195">
        <f>ROUND((B52/(CE76+CF76)*C76),0)</f>
        <v>1083475</v>
      </c>
      <c r="D52" s="195">
        <f>ROUND((B52/(CE76+CF76)*D76),0)</f>
        <v>0</v>
      </c>
      <c r="E52" s="195">
        <f>ROUND((B52/(CE76+CF76)*E76),0)</f>
        <v>4187666</v>
      </c>
      <c r="F52" s="195">
        <f>ROUND((B52/(CE76+CF76)*F76),0)</f>
        <v>0</v>
      </c>
      <c r="G52" s="195">
        <f>ROUND((B52/(CE76+CF76)*G76),0)</f>
        <v>218323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1232231</v>
      </c>
      <c r="P52" s="195">
        <f>ROUND((B52/(CE76+CF76)*P76),0)</f>
        <v>1754540</v>
      </c>
      <c r="Q52" s="195">
        <f>ROUND((B52/(CE76+CF76)*Q76),0)</f>
        <v>984219</v>
      </c>
      <c r="R52" s="195">
        <f>ROUND((B52/(CE76+CF76)*R76),0)</f>
        <v>24251</v>
      </c>
      <c r="S52" s="195">
        <f>ROUND((B52/(CE76+CF76)*S76),0)</f>
        <v>1865619</v>
      </c>
      <c r="T52" s="195">
        <f>ROUND((B52/(CE76+CF76)*T76),0)</f>
        <v>3659</v>
      </c>
      <c r="U52" s="195">
        <f>ROUND((B52/(CE76+CF76)*U76),0)</f>
        <v>568392</v>
      </c>
      <c r="V52" s="195">
        <f>ROUND((B52/(CE76+CF76)*V76),0)</f>
        <v>234933</v>
      </c>
      <c r="W52" s="195">
        <f>ROUND((B52/(CE76+CF76)*W76),0)</f>
        <v>91307</v>
      </c>
      <c r="X52" s="195">
        <f>ROUND((B52/(CE76+CF76)*X76),0)</f>
        <v>141595</v>
      </c>
      <c r="Y52" s="195">
        <f>ROUND((B52/(CE76+CF76)*Y76),0)</f>
        <v>965213</v>
      </c>
      <c r="Z52" s="195">
        <f>ROUND((B52/(CE76+CF76)*Z76),0)</f>
        <v>2565</v>
      </c>
      <c r="AA52" s="195">
        <f>ROUND((B52/(CE76+CF76)*AA76),0)</f>
        <v>150530</v>
      </c>
      <c r="AB52" s="195">
        <f>ROUND((B52/(CE76+CF76)*AB76),0)</f>
        <v>260522</v>
      </c>
      <c r="AC52" s="195">
        <f>ROUND((B52/(CE76+CF76)*AC76),0)</f>
        <v>78506</v>
      </c>
      <c r="AD52" s="195">
        <f>ROUND((B52/(CE76+CF76)*AD76),0)</f>
        <v>0</v>
      </c>
      <c r="AE52" s="195">
        <f>ROUND((B52/(CE76+CF76)*AE76),0)</f>
        <v>259184</v>
      </c>
      <c r="AF52" s="195">
        <f>ROUND((B52/(CE76+CF76)*AF76),0)</f>
        <v>0</v>
      </c>
      <c r="AG52" s="195">
        <f>ROUND((B52/(CE76+CF76)*AG76),0)</f>
        <v>1011282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556076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279700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409650</v>
      </c>
      <c r="AW52" s="195">
        <f>ROUND((B52/(CE76+CF76)*AW76),0)</f>
        <v>218814</v>
      </c>
      <c r="AX52" s="195">
        <f>ROUND((B52/(CE76+CF76)*AX76),0)</f>
        <v>0</v>
      </c>
      <c r="AY52" s="195">
        <f>ROUND((B52/(CE76+CF76)*AY76),0)</f>
        <v>952509</v>
      </c>
      <c r="AZ52" s="195">
        <f>ROUND((B52/(CE76+CF76)*AZ76),0)</f>
        <v>18460</v>
      </c>
      <c r="BA52" s="195">
        <f>ROUND((B52/(CE76+CF76)*BA76),0)</f>
        <v>140341</v>
      </c>
      <c r="BB52" s="195">
        <f>ROUND((B52/(CE76+CF76)*BB76),0)</f>
        <v>104617</v>
      </c>
      <c r="BC52" s="195">
        <f>ROUND((B52/(CE76+CF76)*BC76),0)</f>
        <v>48176</v>
      </c>
      <c r="BD52" s="195">
        <f>ROUND((B52/(CE76+CF76)*BD76),0)</f>
        <v>32127</v>
      </c>
      <c r="BE52" s="195">
        <f>ROUND((B52/(CE76+CF76)*BE76),0)</f>
        <v>6866486</v>
      </c>
      <c r="BF52" s="195">
        <f>ROUND((B52/(CE76+CF76)*BF76),0)</f>
        <v>787949</v>
      </c>
      <c r="BG52" s="195">
        <f>ROUND((B52/(CE76+CF76)*BG76),0)</f>
        <v>46118</v>
      </c>
      <c r="BH52" s="195">
        <f>ROUND((B52/(CE76+CF76)*BH76),0)</f>
        <v>696275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37680</v>
      </c>
      <c r="BL52" s="195">
        <f>ROUND((B52/(CE76+CF76)*BL76),0)</f>
        <v>75768</v>
      </c>
      <c r="BM52" s="195">
        <f>ROUND((B52/(CE76+CF76)*BM76),0)</f>
        <v>3426</v>
      </c>
      <c r="BN52" s="195">
        <f>ROUND((B52/(CE76+CF76)*BN76),0)</f>
        <v>820708</v>
      </c>
      <c r="BO52" s="195">
        <f>ROUND((B52/(CE76+CF76)*BO76),0)</f>
        <v>54068</v>
      </c>
      <c r="BP52" s="195">
        <f>ROUND((B52/(CE76+CF76)*BP76),0)</f>
        <v>131805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290482</v>
      </c>
      <c r="BT52" s="195">
        <f>ROUND((B52/(CE76+CF76)*BT76),0)</f>
        <v>169772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488093</v>
      </c>
      <c r="BX52" s="195">
        <f>ROUND((B52/(CE76+CF76)*BX76),0)</f>
        <v>0</v>
      </c>
      <c r="BY52" s="195">
        <f>ROUND((B52/(CE76+CF76)*BY76),0)</f>
        <v>806855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227420</v>
      </c>
      <c r="CD52" s="195"/>
      <c r="CE52" s="195">
        <f>SUM(C52:CD52)</f>
        <v>29381387</v>
      </c>
    </row>
    <row r="53" spans="1:84" ht="12.6" customHeight="1" x14ac:dyDescent="0.25">
      <c r="A53" s="175" t="s">
        <v>206</v>
      </c>
      <c r="B53" s="195">
        <f>B51+B52</f>
        <v>29381386.14999998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22355.966712202324</v>
      </c>
      <c r="D59" s="184">
        <v>0</v>
      </c>
      <c r="E59" s="184">
        <v>121514.11318441942</v>
      </c>
      <c r="F59" s="184">
        <v>0</v>
      </c>
      <c r="G59" s="184">
        <v>5035.9201033782538</v>
      </c>
      <c r="H59" s="184">
        <v>0</v>
      </c>
      <c r="I59" s="184">
        <v>0</v>
      </c>
      <c r="J59" s="184">
        <v>6192</v>
      </c>
      <c r="K59" s="184">
        <v>0</v>
      </c>
      <c r="L59" s="184">
        <v>0</v>
      </c>
      <c r="M59" s="184">
        <v>0</v>
      </c>
      <c r="N59" s="184">
        <v>0</v>
      </c>
      <c r="O59" s="184">
        <v>4619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843508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188.90999999999997</v>
      </c>
      <c r="D60" s="187">
        <v>0</v>
      </c>
      <c r="E60" s="187">
        <v>738.93999999999983</v>
      </c>
      <c r="F60" s="223">
        <v>0</v>
      </c>
      <c r="G60" s="187">
        <v>24.57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181.9</v>
      </c>
      <c r="P60" s="221">
        <v>142.93000000000004</v>
      </c>
      <c r="Q60" s="221">
        <v>92.859999999999985</v>
      </c>
      <c r="R60" s="221">
        <v>8.43</v>
      </c>
      <c r="S60" s="221">
        <v>40.18</v>
      </c>
      <c r="T60" s="221">
        <v>12.969999999999999</v>
      </c>
      <c r="U60" s="221">
        <v>187.35</v>
      </c>
      <c r="V60" s="221">
        <v>43.589999999999989</v>
      </c>
      <c r="W60" s="221">
        <v>11.069999999999999</v>
      </c>
      <c r="X60" s="221">
        <v>20.91</v>
      </c>
      <c r="Y60" s="221">
        <v>133.43</v>
      </c>
      <c r="Z60" s="221">
        <v>25.720000000000002</v>
      </c>
      <c r="AA60" s="221">
        <v>7.68</v>
      </c>
      <c r="AB60" s="221">
        <v>69.02000000000001</v>
      </c>
      <c r="AC60" s="221">
        <v>57.540000000000006</v>
      </c>
      <c r="AD60" s="221">
        <v>0</v>
      </c>
      <c r="AE60" s="221">
        <v>52.960000000000008</v>
      </c>
      <c r="AF60" s="221">
        <v>0</v>
      </c>
      <c r="AG60" s="221">
        <v>158.44</v>
      </c>
      <c r="AH60" s="221">
        <v>0</v>
      </c>
      <c r="AI60" s="221">
        <v>0</v>
      </c>
      <c r="AJ60" s="221">
        <v>120.44000000000003</v>
      </c>
      <c r="AK60" s="221">
        <v>0</v>
      </c>
      <c r="AL60" s="221">
        <v>0</v>
      </c>
      <c r="AM60" s="221">
        <v>0</v>
      </c>
      <c r="AN60" s="221">
        <v>0</v>
      </c>
      <c r="AO60" s="221">
        <v>1.8800000000000001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0.86</v>
      </c>
      <c r="AW60" s="221">
        <v>13.4</v>
      </c>
      <c r="AX60" s="221">
        <v>0</v>
      </c>
      <c r="AY60" s="221">
        <v>104.87</v>
      </c>
      <c r="AZ60" s="221">
        <v>42.73</v>
      </c>
      <c r="BA60" s="221">
        <v>5.6</v>
      </c>
      <c r="BB60" s="221">
        <v>50.94</v>
      </c>
      <c r="BC60" s="221">
        <v>35.340000000000003</v>
      </c>
      <c r="BD60" s="221">
        <v>0</v>
      </c>
      <c r="BE60" s="221">
        <v>104.41</v>
      </c>
      <c r="BF60" s="221">
        <v>141.41999999999999</v>
      </c>
      <c r="BG60" s="221">
        <v>19.59</v>
      </c>
      <c r="BH60" s="221">
        <v>20.389999999999997</v>
      </c>
      <c r="BI60" s="221">
        <v>0</v>
      </c>
      <c r="BJ60" s="221">
        <v>0</v>
      </c>
      <c r="BK60" s="221">
        <v>0</v>
      </c>
      <c r="BL60" s="221">
        <v>22.740000000000002</v>
      </c>
      <c r="BM60" s="221">
        <v>0</v>
      </c>
      <c r="BN60" s="221">
        <v>33.339999999999996</v>
      </c>
      <c r="BO60" s="221">
        <v>4.08</v>
      </c>
      <c r="BP60" s="221">
        <v>0</v>
      </c>
      <c r="BQ60" s="221">
        <v>0</v>
      </c>
      <c r="BR60" s="221">
        <v>0</v>
      </c>
      <c r="BS60" s="221">
        <v>9.31</v>
      </c>
      <c r="BT60" s="221">
        <v>11.150000000000002</v>
      </c>
      <c r="BU60" s="221">
        <v>0</v>
      </c>
      <c r="BV60" s="221">
        <v>0</v>
      </c>
      <c r="BW60" s="221">
        <v>6.99</v>
      </c>
      <c r="BX60" s="221">
        <v>0</v>
      </c>
      <c r="BY60" s="221">
        <v>78.649999999999977</v>
      </c>
      <c r="BZ60" s="221">
        <v>0</v>
      </c>
      <c r="CA60" s="221">
        <v>40.830000000000005</v>
      </c>
      <c r="CB60" s="221">
        <v>4.51</v>
      </c>
      <c r="CC60" s="221">
        <v>47.43</v>
      </c>
      <c r="CD60" s="249" t="s">
        <v>221</v>
      </c>
      <c r="CE60" s="251">
        <f t="shared" ref="CE60:CE70" si="0">SUM(C60:CD60)</f>
        <v>3120.3</v>
      </c>
    </row>
    <row r="61" spans="1:84" ht="12.6" customHeight="1" x14ac:dyDescent="0.25">
      <c r="A61" s="171" t="s">
        <v>235</v>
      </c>
      <c r="B61" s="175"/>
      <c r="C61" s="184">
        <v>18521826.400000002</v>
      </c>
      <c r="D61" s="184">
        <v>0</v>
      </c>
      <c r="E61" s="184">
        <v>57521132.810000025</v>
      </c>
      <c r="F61" s="185">
        <v>0</v>
      </c>
      <c r="G61" s="184">
        <v>2157005.1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16460618.439999999</v>
      </c>
      <c r="P61" s="185">
        <v>12604545.540000003</v>
      </c>
      <c r="Q61" s="185">
        <v>9031275.7300000004</v>
      </c>
      <c r="R61" s="185">
        <v>619148.35</v>
      </c>
      <c r="S61" s="185">
        <v>2168677.1</v>
      </c>
      <c r="T61" s="185">
        <v>1513743.77</v>
      </c>
      <c r="U61" s="185">
        <v>11919096.430000002</v>
      </c>
      <c r="V61" s="185">
        <v>4393892.91</v>
      </c>
      <c r="W61" s="185">
        <v>1263121.2200000002</v>
      </c>
      <c r="X61" s="185">
        <v>2093333.1600000001</v>
      </c>
      <c r="Y61" s="185">
        <v>11355885.479999999</v>
      </c>
      <c r="Z61" s="185">
        <v>2490289.6799999997</v>
      </c>
      <c r="AA61" s="185">
        <v>824582.63</v>
      </c>
      <c r="AB61" s="185">
        <v>7059612.1900000004</v>
      </c>
      <c r="AC61" s="185">
        <v>4822977.21</v>
      </c>
      <c r="AD61" s="185">
        <v>0</v>
      </c>
      <c r="AE61" s="185">
        <v>4909361.96</v>
      </c>
      <c r="AF61" s="185">
        <v>0</v>
      </c>
      <c r="AG61" s="185">
        <v>14259272.619999999</v>
      </c>
      <c r="AH61" s="185">
        <v>0</v>
      </c>
      <c r="AI61" s="185">
        <v>0</v>
      </c>
      <c r="AJ61" s="185">
        <v>11206570.870000003</v>
      </c>
      <c r="AK61" s="185">
        <v>0</v>
      </c>
      <c r="AL61" s="185">
        <v>0</v>
      </c>
      <c r="AM61" s="185">
        <v>0</v>
      </c>
      <c r="AN61" s="185">
        <v>0</v>
      </c>
      <c r="AO61" s="185">
        <v>168984.56000000003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234907.26000000004</v>
      </c>
      <c r="AW61" s="185">
        <v>1012940.05</v>
      </c>
      <c r="AX61" s="185">
        <v>0</v>
      </c>
      <c r="AY61" s="185">
        <v>4496806.7300000014</v>
      </c>
      <c r="AZ61" s="185">
        <v>1543699.7</v>
      </c>
      <c r="BA61" s="185">
        <v>193444.77999999997</v>
      </c>
      <c r="BB61" s="185">
        <v>4255401.8599999994</v>
      </c>
      <c r="BC61" s="185">
        <v>1318324.1900000002</v>
      </c>
      <c r="BD61" s="185">
        <v>0</v>
      </c>
      <c r="BE61" s="185">
        <v>6911981.4299999988</v>
      </c>
      <c r="BF61" s="185">
        <v>5538725.0199999996</v>
      </c>
      <c r="BG61" s="185">
        <v>833502.49999999988</v>
      </c>
      <c r="BH61" s="185">
        <v>2106526.5800000005</v>
      </c>
      <c r="BI61" s="185">
        <v>0</v>
      </c>
      <c r="BJ61" s="185">
        <v>0</v>
      </c>
      <c r="BK61" s="185">
        <v>0</v>
      </c>
      <c r="BL61" s="185">
        <v>1583630.1300000001</v>
      </c>
      <c r="BM61" s="185">
        <v>0</v>
      </c>
      <c r="BN61" s="185">
        <v>4601272.3800000008</v>
      </c>
      <c r="BO61" s="185">
        <v>345032.29000000004</v>
      </c>
      <c r="BP61" s="185">
        <v>0</v>
      </c>
      <c r="BQ61" s="185">
        <v>0</v>
      </c>
      <c r="BR61" s="185">
        <v>0</v>
      </c>
      <c r="BS61" s="185">
        <v>791458.02</v>
      </c>
      <c r="BT61" s="185">
        <v>873967.15</v>
      </c>
      <c r="BU61" s="185">
        <v>0</v>
      </c>
      <c r="BV61" s="185">
        <v>0</v>
      </c>
      <c r="BW61" s="185">
        <v>680850.44000000006</v>
      </c>
      <c r="BX61" s="185">
        <v>0</v>
      </c>
      <c r="BY61" s="185">
        <v>8349893.7300000014</v>
      </c>
      <c r="BZ61" s="185">
        <v>0</v>
      </c>
      <c r="CA61" s="185">
        <v>3015945.62</v>
      </c>
      <c r="CB61" s="185">
        <v>374505.54000000004</v>
      </c>
      <c r="CC61" s="185">
        <v>3750484.41</v>
      </c>
      <c r="CD61" s="249" t="s">
        <v>221</v>
      </c>
      <c r="CE61" s="195">
        <f t="shared" si="0"/>
        <v>250178253.97000003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1766967</v>
      </c>
      <c r="D62" s="195">
        <f t="shared" si="1"/>
        <v>0</v>
      </c>
      <c r="E62" s="195">
        <f t="shared" si="1"/>
        <v>5487470</v>
      </c>
      <c r="F62" s="195">
        <f t="shared" si="1"/>
        <v>0</v>
      </c>
      <c r="G62" s="195">
        <f t="shared" si="1"/>
        <v>205777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1570330</v>
      </c>
      <c r="P62" s="195">
        <f t="shared" si="1"/>
        <v>1202464</v>
      </c>
      <c r="Q62" s="195">
        <f t="shared" si="1"/>
        <v>861576</v>
      </c>
      <c r="R62" s="195">
        <f t="shared" si="1"/>
        <v>59066</v>
      </c>
      <c r="S62" s="195">
        <f t="shared" si="1"/>
        <v>206890</v>
      </c>
      <c r="T62" s="195">
        <f t="shared" si="1"/>
        <v>144410</v>
      </c>
      <c r="U62" s="195">
        <f t="shared" si="1"/>
        <v>1137072</v>
      </c>
      <c r="V62" s="195">
        <f t="shared" si="1"/>
        <v>419174</v>
      </c>
      <c r="W62" s="195">
        <f t="shared" si="1"/>
        <v>120501</v>
      </c>
      <c r="X62" s="195">
        <f t="shared" si="1"/>
        <v>199702</v>
      </c>
      <c r="Y62" s="195">
        <f t="shared" si="1"/>
        <v>1083342</v>
      </c>
      <c r="Z62" s="195">
        <f t="shared" si="1"/>
        <v>237572</v>
      </c>
      <c r="AA62" s="195">
        <f t="shared" si="1"/>
        <v>78665</v>
      </c>
      <c r="AB62" s="195">
        <f t="shared" si="1"/>
        <v>673481</v>
      </c>
      <c r="AC62" s="195">
        <f t="shared" si="1"/>
        <v>460108</v>
      </c>
      <c r="AD62" s="195">
        <f t="shared" si="1"/>
        <v>0</v>
      </c>
      <c r="AE62" s="195">
        <f t="shared" si="1"/>
        <v>468349</v>
      </c>
      <c r="AF62" s="195">
        <f t="shared" si="1"/>
        <v>0</v>
      </c>
      <c r="AG62" s="195">
        <f t="shared" si="1"/>
        <v>1360323</v>
      </c>
      <c r="AH62" s="195">
        <f t="shared" si="1"/>
        <v>0</v>
      </c>
      <c r="AI62" s="195">
        <f t="shared" si="1"/>
        <v>0</v>
      </c>
      <c r="AJ62" s="195">
        <f t="shared" si="1"/>
        <v>1069098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16121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22410</v>
      </c>
      <c r="AW62" s="195">
        <f t="shared" si="1"/>
        <v>96634</v>
      </c>
      <c r="AX62" s="195">
        <f t="shared" si="1"/>
        <v>0</v>
      </c>
      <c r="AY62" s="195">
        <f>ROUND(AY47+AY48,0)</f>
        <v>428992</v>
      </c>
      <c r="AZ62" s="195">
        <f>ROUND(AZ47+AZ48,0)</f>
        <v>147268</v>
      </c>
      <c r="BA62" s="195">
        <f>ROUND(BA47+BA48,0)</f>
        <v>18454</v>
      </c>
      <c r="BB62" s="195">
        <f t="shared" si="1"/>
        <v>405962</v>
      </c>
      <c r="BC62" s="195">
        <f t="shared" si="1"/>
        <v>125767</v>
      </c>
      <c r="BD62" s="195">
        <f t="shared" si="1"/>
        <v>0</v>
      </c>
      <c r="BE62" s="195">
        <f t="shared" si="1"/>
        <v>659398</v>
      </c>
      <c r="BF62" s="195">
        <f t="shared" si="1"/>
        <v>528390</v>
      </c>
      <c r="BG62" s="195">
        <f t="shared" si="1"/>
        <v>79515</v>
      </c>
      <c r="BH62" s="195">
        <f t="shared" si="1"/>
        <v>200961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151077</v>
      </c>
      <c r="BM62" s="195">
        <f t="shared" si="1"/>
        <v>0</v>
      </c>
      <c r="BN62" s="195">
        <f t="shared" si="1"/>
        <v>438958</v>
      </c>
      <c r="BO62" s="195">
        <f t="shared" ref="BO62:CC62" si="2">ROUND(BO47+BO48,0)</f>
        <v>32916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75504</v>
      </c>
      <c r="BT62" s="195">
        <f t="shared" si="2"/>
        <v>83376</v>
      </c>
      <c r="BU62" s="195">
        <f t="shared" si="2"/>
        <v>0</v>
      </c>
      <c r="BV62" s="195">
        <f t="shared" si="2"/>
        <v>0</v>
      </c>
      <c r="BW62" s="195">
        <f t="shared" si="2"/>
        <v>64953</v>
      </c>
      <c r="BX62" s="195">
        <f t="shared" si="2"/>
        <v>0</v>
      </c>
      <c r="BY62" s="195">
        <f t="shared" si="2"/>
        <v>796573</v>
      </c>
      <c r="BZ62" s="195">
        <f t="shared" si="2"/>
        <v>0</v>
      </c>
      <c r="CA62" s="195">
        <f t="shared" si="2"/>
        <v>287719</v>
      </c>
      <c r="CB62" s="195">
        <f t="shared" si="2"/>
        <v>35728</v>
      </c>
      <c r="CC62" s="195">
        <f t="shared" si="2"/>
        <v>357793</v>
      </c>
      <c r="CD62" s="249" t="s">
        <v>221</v>
      </c>
      <c r="CE62" s="195">
        <f t="shared" si="0"/>
        <v>23866806</v>
      </c>
      <c r="CF62" s="252"/>
    </row>
    <row r="63" spans="1:84" ht="12.6" customHeight="1" x14ac:dyDescent="0.25">
      <c r="A63" s="171" t="s">
        <v>236</v>
      </c>
      <c r="B63" s="175"/>
      <c r="C63" s="184">
        <v>1045991.9400000001</v>
      </c>
      <c r="D63" s="184">
        <v>0</v>
      </c>
      <c r="E63" s="184">
        <v>18981679.599999998</v>
      </c>
      <c r="F63" s="185">
        <v>0</v>
      </c>
      <c r="G63" s="184">
        <v>53964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150000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20100</v>
      </c>
      <c r="V63" s="185">
        <v>0</v>
      </c>
      <c r="W63" s="185">
        <v>0</v>
      </c>
      <c r="X63" s="185">
        <v>0</v>
      </c>
      <c r="Y63" s="185">
        <v>17831.080000000002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135000</v>
      </c>
      <c r="AH63" s="185">
        <v>0</v>
      </c>
      <c r="AI63" s="185">
        <v>0</v>
      </c>
      <c r="AJ63" s="185">
        <v>69631.23000000001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12178</v>
      </c>
      <c r="BC63" s="185">
        <v>0</v>
      </c>
      <c r="BD63" s="185">
        <v>0</v>
      </c>
      <c r="BE63" s="185">
        <v>56720.75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11543699.130000001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3069662.9899999998</v>
      </c>
      <c r="BX63" s="185">
        <v>0</v>
      </c>
      <c r="BY63" s="185">
        <v>270356.32</v>
      </c>
      <c r="BZ63" s="185">
        <v>0</v>
      </c>
      <c r="CA63" s="185">
        <v>336120</v>
      </c>
      <c r="CB63" s="185">
        <v>0</v>
      </c>
      <c r="CC63" s="185">
        <v>13991428.829999998</v>
      </c>
      <c r="CD63" s="249" t="s">
        <v>221</v>
      </c>
      <c r="CE63" s="195">
        <f t="shared" si="0"/>
        <v>49754363.869999997</v>
      </c>
      <c r="CF63" s="252"/>
    </row>
    <row r="64" spans="1:84" ht="12.6" customHeight="1" x14ac:dyDescent="0.25">
      <c r="A64" s="171" t="s">
        <v>237</v>
      </c>
      <c r="B64" s="175"/>
      <c r="C64" s="184">
        <v>1687001.6299999997</v>
      </c>
      <c r="D64" s="184">
        <v>0</v>
      </c>
      <c r="E64" s="185">
        <v>4166557.13</v>
      </c>
      <c r="F64" s="185">
        <v>0</v>
      </c>
      <c r="G64" s="184">
        <v>95707.24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1552663.76</v>
      </c>
      <c r="P64" s="185">
        <v>38444433.459999986</v>
      </c>
      <c r="Q64" s="185">
        <v>1253918.4599999997</v>
      </c>
      <c r="R64" s="185">
        <v>1032266.74</v>
      </c>
      <c r="S64" s="185">
        <v>844736.21999999974</v>
      </c>
      <c r="T64" s="185">
        <v>500261.73999999993</v>
      </c>
      <c r="U64" s="185">
        <v>6882833.6199999992</v>
      </c>
      <c r="V64" s="185">
        <v>15609425.370000001</v>
      </c>
      <c r="W64" s="185">
        <v>305891.72000000003</v>
      </c>
      <c r="X64" s="185">
        <v>27295.699999999895</v>
      </c>
      <c r="Y64" s="185">
        <v>3233097.5799999996</v>
      </c>
      <c r="Z64" s="185">
        <v>145537.97999999998</v>
      </c>
      <c r="AA64" s="185">
        <v>1350441.8900000004</v>
      </c>
      <c r="AB64" s="185">
        <v>15558918.060000002</v>
      </c>
      <c r="AC64" s="185">
        <v>1545733.9299999992</v>
      </c>
      <c r="AD64" s="185">
        <v>0</v>
      </c>
      <c r="AE64" s="185">
        <v>13456.580000000002</v>
      </c>
      <c r="AF64" s="185">
        <v>0</v>
      </c>
      <c r="AG64" s="185">
        <v>2563589.6600000006</v>
      </c>
      <c r="AH64" s="185">
        <v>0</v>
      </c>
      <c r="AI64" s="185">
        <v>0</v>
      </c>
      <c r="AJ64" s="185">
        <v>880151.24999999977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42073.279999999999</v>
      </c>
      <c r="AS64" s="185">
        <v>0</v>
      </c>
      <c r="AT64" s="185">
        <v>0</v>
      </c>
      <c r="AU64" s="185">
        <v>0</v>
      </c>
      <c r="AV64" s="185">
        <v>0</v>
      </c>
      <c r="AW64" s="185">
        <v>8065.47</v>
      </c>
      <c r="AX64" s="185">
        <v>211.77</v>
      </c>
      <c r="AY64" s="185">
        <v>1913631.7000000002</v>
      </c>
      <c r="AZ64" s="185">
        <v>2267214.3199999998</v>
      </c>
      <c r="BA64" s="185">
        <v>77609.12000000001</v>
      </c>
      <c r="BB64" s="185">
        <v>144893.00000000003</v>
      </c>
      <c r="BC64" s="185">
        <v>491.79999999999995</v>
      </c>
      <c r="BD64" s="185">
        <v>-22737.15</v>
      </c>
      <c r="BE64" s="185">
        <v>1723210.29</v>
      </c>
      <c r="BF64" s="185">
        <v>1048095.4199999999</v>
      </c>
      <c r="BG64" s="185">
        <v>2625.78</v>
      </c>
      <c r="BH64" s="185">
        <v>13024.48</v>
      </c>
      <c r="BI64" s="185">
        <v>0</v>
      </c>
      <c r="BJ64" s="185">
        <v>319.19</v>
      </c>
      <c r="BK64" s="185">
        <v>0</v>
      </c>
      <c r="BL64" s="185">
        <v>6546.3600000000006</v>
      </c>
      <c r="BM64" s="185">
        <v>0</v>
      </c>
      <c r="BN64" s="185">
        <v>196937.62000000002</v>
      </c>
      <c r="BO64" s="185">
        <v>990.6</v>
      </c>
      <c r="BP64" s="185">
        <v>475.26</v>
      </c>
      <c r="BQ64" s="185">
        <v>0</v>
      </c>
      <c r="BR64" s="185">
        <v>0</v>
      </c>
      <c r="BS64" s="185">
        <v>18536.73</v>
      </c>
      <c r="BT64" s="185">
        <v>3786.7699999999995</v>
      </c>
      <c r="BU64" s="185">
        <v>0</v>
      </c>
      <c r="BV64" s="185">
        <v>0</v>
      </c>
      <c r="BW64" s="185">
        <v>85300.24</v>
      </c>
      <c r="BX64" s="185">
        <v>0</v>
      </c>
      <c r="BY64" s="185">
        <v>61697.240000000005</v>
      </c>
      <c r="BZ64" s="185">
        <v>0</v>
      </c>
      <c r="CA64" s="185">
        <v>2300.9399999999996</v>
      </c>
      <c r="CB64" s="185">
        <v>13627.42</v>
      </c>
      <c r="CC64" s="185">
        <v>6774156.2400000002</v>
      </c>
      <c r="CD64" s="249" t="s">
        <v>221</v>
      </c>
      <c r="CE64" s="195">
        <f t="shared" si="0"/>
        <v>112077003.60999997</v>
      </c>
      <c r="CF64" s="252"/>
    </row>
    <row r="65" spans="1:84" ht="12.6" customHeight="1" x14ac:dyDescent="0.25">
      <c r="A65" s="171" t="s">
        <v>238</v>
      </c>
      <c r="B65" s="175"/>
      <c r="C65" s="184">
        <v>646.42000000000007</v>
      </c>
      <c r="D65" s="184">
        <v>0</v>
      </c>
      <c r="E65" s="184">
        <v>831.42000000000007</v>
      </c>
      <c r="F65" s="184">
        <v>0</v>
      </c>
      <c r="G65" s="184">
        <v>-87.33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350</v>
      </c>
      <c r="P65" s="185">
        <v>811.9899999999999</v>
      </c>
      <c r="Q65" s="185">
        <v>0</v>
      </c>
      <c r="R65" s="185">
        <v>0</v>
      </c>
      <c r="S65" s="185">
        <v>0</v>
      </c>
      <c r="T65" s="185">
        <v>0</v>
      </c>
      <c r="U65" s="185">
        <v>36222.370000000003</v>
      </c>
      <c r="V65" s="185">
        <v>0</v>
      </c>
      <c r="W65" s="185">
        <v>0</v>
      </c>
      <c r="X65" s="185">
        <v>0</v>
      </c>
      <c r="Y65" s="185">
        <v>60</v>
      </c>
      <c r="Z65" s="185">
        <v>0</v>
      </c>
      <c r="AA65" s="185">
        <v>0</v>
      </c>
      <c r="AB65" s="185">
        <v>811.9899999999999</v>
      </c>
      <c r="AC65" s="185">
        <v>0</v>
      </c>
      <c r="AD65" s="185">
        <v>0</v>
      </c>
      <c r="AE65" s="185">
        <v>259.36</v>
      </c>
      <c r="AF65" s="185">
        <v>0</v>
      </c>
      <c r="AG65" s="185">
        <v>0</v>
      </c>
      <c r="AH65" s="185">
        <v>0</v>
      </c>
      <c r="AI65" s="185">
        <v>0</v>
      </c>
      <c r="AJ65" s="185">
        <v>23539.380000000005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1240.3899999999999</v>
      </c>
      <c r="AS65" s="185">
        <v>0</v>
      </c>
      <c r="AT65" s="185">
        <v>0</v>
      </c>
      <c r="AU65" s="185">
        <v>0</v>
      </c>
      <c r="AV65" s="185">
        <v>540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226.96</v>
      </c>
      <c r="BD65" s="185">
        <v>0</v>
      </c>
      <c r="BE65" s="185">
        <v>5842086.2200000007</v>
      </c>
      <c r="BF65" s="185">
        <v>384868.18999999994</v>
      </c>
      <c r="BG65" s="185">
        <v>1895.93</v>
      </c>
      <c r="BH65" s="185">
        <v>2431.6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120539.21999999997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481.78000000000003</v>
      </c>
      <c r="BU65" s="185">
        <v>0</v>
      </c>
      <c r="BV65" s="185">
        <v>0</v>
      </c>
      <c r="BW65" s="185">
        <v>9041.2200000000012</v>
      </c>
      <c r="BX65" s="185">
        <v>0</v>
      </c>
      <c r="BY65" s="185">
        <v>1401.76</v>
      </c>
      <c r="BZ65" s="185">
        <v>0</v>
      </c>
      <c r="CA65" s="185">
        <v>0</v>
      </c>
      <c r="CB65" s="185">
        <v>0</v>
      </c>
      <c r="CC65" s="185">
        <v>2325.14</v>
      </c>
      <c r="CD65" s="249" t="s">
        <v>221</v>
      </c>
      <c r="CE65" s="195">
        <f t="shared" si="0"/>
        <v>6430524.0099999998</v>
      </c>
      <c r="CF65" s="252"/>
    </row>
    <row r="66" spans="1:84" ht="12.6" customHeight="1" x14ac:dyDescent="0.25">
      <c r="A66" s="171" t="s">
        <v>239</v>
      </c>
      <c r="B66" s="175"/>
      <c r="C66" s="184">
        <v>550185.5</v>
      </c>
      <c r="D66" s="184">
        <v>0</v>
      </c>
      <c r="E66" s="184">
        <v>129619.45999999999</v>
      </c>
      <c r="F66" s="184">
        <v>0</v>
      </c>
      <c r="G66" s="184">
        <v>1277672.6499999999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47553.499999999993</v>
      </c>
      <c r="P66" s="185">
        <v>2503417.0099999998</v>
      </c>
      <c r="Q66" s="185">
        <v>49822.260000000009</v>
      </c>
      <c r="R66" s="185">
        <v>5630.02</v>
      </c>
      <c r="S66" s="184">
        <v>266005.08</v>
      </c>
      <c r="T66" s="184">
        <v>0</v>
      </c>
      <c r="U66" s="185">
        <v>5546483.3900000006</v>
      </c>
      <c r="V66" s="185">
        <v>290765.49999999994</v>
      </c>
      <c r="W66" s="185">
        <v>136616.13</v>
      </c>
      <c r="X66" s="185">
        <v>154063.82999999999</v>
      </c>
      <c r="Y66" s="185">
        <v>531649.63</v>
      </c>
      <c r="Z66" s="185">
        <v>1911245.2</v>
      </c>
      <c r="AA66" s="185">
        <v>39848.58</v>
      </c>
      <c r="AB66" s="185">
        <v>147771.57</v>
      </c>
      <c r="AC66" s="185">
        <v>55171.529999999992</v>
      </c>
      <c r="AD66" s="185">
        <v>2230133.2000000002</v>
      </c>
      <c r="AE66" s="185">
        <v>290266.36</v>
      </c>
      <c r="AF66" s="185">
        <v>0</v>
      </c>
      <c r="AG66" s="185">
        <v>275886.06000000006</v>
      </c>
      <c r="AH66" s="185">
        <v>0</v>
      </c>
      <c r="AI66" s="185">
        <v>0</v>
      </c>
      <c r="AJ66" s="185">
        <v>186860.06000000003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3830.52</v>
      </c>
      <c r="AS66" s="185">
        <v>0</v>
      </c>
      <c r="AT66" s="185">
        <v>0</v>
      </c>
      <c r="AU66" s="185">
        <v>0</v>
      </c>
      <c r="AV66" s="185">
        <v>0</v>
      </c>
      <c r="AW66" s="185">
        <v>298516.59999999998</v>
      </c>
      <c r="AX66" s="185">
        <v>159589.16</v>
      </c>
      <c r="AY66" s="185">
        <v>565852.58999999985</v>
      </c>
      <c r="AZ66" s="185">
        <v>189297.69</v>
      </c>
      <c r="BA66" s="185">
        <v>2681012.0300000003</v>
      </c>
      <c r="BB66" s="185">
        <v>154218.69999999998</v>
      </c>
      <c r="BC66" s="185">
        <v>155.19</v>
      </c>
      <c r="BD66" s="185">
        <v>258377.86000000002</v>
      </c>
      <c r="BE66" s="185">
        <v>9561132.3599999994</v>
      </c>
      <c r="BF66" s="185">
        <v>1417520.8299999996</v>
      </c>
      <c r="BG66" s="185">
        <v>35797.519999999997</v>
      </c>
      <c r="BH66" s="185">
        <v>88548.74</v>
      </c>
      <c r="BI66" s="185">
        <v>0</v>
      </c>
      <c r="BJ66" s="185">
        <v>0</v>
      </c>
      <c r="BK66" s="185">
        <v>0</v>
      </c>
      <c r="BL66" s="185">
        <v>1734.09</v>
      </c>
      <c r="BM66" s="185">
        <v>2541.2399999999998</v>
      </c>
      <c r="BN66" s="185">
        <v>4426606.25</v>
      </c>
      <c r="BO66" s="185">
        <v>3422.8500000000004</v>
      </c>
      <c r="BP66" s="185">
        <v>781.15</v>
      </c>
      <c r="BQ66" s="185">
        <v>0</v>
      </c>
      <c r="BR66" s="185">
        <v>0</v>
      </c>
      <c r="BS66" s="185">
        <v>19032.510000000002</v>
      </c>
      <c r="BT66" s="185">
        <v>1797.36</v>
      </c>
      <c r="BU66" s="185">
        <v>0</v>
      </c>
      <c r="BV66" s="185">
        <v>0</v>
      </c>
      <c r="BW66" s="185">
        <v>50061.590000000004</v>
      </c>
      <c r="BX66" s="185">
        <v>0</v>
      </c>
      <c r="BY66" s="185">
        <v>57519.63</v>
      </c>
      <c r="BZ66" s="185">
        <v>0</v>
      </c>
      <c r="CA66" s="185">
        <v>13959.64</v>
      </c>
      <c r="CB66" s="185">
        <v>17138.100000000002</v>
      </c>
      <c r="CC66" s="185">
        <v>1187513.0099999998</v>
      </c>
      <c r="CD66" s="249" t="s">
        <v>221</v>
      </c>
      <c r="CE66" s="195">
        <f t="shared" si="0"/>
        <v>37822623.730000004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1083475</v>
      </c>
      <c r="D67" s="195">
        <f>ROUND(D51+D52,0)</f>
        <v>0</v>
      </c>
      <c r="E67" s="195">
        <f t="shared" ref="E67:BP67" si="3">ROUND(E51+E52,0)</f>
        <v>4187666</v>
      </c>
      <c r="F67" s="195">
        <f t="shared" si="3"/>
        <v>0</v>
      </c>
      <c r="G67" s="195">
        <f t="shared" si="3"/>
        <v>218323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1232231</v>
      </c>
      <c r="P67" s="195">
        <f t="shared" si="3"/>
        <v>1754540</v>
      </c>
      <c r="Q67" s="195">
        <f t="shared" si="3"/>
        <v>984219</v>
      </c>
      <c r="R67" s="195">
        <f t="shared" si="3"/>
        <v>24251</v>
      </c>
      <c r="S67" s="195">
        <f t="shared" si="3"/>
        <v>1865619</v>
      </c>
      <c r="T67" s="195">
        <f t="shared" si="3"/>
        <v>3659</v>
      </c>
      <c r="U67" s="195">
        <f t="shared" si="3"/>
        <v>568392</v>
      </c>
      <c r="V67" s="195">
        <f t="shared" si="3"/>
        <v>234933</v>
      </c>
      <c r="W67" s="195">
        <f t="shared" si="3"/>
        <v>91307</v>
      </c>
      <c r="X67" s="195">
        <f t="shared" si="3"/>
        <v>141595</v>
      </c>
      <c r="Y67" s="195">
        <f t="shared" si="3"/>
        <v>965213</v>
      </c>
      <c r="Z67" s="195">
        <f t="shared" si="3"/>
        <v>2565</v>
      </c>
      <c r="AA67" s="195">
        <f t="shared" si="3"/>
        <v>150530</v>
      </c>
      <c r="AB67" s="195">
        <f t="shared" si="3"/>
        <v>260522</v>
      </c>
      <c r="AC67" s="195">
        <f t="shared" si="3"/>
        <v>78506</v>
      </c>
      <c r="AD67" s="195">
        <f t="shared" si="3"/>
        <v>0</v>
      </c>
      <c r="AE67" s="195">
        <f t="shared" si="3"/>
        <v>259184</v>
      </c>
      <c r="AF67" s="195">
        <f t="shared" si="3"/>
        <v>0</v>
      </c>
      <c r="AG67" s="195">
        <f t="shared" si="3"/>
        <v>1011282</v>
      </c>
      <c r="AH67" s="195">
        <f t="shared" si="3"/>
        <v>0</v>
      </c>
      <c r="AI67" s="195">
        <f t="shared" si="3"/>
        <v>0</v>
      </c>
      <c r="AJ67" s="195">
        <f t="shared" si="3"/>
        <v>556076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279700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409650</v>
      </c>
      <c r="AW67" s="195">
        <f t="shared" si="3"/>
        <v>218814</v>
      </c>
      <c r="AX67" s="195">
        <f t="shared" si="3"/>
        <v>0</v>
      </c>
      <c r="AY67" s="195">
        <f t="shared" si="3"/>
        <v>952509</v>
      </c>
      <c r="AZ67" s="195">
        <f>ROUND(AZ51+AZ52,0)</f>
        <v>18460</v>
      </c>
      <c r="BA67" s="195">
        <f>ROUND(BA51+BA52,0)</f>
        <v>140341</v>
      </c>
      <c r="BB67" s="195">
        <f t="shared" si="3"/>
        <v>104617</v>
      </c>
      <c r="BC67" s="195">
        <f t="shared" si="3"/>
        <v>48176</v>
      </c>
      <c r="BD67" s="195">
        <f t="shared" si="3"/>
        <v>32127</v>
      </c>
      <c r="BE67" s="195">
        <f t="shared" si="3"/>
        <v>6866486</v>
      </c>
      <c r="BF67" s="195">
        <f t="shared" si="3"/>
        <v>787949</v>
      </c>
      <c r="BG67" s="195">
        <f t="shared" si="3"/>
        <v>46118</v>
      </c>
      <c r="BH67" s="195">
        <f t="shared" si="3"/>
        <v>696275</v>
      </c>
      <c r="BI67" s="195">
        <f t="shared" si="3"/>
        <v>0</v>
      </c>
      <c r="BJ67" s="195">
        <f t="shared" si="3"/>
        <v>0</v>
      </c>
      <c r="BK67" s="195">
        <f t="shared" si="3"/>
        <v>37680</v>
      </c>
      <c r="BL67" s="195">
        <f t="shared" si="3"/>
        <v>75768</v>
      </c>
      <c r="BM67" s="195">
        <f t="shared" si="3"/>
        <v>3426</v>
      </c>
      <c r="BN67" s="195">
        <f t="shared" si="3"/>
        <v>820708</v>
      </c>
      <c r="BO67" s="195">
        <f t="shared" si="3"/>
        <v>54068</v>
      </c>
      <c r="BP67" s="195">
        <f t="shared" si="3"/>
        <v>131805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290482</v>
      </c>
      <c r="BT67" s="195">
        <f t="shared" si="4"/>
        <v>169772</v>
      </c>
      <c r="BU67" s="195">
        <f t="shared" si="4"/>
        <v>0</v>
      </c>
      <c r="BV67" s="195">
        <f t="shared" si="4"/>
        <v>0</v>
      </c>
      <c r="BW67" s="195">
        <f t="shared" si="4"/>
        <v>488093</v>
      </c>
      <c r="BX67" s="195">
        <f t="shared" si="4"/>
        <v>0</v>
      </c>
      <c r="BY67" s="195">
        <f t="shared" si="4"/>
        <v>806855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227420</v>
      </c>
      <c r="CD67" s="249" t="s">
        <v>221</v>
      </c>
      <c r="CE67" s="195">
        <f t="shared" si="0"/>
        <v>29381387</v>
      </c>
      <c r="CF67" s="252"/>
    </row>
    <row r="68" spans="1:84" ht="12.6" customHeight="1" x14ac:dyDescent="0.25">
      <c r="A68" s="171" t="s">
        <v>240</v>
      </c>
      <c r="B68" s="175"/>
      <c r="C68" s="184">
        <v>55611.009999999995</v>
      </c>
      <c r="D68" s="184">
        <v>0</v>
      </c>
      <c r="E68" s="184">
        <v>7780.5</v>
      </c>
      <c r="F68" s="184">
        <v>0</v>
      </c>
      <c r="G68" s="184">
        <v>1278.77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1506533.45</v>
      </c>
      <c r="Q68" s="185">
        <v>0</v>
      </c>
      <c r="R68" s="185">
        <v>0</v>
      </c>
      <c r="S68" s="185">
        <v>205992.58000000002</v>
      </c>
      <c r="T68" s="185">
        <v>0</v>
      </c>
      <c r="U68" s="185">
        <v>798584.72999999986</v>
      </c>
      <c r="V68" s="185">
        <v>2900</v>
      </c>
      <c r="W68" s="185">
        <v>0</v>
      </c>
      <c r="X68" s="185">
        <v>0</v>
      </c>
      <c r="Y68" s="185">
        <v>433711.41</v>
      </c>
      <c r="Z68" s="185">
        <v>2301720.38</v>
      </c>
      <c r="AA68" s="185">
        <v>189623.21999999997</v>
      </c>
      <c r="AB68" s="185">
        <v>982425.71</v>
      </c>
      <c r="AC68" s="185">
        <v>2012.4099999999999</v>
      </c>
      <c r="AD68" s="185">
        <v>0</v>
      </c>
      <c r="AE68" s="185">
        <v>0</v>
      </c>
      <c r="AF68" s="185">
        <v>0</v>
      </c>
      <c r="AG68" s="185">
        <v>88101</v>
      </c>
      <c r="AH68" s="185">
        <v>0</v>
      </c>
      <c r="AI68" s="185">
        <v>0</v>
      </c>
      <c r="AJ68" s="185">
        <v>197579.44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72313.079999999987</v>
      </c>
      <c r="AX68" s="185">
        <v>566938.91</v>
      </c>
      <c r="AY68" s="185">
        <v>1.71</v>
      </c>
      <c r="AZ68" s="185">
        <v>30815.490000000009</v>
      </c>
      <c r="BA68" s="185">
        <v>0</v>
      </c>
      <c r="BB68" s="185">
        <v>0</v>
      </c>
      <c r="BC68" s="185">
        <v>0</v>
      </c>
      <c r="BD68" s="185">
        <v>0</v>
      </c>
      <c r="BE68" s="185">
        <v>-4362.6799999999994</v>
      </c>
      <c r="BF68" s="185">
        <v>0</v>
      </c>
      <c r="BG68" s="185">
        <v>1498.34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-932161.69999999984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119256</v>
      </c>
      <c r="BX68" s="185">
        <v>0</v>
      </c>
      <c r="BY68" s="185">
        <v>25084.800000000007</v>
      </c>
      <c r="BZ68" s="185">
        <v>0</v>
      </c>
      <c r="CA68" s="185">
        <v>0</v>
      </c>
      <c r="CB68" s="185">
        <v>0</v>
      </c>
      <c r="CC68" s="185">
        <v>1018430.6200000001</v>
      </c>
      <c r="CD68" s="249" t="s">
        <v>221</v>
      </c>
      <c r="CE68" s="195">
        <f t="shared" si="0"/>
        <v>7671669.1800000006</v>
      </c>
      <c r="CF68" s="252"/>
    </row>
    <row r="69" spans="1:84" ht="12.6" customHeight="1" x14ac:dyDescent="0.25">
      <c r="A69" s="171" t="s">
        <v>241</v>
      </c>
      <c r="B69" s="175"/>
      <c r="C69" s="184">
        <v>64554.710000000006</v>
      </c>
      <c r="D69" s="184">
        <v>0</v>
      </c>
      <c r="E69" s="185">
        <v>95367.659999999974</v>
      </c>
      <c r="F69" s="185">
        <v>0</v>
      </c>
      <c r="G69" s="184">
        <v>14790.899999999998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91258.830000000016</v>
      </c>
      <c r="P69" s="185">
        <v>202462.68</v>
      </c>
      <c r="Q69" s="185">
        <v>50124.259999999995</v>
      </c>
      <c r="R69" s="224">
        <v>17046.43</v>
      </c>
      <c r="S69" s="185">
        <v>215068.49</v>
      </c>
      <c r="T69" s="184">
        <v>1755.56</v>
      </c>
      <c r="U69" s="185">
        <v>69199.100000000006</v>
      </c>
      <c r="V69" s="185">
        <v>57064.95</v>
      </c>
      <c r="W69" s="184">
        <v>11346.279999999999</v>
      </c>
      <c r="X69" s="185">
        <v>704.75</v>
      </c>
      <c r="Y69" s="185">
        <v>143941.71</v>
      </c>
      <c r="Z69" s="185">
        <v>8292.7199999999993</v>
      </c>
      <c r="AA69" s="185">
        <v>3900.7699999999995</v>
      </c>
      <c r="AB69" s="185">
        <v>19549.259999999998</v>
      </c>
      <c r="AC69" s="185">
        <v>19730.82</v>
      </c>
      <c r="AD69" s="185">
        <v>0</v>
      </c>
      <c r="AE69" s="185">
        <v>15485.570000000002</v>
      </c>
      <c r="AF69" s="185">
        <v>0</v>
      </c>
      <c r="AG69" s="185">
        <v>85700.849999999991</v>
      </c>
      <c r="AH69" s="185">
        <v>0</v>
      </c>
      <c r="AI69" s="185">
        <v>0</v>
      </c>
      <c r="AJ69" s="185">
        <v>157690.30000000008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2103.9899999999998</v>
      </c>
      <c r="AS69" s="184">
        <v>0</v>
      </c>
      <c r="AT69" s="184">
        <v>0</v>
      </c>
      <c r="AU69" s="185">
        <v>0</v>
      </c>
      <c r="AV69" s="185">
        <v>2902.38</v>
      </c>
      <c r="AW69" s="185">
        <v>5435.74</v>
      </c>
      <c r="AX69" s="185">
        <v>102004.83</v>
      </c>
      <c r="AY69" s="185">
        <v>48350.499999999993</v>
      </c>
      <c r="AZ69" s="185">
        <v>20394.97</v>
      </c>
      <c r="BA69" s="185">
        <v>4191.3100000000004</v>
      </c>
      <c r="BB69" s="185">
        <v>14500.09</v>
      </c>
      <c r="BC69" s="185">
        <v>3381.97</v>
      </c>
      <c r="BD69" s="185">
        <v>207.15</v>
      </c>
      <c r="BE69" s="185">
        <v>279645.24</v>
      </c>
      <c r="BF69" s="185">
        <v>30117.8</v>
      </c>
      <c r="BG69" s="185">
        <v>13827.6</v>
      </c>
      <c r="BH69" s="224">
        <v>69212.049999999988</v>
      </c>
      <c r="BI69" s="185">
        <v>0</v>
      </c>
      <c r="BJ69" s="185">
        <v>0</v>
      </c>
      <c r="BK69" s="185">
        <v>0</v>
      </c>
      <c r="BL69" s="185">
        <v>6055.2</v>
      </c>
      <c r="BM69" s="185">
        <v>0</v>
      </c>
      <c r="BN69" s="185">
        <v>609957.62</v>
      </c>
      <c r="BO69" s="185">
        <v>528.23</v>
      </c>
      <c r="BP69" s="185">
        <v>186.26</v>
      </c>
      <c r="BQ69" s="185">
        <v>0</v>
      </c>
      <c r="BR69" s="185">
        <v>0</v>
      </c>
      <c r="BS69" s="185">
        <v>13125.15</v>
      </c>
      <c r="BT69" s="185">
        <v>3836.37</v>
      </c>
      <c r="BU69" s="185">
        <v>0</v>
      </c>
      <c r="BV69" s="185">
        <v>0</v>
      </c>
      <c r="BW69" s="185">
        <v>71943.180000000008</v>
      </c>
      <c r="BX69" s="185">
        <v>0</v>
      </c>
      <c r="BY69" s="185">
        <v>504199.7699999999</v>
      </c>
      <c r="BZ69" s="185">
        <v>0</v>
      </c>
      <c r="CA69" s="185">
        <v>10576.85</v>
      </c>
      <c r="CB69" s="185">
        <v>33117.93</v>
      </c>
      <c r="CC69" s="185">
        <v>184718003.70642683</v>
      </c>
      <c r="CD69" s="188">
        <v>43352905.920000002</v>
      </c>
      <c r="CE69" s="195">
        <f t="shared" si="0"/>
        <v>231265748.40642685</v>
      </c>
      <c r="CF69" s="252"/>
    </row>
    <row r="70" spans="1:84" ht="12.6" customHeight="1" x14ac:dyDescent="0.25">
      <c r="A70" s="171" t="s">
        <v>242</v>
      </c>
      <c r="B70" s="175"/>
      <c r="C70" s="184">
        <v>481819.22</v>
      </c>
      <c r="D70" s="184">
        <v>0</v>
      </c>
      <c r="E70" s="184">
        <v>6201.37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20604.330000000002</v>
      </c>
      <c r="P70" s="184">
        <v>29608.38</v>
      </c>
      <c r="Q70" s="184">
        <v>0</v>
      </c>
      <c r="R70" s="184">
        <v>0</v>
      </c>
      <c r="S70" s="184">
        <v>81420.460000000006</v>
      </c>
      <c r="T70" s="184">
        <v>0</v>
      </c>
      <c r="U70" s="185">
        <v>8765779.2199999988</v>
      </c>
      <c r="V70" s="184">
        <v>360.39000000000004</v>
      </c>
      <c r="W70" s="184">
        <v>0</v>
      </c>
      <c r="X70" s="185">
        <v>720.78000000000009</v>
      </c>
      <c r="Y70" s="185">
        <v>842486.74</v>
      </c>
      <c r="Z70" s="185">
        <v>5191.99</v>
      </c>
      <c r="AA70" s="185">
        <v>0</v>
      </c>
      <c r="AB70" s="185">
        <v>346085.54999999993</v>
      </c>
      <c r="AC70" s="185">
        <v>79525.760000000009</v>
      </c>
      <c r="AD70" s="185">
        <v>536.54999999999995</v>
      </c>
      <c r="AE70" s="185">
        <v>0</v>
      </c>
      <c r="AF70" s="185">
        <v>0</v>
      </c>
      <c r="AG70" s="185">
        <v>17984.939999999999</v>
      </c>
      <c r="AH70" s="185">
        <v>0</v>
      </c>
      <c r="AI70" s="185">
        <v>0</v>
      </c>
      <c r="AJ70" s="185">
        <v>2929700.5300000003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375407.87</v>
      </c>
      <c r="AW70" s="185">
        <v>1617868.7799999998</v>
      </c>
      <c r="AX70" s="185">
        <v>0</v>
      </c>
      <c r="AY70" s="185">
        <v>1475333.77</v>
      </c>
      <c r="AZ70" s="185">
        <v>4291418.58</v>
      </c>
      <c r="BA70" s="185">
        <v>29823.639999999992</v>
      </c>
      <c r="BB70" s="185">
        <v>0</v>
      </c>
      <c r="BC70" s="185">
        <v>0</v>
      </c>
      <c r="BD70" s="185">
        <v>0</v>
      </c>
      <c r="BE70" s="185">
        <v>2262551.37</v>
      </c>
      <c r="BF70" s="185">
        <v>803767.40000000014</v>
      </c>
      <c r="BG70" s="185">
        <v>641676.57000000007</v>
      </c>
      <c r="BH70" s="185">
        <v>104616.3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799990.42</v>
      </c>
      <c r="BO70" s="185">
        <v>0</v>
      </c>
      <c r="BP70" s="185">
        <v>0</v>
      </c>
      <c r="BQ70" s="185">
        <v>0</v>
      </c>
      <c r="BR70" s="185">
        <v>0</v>
      </c>
      <c r="BS70" s="185">
        <v>2263.3999999999996</v>
      </c>
      <c r="BT70" s="185">
        <v>51672</v>
      </c>
      <c r="BU70" s="185">
        <v>0</v>
      </c>
      <c r="BV70" s="185">
        <v>0</v>
      </c>
      <c r="BW70" s="185">
        <v>1082769.9099999999</v>
      </c>
      <c r="BX70" s="185">
        <v>0</v>
      </c>
      <c r="BY70" s="185">
        <v>55246.36</v>
      </c>
      <c r="BZ70" s="185">
        <v>0</v>
      </c>
      <c r="CA70" s="185">
        <v>0</v>
      </c>
      <c r="CB70" s="185">
        <v>158315.47999999998</v>
      </c>
      <c r="CC70" s="185">
        <v>1235075.33</v>
      </c>
      <c r="CD70" s="188"/>
      <c r="CE70" s="195">
        <f t="shared" si="0"/>
        <v>28595823.390000001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24294440.390000008</v>
      </c>
      <c r="D71" s="195">
        <f t="shared" ref="D71:AI71" si="5">SUM(D61:D69)-D70</f>
        <v>0</v>
      </c>
      <c r="E71" s="195">
        <f t="shared" si="5"/>
        <v>90571903.210000008</v>
      </c>
      <c r="F71" s="195">
        <f t="shared" si="5"/>
        <v>0</v>
      </c>
      <c r="G71" s="195">
        <f t="shared" si="5"/>
        <v>4024431.33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21084401.199999999</v>
      </c>
      <c r="P71" s="195">
        <f t="shared" si="5"/>
        <v>58189599.749999985</v>
      </c>
      <c r="Q71" s="195">
        <f t="shared" si="5"/>
        <v>12230935.709999999</v>
      </c>
      <c r="R71" s="195">
        <f t="shared" si="5"/>
        <v>1757408.5399999998</v>
      </c>
      <c r="S71" s="195">
        <f t="shared" si="5"/>
        <v>5691568.0100000007</v>
      </c>
      <c r="T71" s="195">
        <f t="shared" si="5"/>
        <v>2163830.0699999998</v>
      </c>
      <c r="U71" s="195">
        <f t="shared" si="5"/>
        <v>18212204.420000006</v>
      </c>
      <c r="V71" s="195">
        <f t="shared" si="5"/>
        <v>21007795.34</v>
      </c>
      <c r="W71" s="195">
        <f t="shared" si="5"/>
        <v>1928783.3500000003</v>
      </c>
      <c r="X71" s="195">
        <f t="shared" si="5"/>
        <v>2615973.66</v>
      </c>
      <c r="Y71" s="195">
        <f t="shared" si="5"/>
        <v>16922245.150000002</v>
      </c>
      <c r="Z71" s="195">
        <f t="shared" si="5"/>
        <v>7092030.9699999988</v>
      </c>
      <c r="AA71" s="195">
        <f t="shared" si="5"/>
        <v>2637592.0900000003</v>
      </c>
      <c r="AB71" s="195">
        <f t="shared" si="5"/>
        <v>24357006.230000004</v>
      </c>
      <c r="AC71" s="195">
        <f t="shared" si="5"/>
        <v>6904714.1399999997</v>
      </c>
      <c r="AD71" s="195">
        <f t="shared" si="5"/>
        <v>2229596.6500000004</v>
      </c>
      <c r="AE71" s="195">
        <f t="shared" si="5"/>
        <v>5956362.830000001</v>
      </c>
      <c r="AF71" s="195">
        <f t="shared" si="5"/>
        <v>0</v>
      </c>
      <c r="AG71" s="195">
        <f t="shared" si="5"/>
        <v>19761170.25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11417496.000000004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185105.56000000003</v>
      </c>
      <c r="AP71" s="195">
        <f t="shared" si="6"/>
        <v>0</v>
      </c>
      <c r="AQ71" s="195">
        <f t="shared" si="6"/>
        <v>0</v>
      </c>
      <c r="AR71" s="195">
        <f t="shared" si="6"/>
        <v>328948.18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295001.77</v>
      </c>
      <c r="AW71" s="195">
        <f t="shared" si="6"/>
        <v>94850.160000000382</v>
      </c>
      <c r="AX71" s="195">
        <f t="shared" si="6"/>
        <v>828744.67</v>
      </c>
      <c r="AY71" s="195">
        <f t="shared" si="6"/>
        <v>6930810.4600000009</v>
      </c>
      <c r="AZ71" s="195">
        <f t="shared" si="6"/>
        <v>-74268.41000000108</v>
      </c>
      <c r="BA71" s="195">
        <f t="shared" si="6"/>
        <v>3085228.6</v>
      </c>
      <c r="BB71" s="195">
        <f t="shared" si="6"/>
        <v>5091770.6499999994</v>
      </c>
      <c r="BC71" s="195">
        <f t="shared" si="6"/>
        <v>1496523.11</v>
      </c>
      <c r="BD71" s="195">
        <f t="shared" si="6"/>
        <v>267974.86000000004</v>
      </c>
      <c r="BE71" s="195">
        <f t="shared" si="6"/>
        <v>29633746.239999995</v>
      </c>
      <c r="BF71" s="195">
        <f t="shared" si="6"/>
        <v>8931898.8599999994</v>
      </c>
      <c r="BG71" s="195">
        <f t="shared" si="6"/>
        <v>373104.09999999986</v>
      </c>
      <c r="BH71" s="195">
        <f t="shared" si="6"/>
        <v>3072363.1500000008</v>
      </c>
      <c r="BI71" s="195">
        <f t="shared" si="6"/>
        <v>0</v>
      </c>
      <c r="BJ71" s="195">
        <f t="shared" si="6"/>
        <v>319.19</v>
      </c>
      <c r="BK71" s="195">
        <f t="shared" si="6"/>
        <v>37680</v>
      </c>
      <c r="BL71" s="195">
        <f t="shared" si="6"/>
        <v>1824810.7800000003</v>
      </c>
      <c r="BM71" s="195">
        <f t="shared" si="6"/>
        <v>5967.24</v>
      </c>
      <c r="BN71" s="195">
        <f t="shared" si="6"/>
        <v>21026526.100000001</v>
      </c>
      <c r="BO71" s="195">
        <f t="shared" si="6"/>
        <v>436957.97</v>
      </c>
      <c r="BP71" s="195">
        <f t="shared" ref="BP71:CC71" si="7">SUM(BP61:BP69)-BP70</f>
        <v>133247.67000000001</v>
      </c>
      <c r="BQ71" s="195">
        <f t="shared" si="7"/>
        <v>0</v>
      </c>
      <c r="BR71" s="195">
        <f t="shared" si="7"/>
        <v>0</v>
      </c>
      <c r="BS71" s="195">
        <f t="shared" si="7"/>
        <v>1205875.01</v>
      </c>
      <c r="BT71" s="195">
        <f t="shared" si="7"/>
        <v>1085345.4300000002</v>
      </c>
      <c r="BU71" s="195">
        <f t="shared" si="7"/>
        <v>0</v>
      </c>
      <c r="BV71" s="195">
        <f t="shared" si="7"/>
        <v>0</v>
      </c>
      <c r="BW71" s="195">
        <f t="shared" si="7"/>
        <v>3556391.75</v>
      </c>
      <c r="BX71" s="195">
        <f t="shared" si="7"/>
        <v>0</v>
      </c>
      <c r="BY71" s="195">
        <f t="shared" si="7"/>
        <v>10818334.890000002</v>
      </c>
      <c r="BZ71" s="195">
        <f t="shared" si="7"/>
        <v>0</v>
      </c>
      <c r="CA71" s="195">
        <f t="shared" si="7"/>
        <v>3666622.0500000003</v>
      </c>
      <c r="CB71" s="195">
        <f t="shared" si="7"/>
        <v>315801.51</v>
      </c>
      <c r="CC71" s="195">
        <f t="shared" si="7"/>
        <v>210792479.62642682</v>
      </c>
      <c r="CD71" s="245">
        <f>CD69-CD70</f>
        <v>43352905.920000002</v>
      </c>
      <c r="CE71" s="195">
        <f>SUM(CE61:CE69)-CE70</f>
        <v>719852556.38642681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112926332.99000001</v>
      </c>
      <c r="D73" s="184">
        <v>0</v>
      </c>
      <c r="E73" s="185">
        <v>310479621.82999998</v>
      </c>
      <c r="F73" s="185">
        <v>0</v>
      </c>
      <c r="G73" s="184">
        <v>10968319.919999998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73707774.060000002</v>
      </c>
      <c r="P73" s="185">
        <v>294210589.4799999</v>
      </c>
      <c r="Q73" s="185">
        <v>11279529.520000001</v>
      </c>
      <c r="R73" s="185">
        <v>25281127.780000001</v>
      </c>
      <c r="S73" s="185">
        <v>0</v>
      </c>
      <c r="T73" s="185">
        <v>10521837.92</v>
      </c>
      <c r="U73" s="185">
        <v>72601410.099999994</v>
      </c>
      <c r="V73" s="185">
        <v>108110918.68999998</v>
      </c>
      <c r="W73" s="185">
        <v>7371260.3799999999</v>
      </c>
      <c r="X73" s="185">
        <v>22342503.640000001</v>
      </c>
      <c r="Y73" s="185">
        <v>40408556.87000002</v>
      </c>
      <c r="Z73" s="185">
        <v>1508122.93</v>
      </c>
      <c r="AA73" s="185">
        <v>2742048.7600000002</v>
      </c>
      <c r="AB73" s="185">
        <v>137825914.58999997</v>
      </c>
      <c r="AC73" s="185">
        <v>55855096.460000001</v>
      </c>
      <c r="AD73" s="185">
        <v>6871446.080000001</v>
      </c>
      <c r="AE73" s="185">
        <v>20388393.789999999</v>
      </c>
      <c r="AF73" s="185">
        <v>0</v>
      </c>
      <c r="AG73" s="185">
        <v>80934079.830000013</v>
      </c>
      <c r="AH73" s="185">
        <v>0</v>
      </c>
      <c r="AI73" s="185">
        <v>0</v>
      </c>
      <c r="AJ73" s="185">
        <v>1237107.0100000002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1407572037.6299996</v>
      </c>
      <c r="CF73" s="252"/>
    </row>
    <row r="74" spans="1:84" ht="12.6" customHeight="1" x14ac:dyDescent="0.25">
      <c r="A74" s="171" t="s">
        <v>246</v>
      </c>
      <c r="B74" s="175"/>
      <c r="C74" s="184">
        <v>732163.80999999982</v>
      </c>
      <c r="D74" s="184">
        <v>0</v>
      </c>
      <c r="E74" s="185">
        <v>51269018.990000017</v>
      </c>
      <c r="F74" s="185">
        <v>0</v>
      </c>
      <c r="G74" s="184">
        <v>486.12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8669586.7100000028</v>
      </c>
      <c r="P74" s="185">
        <v>160471232.09999999</v>
      </c>
      <c r="Q74" s="185">
        <v>10001416.220000003</v>
      </c>
      <c r="R74" s="185">
        <v>20552468.800000001</v>
      </c>
      <c r="S74" s="185">
        <v>0</v>
      </c>
      <c r="T74" s="185">
        <v>510137.94</v>
      </c>
      <c r="U74" s="185">
        <v>39950823.5</v>
      </c>
      <c r="V74" s="185">
        <v>102441450.21000004</v>
      </c>
      <c r="W74" s="185">
        <v>14847582.670000002</v>
      </c>
      <c r="X74" s="185">
        <v>38268574.319999993</v>
      </c>
      <c r="Y74" s="185">
        <v>85433948.25999999</v>
      </c>
      <c r="Z74" s="185">
        <v>51438984.290000014</v>
      </c>
      <c r="AA74" s="185">
        <v>12811585.76</v>
      </c>
      <c r="AB74" s="185">
        <v>61511966.20000001</v>
      </c>
      <c r="AC74" s="185">
        <v>4717488.2300000004</v>
      </c>
      <c r="AD74" s="185">
        <v>214021.16</v>
      </c>
      <c r="AE74" s="185">
        <v>5594598.2300000023</v>
      </c>
      <c r="AF74" s="185">
        <v>0</v>
      </c>
      <c r="AG74" s="185">
        <v>148655007.14999998</v>
      </c>
      <c r="AH74" s="185">
        <v>0</v>
      </c>
      <c r="AI74" s="185">
        <v>0</v>
      </c>
      <c r="AJ74" s="185">
        <v>34864197.230000004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852956737.9000001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113658496.80000001</v>
      </c>
      <c r="D75" s="195">
        <f t="shared" si="9"/>
        <v>0</v>
      </c>
      <c r="E75" s="195">
        <f t="shared" si="9"/>
        <v>361748640.81999999</v>
      </c>
      <c r="F75" s="195">
        <f t="shared" si="9"/>
        <v>0</v>
      </c>
      <c r="G75" s="195">
        <f t="shared" si="9"/>
        <v>10968806.039999997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82377360.770000011</v>
      </c>
      <c r="P75" s="195">
        <f t="shared" si="9"/>
        <v>454681821.57999992</v>
      </c>
      <c r="Q75" s="195">
        <f t="shared" si="9"/>
        <v>21280945.740000002</v>
      </c>
      <c r="R75" s="195">
        <f t="shared" si="9"/>
        <v>45833596.579999998</v>
      </c>
      <c r="S75" s="195">
        <f t="shared" si="9"/>
        <v>0</v>
      </c>
      <c r="T75" s="195">
        <f t="shared" si="9"/>
        <v>11031975.859999999</v>
      </c>
      <c r="U75" s="195">
        <f t="shared" si="9"/>
        <v>112552233.59999999</v>
      </c>
      <c r="V75" s="195">
        <f t="shared" si="9"/>
        <v>210552368.90000004</v>
      </c>
      <c r="W75" s="195">
        <f t="shared" si="9"/>
        <v>22218843.050000001</v>
      </c>
      <c r="X75" s="195">
        <f t="shared" si="9"/>
        <v>60611077.959999993</v>
      </c>
      <c r="Y75" s="195">
        <f t="shared" si="9"/>
        <v>125842505.13000001</v>
      </c>
      <c r="Z75" s="195">
        <f t="shared" si="9"/>
        <v>52947107.220000014</v>
      </c>
      <c r="AA75" s="195">
        <f t="shared" si="9"/>
        <v>15553634.52</v>
      </c>
      <c r="AB75" s="195">
        <f t="shared" si="9"/>
        <v>199337880.78999999</v>
      </c>
      <c r="AC75" s="195">
        <f t="shared" si="9"/>
        <v>60572584.689999998</v>
      </c>
      <c r="AD75" s="195">
        <f t="shared" si="9"/>
        <v>7085467.2400000012</v>
      </c>
      <c r="AE75" s="195">
        <f t="shared" si="9"/>
        <v>25982992.020000003</v>
      </c>
      <c r="AF75" s="195">
        <f t="shared" si="9"/>
        <v>0</v>
      </c>
      <c r="AG75" s="195">
        <f t="shared" si="9"/>
        <v>229589086.97999999</v>
      </c>
      <c r="AH75" s="195">
        <f t="shared" si="9"/>
        <v>0</v>
      </c>
      <c r="AI75" s="195">
        <f t="shared" si="9"/>
        <v>0</v>
      </c>
      <c r="AJ75" s="195">
        <f t="shared" si="9"/>
        <v>36101304.240000002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2260528775.5299997</v>
      </c>
      <c r="CF75" s="252"/>
    </row>
    <row r="76" spans="1:84" ht="12.6" customHeight="1" x14ac:dyDescent="0.25">
      <c r="A76" s="171" t="s">
        <v>248</v>
      </c>
      <c r="B76" s="175"/>
      <c r="C76" s="184">
        <v>30563.06</v>
      </c>
      <c r="D76" s="184">
        <v>0</v>
      </c>
      <c r="E76" s="185">
        <v>118127.26999999984</v>
      </c>
      <c r="F76" s="185">
        <v>0</v>
      </c>
      <c r="G76" s="184">
        <v>6158.55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184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/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/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249" t="s">
        <v>221</v>
      </c>
      <c r="CE76" s="195">
        <f t="shared" si="8"/>
        <v>828801.23000000021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126639.87192911205</v>
      </c>
      <c r="D77" s="184">
        <v>0</v>
      </c>
      <c r="E77" s="184">
        <v>688341.1453129038</v>
      </c>
      <c r="F77" s="184">
        <v>0</v>
      </c>
      <c r="G77" s="184">
        <v>28526.982757984122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843507.99999999988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9940.2495375741655</v>
      </c>
      <c r="D78" s="184">
        <v>0</v>
      </c>
      <c r="E78" s="184">
        <v>38419.40371783443</v>
      </c>
      <c r="F78" s="184">
        <v>0</v>
      </c>
      <c r="G78" s="184">
        <v>2002.9906622447938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11305.007376189584</v>
      </c>
      <c r="P78" s="184">
        <v>16096.885799255146</v>
      </c>
      <c r="Q78" s="184">
        <v>9029.6401659082967</v>
      </c>
      <c r="R78" s="184">
        <v>222.48838642674306</v>
      </c>
      <c r="S78" s="184">
        <v>17115.968341662807</v>
      </c>
      <c r="T78" s="184">
        <v>33.567749916828667</v>
      </c>
      <c r="U78" s="184">
        <v>5214.6642495298884</v>
      </c>
      <c r="V78" s="184">
        <v>2155.3708791911422</v>
      </c>
      <c r="W78" s="184">
        <v>837.69115122838298</v>
      </c>
      <c r="X78" s="184">
        <v>1299.0501308768567</v>
      </c>
      <c r="Y78" s="184">
        <v>8855.2673973741566</v>
      </c>
      <c r="Z78" s="184">
        <v>23.53092439184724</v>
      </c>
      <c r="AA78" s="184">
        <v>1381.0262123276525</v>
      </c>
      <c r="AB78" s="184">
        <v>2390.1337243124017</v>
      </c>
      <c r="AC78" s="184">
        <v>720.24793356568728</v>
      </c>
      <c r="AD78" s="184">
        <v>0</v>
      </c>
      <c r="AE78" s="184">
        <v>2377.8625179916771</v>
      </c>
      <c r="AF78" s="184">
        <v>0</v>
      </c>
      <c r="AG78" s="184">
        <v>9277.9231288867722</v>
      </c>
      <c r="AH78" s="184">
        <v>0</v>
      </c>
      <c r="AI78" s="184">
        <v>0</v>
      </c>
      <c r="AJ78" s="184">
        <v>5101.6767839635077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2566.0838941361121</v>
      </c>
      <c r="AS78" s="184">
        <v>0</v>
      </c>
      <c r="AT78" s="184">
        <v>0</v>
      </c>
      <c r="AU78" s="184">
        <v>0</v>
      </c>
      <c r="AV78" s="184">
        <v>3758.2967982890177</v>
      </c>
      <c r="AW78" s="184">
        <v>2007.495199948002</v>
      </c>
      <c r="AX78" s="249" t="s">
        <v>221</v>
      </c>
      <c r="AY78" s="249" t="s">
        <v>221</v>
      </c>
      <c r="AZ78" s="249" t="s">
        <v>221</v>
      </c>
      <c r="BA78" s="184">
        <v>1287.5464847712637</v>
      </c>
      <c r="BB78" s="184">
        <v>959.79827291014021</v>
      </c>
      <c r="BC78" s="184">
        <v>441.99109371157658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6387.9158144700141</v>
      </c>
      <c r="BI78" s="184">
        <v>0</v>
      </c>
      <c r="BJ78" s="249" t="s">
        <v>221</v>
      </c>
      <c r="BK78" s="184">
        <v>345.69481045051054</v>
      </c>
      <c r="BL78" s="184">
        <v>695.12985076289021</v>
      </c>
      <c r="BM78" s="184">
        <v>31.427687961080842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2665.0015906742792</v>
      </c>
      <c r="BT78" s="184">
        <v>1557.5618094340903</v>
      </c>
      <c r="BU78" s="184">
        <v>0</v>
      </c>
      <c r="BV78" s="184">
        <v>0</v>
      </c>
      <c r="BW78" s="184">
        <v>4477.9723140671495</v>
      </c>
      <c r="BX78" s="184">
        <v>0</v>
      </c>
      <c r="BY78" s="184">
        <v>7402.4222669510264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178384.98465918994</v>
      </c>
      <c r="CF78" s="195"/>
    </row>
    <row r="79" spans="1:84" ht="12.6" customHeight="1" x14ac:dyDescent="0.25">
      <c r="A79" s="171" t="s">
        <v>251</v>
      </c>
      <c r="B79" s="175"/>
      <c r="C79" s="225">
        <v>667653.93606793426</v>
      </c>
      <c r="D79" s="225">
        <v>0</v>
      </c>
      <c r="E79" s="184">
        <v>3628980.8890751339</v>
      </c>
      <c r="F79" s="184">
        <v>0</v>
      </c>
      <c r="G79" s="184">
        <v>150396.17485693187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4447031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139.03000000000003</v>
      </c>
      <c r="D80" s="187">
        <v>0</v>
      </c>
      <c r="E80" s="187">
        <v>443.87</v>
      </c>
      <c r="F80" s="187">
        <v>0</v>
      </c>
      <c r="G80" s="187">
        <v>13.71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108.21000000000001</v>
      </c>
      <c r="P80" s="187">
        <v>59.690000000000005</v>
      </c>
      <c r="Q80" s="187">
        <v>62.5</v>
      </c>
      <c r="R80" s="187">
        <v>0</v>
      </c>
      <c r="S80" s="187">
        <v>0</v>
      </c>
      <c r="T80" s="187">
        <v>10.69</v>
      </c>
      <c r="U80" s="187">
        <v>0.01</v>
      </c>
      <c r="V80" s="187">
        <v>12.16</v>
      </c>
      <c r="W80" s="187">
        <v>0</v>
      </c>
      <c r="X80" s="187">
        <v>0.01</v>
      </c>
      <c r="Y80" s="187">
        <v>5.1899999999999995</v>
      </c>
      <c r="Z80" s="187">
        <v>2.2000000000000002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105.22999999999999</v>
      </c>
      <c r="AH80" s="187">
        <v>0</v>
      </c>
      <c r="AI80" s="187">
        <v>0</v>
      </c>
      <c r="AJ80" s="187">
        <v>19.989999999999998</v>
      </c>
      <c r="AK80" s="187">
        <v>0</v>
      </c>
      <c r="AL80" s="187">
        <v>0</v>
      </c>
      <c r="AM80" s="187">
        <v>0</v>
      </c>
      <c r="AN80" s="187">
        <v>0</v>
      </c>
      <c r="AO80" s="187">
        <v>1.6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984.09000000000037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31150</v>
      </c>
      <c r="D111" s="174">
        <v>148906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4619</v>
      </c>
      <c r="D114" s="174">
        <v>6192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141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13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530</v>
      </c>
    </row>
    <row r="128" spans="1:5" ht="12.6" customHeight="1" x14ac:dyDescent="0.25">
      <c r="A128" s="173" t="s">
        <v>292</v>
      </c>
      <c r="B128" s="172" t="s">
        <v>256</v>
      </c>
      <c r="C128" s="189">
        <v>530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14097</v>
      </c>
      <c r="C138" s="189">
        <v>6235</v>
      </c>
      <c r="D138" s="174">
        <v>10818</v>
      </c>
      <c r="E138" s="175">
        <f>SUM(B138:D138)</f>
        <v>31150</v>
      </c>
    </row>
    <row r="139" spans="1:6" ht="12.6" customHeight="1" x14ac:dyDescent="0.25">
      <c r="A139" s="173" t="s">
        <v>215</v>
      </c>
      <c r="B139" s="174">
        <v>77371</v>
      </c>
      <c r="C139" s="189">
        <v>33215</v>
      </c>
      <c r="D139" s="174">
        <v>38320</v>
      </c>
      <c r="E139" s="175">
        <f>SUM(B139:D139)</f>
        <v>148906</v>
      </c>
    </row>
    <row r="140" spans="1:6" ht="12.6" customHeight="1" x14ac:dyDescent="0.25">
      <c r="A140" s="173" t="s">
        <v>298</v>
      </c>
      <c r="B140" s="174">
        <v>187184.27095406191</v>
      </c>
      <c r="C140" s="174">
        <v>86325.616662675835</v>
      </c>
      <c r="D140" s="174">
        <v>201507.1123832622</v>
      </c>
      <c r="E140" s="175">
        <f>SUM(B140:D140)</f>
        <v>475016.99999999994</v>
      </c>
    </row>
    <row r="141" spans="1:6" ht="12.6" customHeight="1" x14ac:dyDescent="0.25">
      <c r="A141" s="173" t="s">
        <v>245</v>
      </c>
      <c r="B141" s="174">
        <v>721221934.67000008</v>
      </c>
      <c r="C141" s="189">
        <v>251131628.65000013</v>
      </c>
      <c r="D141" s="174">
        <v>435218474.31000006</v>
      </c>
      <c r="E141" s="175">
        <f>SUM(B141:D141)</f>
        <v>1407572037.6300001</v>
      </c>
      <c r="F141" s="199"/>
    </row>
    <row r="142" spans="1:6" ht="12.6" customHeight="1" x14ac:dyDescent="0.25">
      <c r="A142" s="173" t="s">
        <v>246</v>
      </c>
      <c r="B142" s="174">
        <v>336114465.66999996</v>
      </c>
      <c r="C142" s="189">
        <v>155009223.63999999</v>
      </c>
      <c r="D142" s="174">
        <v>361833048.58999997</v>
      </c>
      <c r="E142" s="175">
        <f>SUM(B142:D142)</f>
        <v>852956737.89999986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18549057.749999993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276829.93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-285930.21999999997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4630268.79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696579.32999999961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23866805.579999991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1081967.29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6589701.8900000006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7671669.1800000006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209518.87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25892586.550000001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26102105.420000002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17250725.499999996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17250725.499999996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23663141.800000004</v>
      </c>
      <c r="C195" s="189">
        <v>0</v>
      </c>
      <c r="D195" s="174">
        <v>0</v>
      </c>
      <c r="E195" s="175">
        <f t="shared" ref="E195:E203" si="10">SUM(B195:C195)-D195</f>
        <v>23663141.800000004</v>
      </c>
    </row>
    <row r="196" spans="1:8" ht="12.6" customHeight="1" x14ac:dyDescent="0.25">
      <c r="A196" s="173" t="s">
        <v>333</v>
      </c>
      <c r="B196" s="174">
        <v>9178896.6300000008</v>
      </c>
      <c r="C196" s="189">
        <v>-42760.1</v>
      </c>
      <c r="D196" s="174">
        <v>0</v>
      </c>
      <c r="E196" s="175">
        <f t="shared" si="10"/>
        <v>9136136.5300000012</v>
      </c>
    </row>
    <row r="197" spans="1:8" ht="12.6" customHeight="1" x14ac:dyDescent="0.25">
      <c r="A197" s="173" t="s">
        <v>334</v>
      </c>
      <c r="B197" s="174">
        <v>606682202.79999995</v>
      </c>
      <c r="C197" s="189">
        <v>4939230.49</v>
      </c>
      <c r="D197" s="174">
        <v>0</v>
      </c>
      <c r="E197" s="175">
        <f t="shared" si="10"/>
        <v>611621433.28999996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58528559.339999996</v>
      </c>
      <c r="C199" s="189">
        <v>0</v>
      </c>
      <c r="D199" s="174">
        <v>0</v>
      </c>
      <c r="E199" s="175">
        <f t="shared" si="10"/>
        <v>58528559.339999996</v>
      </c>
    </row>
    <row r="200" spans="1:8" ht="12.6" customHeight="1" x14ac:dyDescent="0.25">
      <c r="A200" s="173" t="s">
        <v>337</v>
      </c>
      <c r="B200" s="174">
        <v>188153790.35999998</v>
      </c>
      <c r="C200" s="189">
        <v>3411779.3399999994</v>
      </c>
      <c r="D200" s="174">
        <v>0</v>
      </c>
      <c r="E200" s="175">
        <f t="shared" si="10"/>
        <v>191565569.69999999</v>
      </c>
    </row>
    <row r="201" spans="1:8" ht="12.6" customHeight="1" x14ac:dyDescent="0.25">
      <c r="A201" s="173" t="s">
        <v>338</v>
      </c>
      <c r="B201" s="174">
        <v>3345027.79</v>
      </c>
      <c r="C201" s="189">
        <v>0</v>
      </c>
      <c r="D201" s="174">
        <v>0</v>
      </c>
      <c r="E201" s="175">
        <f t="shared" si="10"/>
        <v>3345027.79</v>
      </c>
    </row>
    <row r="202" spans="1:8" ht="12.6" customHeight="1" x14ac:dyDescent="0.25">
      <c r="A202" s="173" t="s">
        <v>339</v>
      </c>
      <c r="B202" s="174">
        <v>781019.19999999925</v>
      </c>
      <c r="C202" s="189">
        <v>0</v>
      </c>
      <c r="D202" s="174">
        <v>0</v>
      </c>
      <c r="E202" s="175">
        <f t="shared" si="10"/>
        <v>781019.19999999925</v>
      </c>
    </row>
    <row r="203" spans="1:8" ht="12.6" customHeight="1" x14ac:dyDescent="0.25">
      <c r="A203" s="173" t="s">
        <v>340</v>
      </c>
      <c r="B203" s="174">
        <v>1889608.4200000763</v>
      </c>
      <c r="C203" s="189">
        <v>2890264.8900000025</v>
      </c>
      <c r="D203" s="174">
        <v>0</v>
      </c>
      <c r="E203" s="175">
        <f t="shared" si="10"/>
        <v>4779873.3100000788</v>
      </c>
    </row>
    <row r="204" spans="1:8" ht="12.6" customHeight="1" x14ac:dyDescent="0.25">
      <c r="A204" s="173" t="s">
        <v>203</v>
      </c>
      <c r="B204" s="175">
        <f>SUM(B195:B203)</f>
        <v>892222246.34000015</v>
      </c>
      <c r="C204" s="191">
        <f>SUM(C195:C203)</f>
        <v>11198514.620000003</v>
      </c>
      <c r="D204" s="175">
        <f>SUM(D195:D203)</f>
        <v>0</v>
      </c>
      <c r="E204" s="175">
        <f>SUM(E195:E203)</f>
        <v>903420760.96000016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5349143.4600000009</v>
      </c>
      <c r="C209" s="189">
        <v>445775.93000000005</v>
      </c>
      <c r="D209" s="174">
        <v>0</v>
      </c>
      <c r="E209" s="175">
        <f t="shared" ref="E209:E216" si="11">SUM(B209:C209)-D209</f>
        <v>5794919.3900000006</v>
      </c>
      <c r="H209" s="259"/>
    </row>
    <row r="210" spans="1:8" ht="12.6" customHeight="1" x14ac:dyDescent="0.25">
      <c r="A210" s="173" t="s">
        <v>334</v>
      </c>
      <c r="B210" s="174">
        <v>218070249.06999999</v>
      </c>
      <c r="C210" s="189">
        <v>18699361.339999966</v>
      </c>
      <c r="D210" s="174">
        <v>297631.69999999995</v>
      </c>
      <c r="E210" s="175">
        <f t="shared" si="11"/>
        <v>236471978.70999998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44926321.660000011</v>
      </c>
      <c r="C212" s="189">
        <v>760653.90000000026</v>
      </c>
      <c r="D212" s="174">
        <v>0</v>
      </c>
      <c r="E212" s="175">
        <f t="shared" si="11"/>
        <v>45686975.56000001</v>
      </c>
      <c r="H212" s="259"/>
    </row>
    <row r="213" spans="1:8" ht="12.6" customHeight="1" x14ac:dyDescent="0.25">
      <c r="A213" s="173" t="s">
        <v>337</v>
      </c>
      <c r="B213" s="174">
        <v>143258737.48999998</v>
      </c>
      <c r="C213" s="189">
        <v>9438686.1799999848</v>
      </c>
      <c r="D213" s="174">
        <v>0</v>
      </c>
      <c r="E213" s="175">
        <f t="shared" si="11"/>
        <v>152697423.66999996</v>
      </c>
      <c r="H213" s="259"/>
    </row>
    <row r="214" spans="1:8" ht="12.6" customHeight="1" x14ac:dyDescent="0.25">
      <c r="A214" s="173" t="s">
        <v>338</v>
      </c>
      <c r="B214" s="174">
        <v>3346425.55</v>
      </c>
      <c r="C214" s="189">
        <v>0</v>
      </c>
      <c r="D214" s="174">
        <v>0</v>
      </c>
      <c r="E214" s="175">
        <f t="shared" si="11"/>
        <v>3346425.55</v>
      </c>
      <c r="H214" s="259"/>
    </row>
    <row r="215" spans="1:8" ht="12.6" customHeight="1" x14ac:dyDescent="0.25">
      <c r="A215" s="173" t="s">
        <v>339</v>
      </c>
      <c r="B215" s="174">
        <v>760270.83000000007</v>
      </c>
      <c r="C215" s="189">
        <v>14645.909999999998</v>
      </c>
      <c r="D215" s="174">
        <v>0</v>
      </c>
      <c r="E215" s="175">
        <f t="shared" si="11"/>
        <v>774916.74000000011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415711148.05999994</v>
      </c>
      <c r="C217" s="191">
        <f>SUM(C208:C216)</f>
        <v>29359123.259999949</v>
      </c>
      <c r="D217" s="175">
        <f>SUM(D208:D216)</f>
        <v>297631.69999999995</v>
      </c>
      <c r="E217" s="175">
        <f>SUM(E208:E216)</f>
        <v>444772639.61999995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6444878.9100000011</v>
      </c>
      <c r="D221" s="172">
        <f>C221</f>
        <v>6444878.9100000011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800416688.69999993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299171783.25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14527245.780000001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43489752.499999993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325784398.18000007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12063892.109999992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1495453760.5199997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2224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19591565.049999997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17361328.969999999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36952894.019999996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1538851533.4499998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4469.72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291562148.31999993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200000185.28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98724427.760000005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11747051.43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217493.94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202255405.88999996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17998315.300000001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17998315.300000001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23663141.800000001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9136136.5299999993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611621433.28999996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58528559.340000004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194910597.49000001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781019.19999999925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4779873.3100000005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903420760.96000004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444772639.61999995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458648121.34000009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18996361.609999999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18996361.609999999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697898204.1400001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16000745.890000001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16502137.960000003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5767884.620000001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38270768.469999999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1460021.9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1460021.9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411274919.02999997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1751955.2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413026874.22999996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413026874.22999996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245140539.54000017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697898204.1400001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697898204.1400001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1407572037.6299996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852956737.90000057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2260528775.5300002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6444878.9100000011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1495453760.5200005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36952894.019999988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1538851533.4500005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721677242.07999969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28595823.390000004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28595823.390000004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750273065.46999967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250178253.97000012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23866805.580000002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49754363.870000005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112077003.61000006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6430524.0100000016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37822623.729999989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29381386.14999998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7671669.1800000006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26102105.420000002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17250725.499999996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187912842.48642737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748448378.50642753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1824686.9635721445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2234915.85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4059602.8135721446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4059602.8135721446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Regional Medical Center Everett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31150</v>
      </c>
      <c r="C414" s="194">
        <f>E138</f>
        <v>31150</v>
      </c>
      <c r="D414" s="179"/>
    </row>
    <row r="415" spans="1:5" ht="12.6" customHeight="1" x14ac:dyDescent="0.25">
      <c r="A415" s="179" t="s">
        <v>464</v>
      </c>
      <c r="B415" s="179">
        <f>D111</f>
        <v>148906</v>
      </c>
      <c r="C415" s="179">
        <f>E139</f>
        <v>148906</v>
      </c>
      <c r="D415" s="194">
        <f>SUM(C59:H59)+N59</f>
        <v>148906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4619</v>
      </c>
    </row>
    <row r="424" spans="1:7" ht="12.6" customHeight="1" x14ac:dyDescent="0.25">
      <c r="A424" s="179" t="s">
        <v>1244</v>
      </c>
      <c r="B424" s="179">
        <f>D114</f>
        <v>6192</v>
      </c>
      <c r="D424" s="179">
        <f>J59</f>
        <v>6192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250178253.97000012</v>
      </c>
      <c r="C427" s="179">
        <f t="shared" ref="C427:C434" si="13">CE61</f>
        <v>250178253.97000003</v>
      </c>
      <c r="D427" s="179"/>
    </row>
    <row r="428" spans="1:7" ht="12.6" customHeight="1" x14ac:dyDescent="0.25">
      <c r="A428" s="179" t="s">
        <v>3</v>
      </c>
      <c r="B428" s="179">
        <f t="shared" si="12"/>
        <v>23866805.580000002</v>
      </c>
      <c r="C428" s="179">
        <f t="shared" si="13"/>
        <v>23866806</v>
      </c>
      <c r="D428" s="179">
        <f>D173</f>
        <v>23866805.579999991</v>
      </c>
    </row>
    <row r="429" spans="1:7" ht="12.6" customHeight="1" x14ac:dyDescent="0.25">
      <c r="A429" s="179" t="s">
        <v>236</v>
      </c>
      <c r="B429" s="179">
        <f t="shared" si="12"/>
        <v>49754363.870000005</v>
      </c>
      <c r="C429" s="179">
        <f t="shared" si="13"/>
        <v>49754363.869999997</v>
      </c>
      <c r="D429" s="179"/>
    </row>
    <row r="430" spans="1:7" ht="12.6" customHeight="1" x14ac:dyDescent="0.25">
      <c r="A430" s="179" t="s">
        <v>237</v>
      </c>
      <c r="B430" s="179">
        <f t="shared" si="12"/>
        <v>112077003.61000006</v>
      </c>
      <c r="C430" s="179">
        <f t="shared" si="13"/>
        <v>112077003.60999997</v>
      </c>
      <c r="D430" s="179"/>
    </row>
    <row r="431" spans="1:7" ht="12.6" customHeight="1" x14ac:dyDescent="0.25">
      <c r="A431" s="179" t="s">
        <v>444</v>
      </c>
      <c r="B431" s="179">
        <f t="shared" si="12"/>
        <v>6430524.0100000016</v>
      </c>
      <c r="C431" s="179">
        <f t="shared" si="13"/>
        <v>6430524.0099999998</v>
      </c>
      <c r="D431" s="179"/>
    </row>
    <row r="432" spans="1:7" ht="12.6" customHeight="1" x14ac:dyDescent="0.25">
      <c r="A432" s="179" t="s">
        <v>445</v>
      </c>
      <c r="B432" s="179">
        <f t="shared" si="12"/>
        <v>37822623.729999989</v>
      </c>
      <c r="C432" s="179">
        <f t="shared" si="13"/>
        <v>37822623.730000004</v>
      </c>
      <c r="D432" s="179"/>
    </row>
    <row r="433" spans="1:7" ht="12.6" customHeight="1" x14ac:dyDescent="0.25">
      <c r="A433" s="179" t="s">
        <v>6</v>
      </c>
      <c r="B433" s="179">
        <f t="shared" si="12"/>
        <v>29381386.14999998</v>
      </c>
      <c r="C433" s="179">
        <f t="shared" si="13"/>
        <v>29381387</v>
      </c>
      <c r="D433" s="179">
        <f>C217</f>
        <v>29359123.259999949</v>
      </c>
    </row>
    <row r="434" spans="1:7" ht="12.6" customHeight="1" x14ac:dyDescent="0.25">
      <c r="A434" s="179" t="s">
        <v>474</v>
      </c>
      <c r="B434" s="179">
        <f t="shared" si="12"/>
        <v>7671669.1800000006</v>
      </c>
      <c r="C434" s="179">
        <f t="shared" si="13"/>
        <v>7671669.1800000006</v>
      </c>
      <c r="D434" s="179">
        <f>D177</f>
        <v>7671669.1800000006</v>
      </c>
    </row>
    <row r="435" spans="1:7" ht="12.6" customHeight="1" x14ac:dyDescent="0.25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5">
      <c r="A436" s="179" t="s">
        <v>475</v>
      </c>
      <c r="B436" s="179">
        <f t="shared" si="12"/>
        <v>26102105.420000002</v>
      </c>
      <c r="C436" s="179"/>
      <c r="D436" s="179">
        <f>D186</f>
        <v>26102105.420000002</v>
      </c>
    </row>
    <row r="437" spans="1:7" ht="12.6" customHeight="1" x14ac:dyDescent="0.25">
      <c r="A437" s="194" t="s">
        <v>449</v>
      </c>
      <c r="B437" s="194">
        <f t="shared" si="12"/>
        <v>17250725.499999996</v>
      </c>
      <c r="C437" s="194"/>
      <c r="D437" s="194">
        <f>D190</f>
        <v>17250725.499999996</v>
      </c>
    </row>
    <row r="438" spans="1:7" ht="12.6" customHeight="1" x14ac:dyDescent="0.25">
      <c r="A438" s="194" t="s">
        <v>476</v>
      </c>
      <c r="B438" s="194">
        <f>C386+C387+C388</f>
        <v>43352905.920000002</v>
      </c>
      <c r="C438" s="194">
        <f>CD69</f>
        <v>43352905.920000002</v>
      </c>
      <c r="D438" s="194">
        <f>D181+D186+D190</f>
        <v>43352905.920000002</v>
      </c>
    </row>
    <row r="439" spans="1:7" ht="12.6" customHeight="1" x14ac:dyDescent="0.25">
      <c r="A439" s="179" t="s">
        <v>451</v>
      </c>
      <c r="B439" s="194">
        <f>C389</f>
        <v>187912842.48642737</v>
      </c>
      <c r="C439" s="194">
        <f>SUM(C69:CC69)</f>
        <v>187912842.48642683</v>
      </c>
      <c r="D439" s="179"/>
    </row>
    <row r="440" spans="1:7" ht="12.6" customHeight="1" x14ac:dyDescent="0.25">
      <c r="A440" s="179" t="s">
        <v>477</v>
      </c>
      <c r="B440" s="194">
        <f>B438+B439</f>
        <v>231265748.40642738</v>
      </c>
      <c r="C440" s="194">
        <f>CE69</f>
        <v>231265748.40642685</v>
      </c>
      <c r="D440" s="179"/>
    </row>
    <row r="441" spans="1:7" ht="12.6" customHeight="1" x14ac:dyDescent="0.25">
      <c r="A441" s="179" t="s">
        <v>478</v>
      </c>
      <c r="B441" s="179">
        <f>D390</f>
        <v>748448378.50642753</v>
      </c>
      <c r="C441" s="179">
        <f>SUM(C427:C437)+C440</f>
        <v>748448379.77642679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6444878.9100000011</v>
      </c>
      <c r="C444" s="179">
        <f>C363</f>
        <v>6444878.9100000011</v>
      </c>
      <c r="D444" s="179"/>
    </row>
    <row r="445" spans="1:7" ht="12.6" customHeight="1" x14ac:dyDescent="0.25">
      <c r="A445" s="179" t="s">
        <v>343</v>
      </c>
      <c r="B445" s="179">
        <f>D229</f>
        <v>1495453760.5199997</v>
      </c>
      <c r="C445" s="179">
        <f>C364</f>
        <v>1495453760.5200005</v>
      </c>
      <c r="D445" s="179"/>
    </row>
    <row r="446" spans="1:7" ht="12.6" customHeight="1" x14ac:dyDescent="0.25">
      <c r="A446" s="179" t="s">
        <v>351</v>
      </c>
      <c r="B446" s="179">
        <f>D236</f>
        <v>36952894.019999996</v>
      </c>
      <c r="C446" s="179">
        <f>C365</f>
        <v>36952894.019999988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1538851533.4499998</v>
      </c>
      <c r="C448" s="179">
        <f>D367</f>
        <v>1538851533.4500005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2224</v>
      </c>
    </row>
    <row r="454" spans="1:7" ht="12.6" customHeight="1" x14ac:dyDescent="0.25">
      <c r="A454" s="179" t="s">
        <v>168</v>
      </c>
      <c r="B454" s="179">
        <f>C233</f>
        <v>19591565.049999997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17361328.969999999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28595823.390000004</v>
      </c>
      <c r="C458" s="194">
        <f>CE70</f>
        <v>28595823.390000001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1407572037.6299996</v>
      </c>
      <c r="C463" s="194">
        <f>CE73</f>
        <v>1407572037.6299996</v>
      </c>
      <c r="D463" s="194">
        <f>E141+E147+E153</f>
        <v>1407572037.6300001</v>
      </c>
    </row>
    <row r="464" spans="1:7" ht="12.6" customHeight="1" x14ac:dyDescent="0.25">
      <c r="A464" s="179" t="s">
        <v>246</v>
      </c>
      <c r="B464" s="194">
        <f>C360</f>
        <v>852956737.90000057</v>
      </c>
      <c r="C464" s="194">
        <f>CE74</f>
        <v>852956737.9000001</v>
      </c>
      <c r="D464" s="194">
        <f>E142+E148+E154</f>
        <v>852956737.89999986</v>
      </c>
    </row>
    <row r="465" spans="1:7" ht="12.6" customHeight="1" x14ac:dyDescent="0.25">
      <c r="A465" s="179" t="s">
        <v>247</v>
      </c>
      <c r="B465" s="194">
        <f>D361</f>
        <v>2260528775.5300002</v>
      </c>
      <c r="C465" s="194">
        <f>CE75</f>
        <v>2260528775.5299997</v>
      </c>
      <c r="D465" s="194">
        <f>D463+D464</f>
        <v>2260528775.5299997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23663141.800000001</v>
      </c>
      <c r="C468" s="179">
        <f>E195</f>
        <v>23663141.800000004</v>
      </c>
      <c r="D468" s="179"/>
    </row>
    <row r="469" spans="1:7" ht="12.6" customHeight="1" x14ac:dyDescent="0.25">
      <c r="A469" s="179" t="s">
        <v>333</v>
      </c>
      <c r="B469" s="179">
        <f t="shared" si="14"/>
        <v>9136136.5299999993</v>
      </c>
      <c r="C469" s="179">
        <f>E196</f>
        <v>9136136.5300000012</v>
      </c>
      <c r="D469" s="179"/>
    </row>
    <row r="470" spans="1:7" ht="12.6" customHeight="1" x14ac:dyDescent="0.25">
      <c r="A470" s="179" t="s">
        <v>334</v>
      </c>
      <c r="B470" s="179">
        <f t="shared" si="14"/>
        <v>611621433.28999996</v>
      </c>
      <c r="C470" s="179">
        <f>E197</f>
        <v>611621433.28999996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58528559.340000004</v>
      </c>
      <c r="C472" s="179">
        <f>E199</f>
        <v>58528559.339999996</v>
      </c>
      <c r="D472" s="179"/>
    </row>
    <row r="473" spans="1:7" ht="12.6" customHeight="1" x14ac:dyDescent="0.25">
      <c r="A473" s="179" t="s">
        <v>495</v>
      </c>
      <c r="B473" s="179">
        <f t="shared" si="14"/>
        <v>194910597.49000001</v>
      </c>
      <c r="C473" s="179">
        <f>SUM(E200:E201)</f>
        <v>194910597.48999998</v>
      </c>
      <c r="D473" s="179"/>
    </row>
    <row r="474" spans="1:7" ht="12.6" customHeight="1" x14ac:dyDescent="0.25">
      <c r="A474" s="179" t="s">
        <v>339</v>
      </c>
      <c r="B474" s="179">
        <f t="shared" si="14"/>
        <v>781019.19999999925</v>
      </c>
      <c r="C474" s="179">
        <f>E202</f>
        <v>781019.19999999925</v>
      </c>
      <c r="D474" s="179"/>
    </row>
    <row r="475" spans="1:7" ht="12.6" customHeight="1" x14ac:dyDescent="0.25">
      <c r="A475" s="179" t="s">
        <v>340</v>
      </c>
      <c r="B475" s="179">
        <f t="shared" si="14"/>
        <v>4779873.3100000005</v>
      </c>
      <c r="C475" s="179">
        <f>E203</f>
        <v>4779873.3100000788</v>
      </c>
      <c r="D475" s="179"/>
    </row>
    <row r="476" spans="1:7" ht="12.6" customHeight="1" x14ac:dyDescent="0.25">
      <c r="A476" s="179" t="s">
        <v>203</v>
      </c>
      <c r="B476" s="179">
        <f>D275</f>
        <v>903420760.96000004</v>
      </c>
      <c r="C476" s="179">
        <f>E204</f>
        <v>903420760.96000016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444772639.61999995</v>
      </c>
      <c r="C478" s="179">
        <f>E217</f>
        <v>444772639.61999995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697898204.1400001</v>
      </c>
    </row>
    <row r="482" spans="1:12" ht="12.6" customHeight="1" x14ac:dyDescent="0.25">
      <c r="A482" s="180" t="s">
        <v>499</v>
      </c>
      <c r="C482" s="180">
        <f>D339</f>
        <v>697898204.1400001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Regional Medical Center Everett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24294440.390000008</v>
      </c>
      <c r="C496" s="240">
        <f>C71</f>
        <v>24294440.390000008</v>
      </c>
      <c r="D496" s="240">
        <f>'Prior Year'!C59</f>
        <v>22355.966712202324</v>
      </c>
      <c r="E496" s="180">
        <f>C59</f>
        <v>22355.966712202324</v>
      </c>
      <c r="F496" s="263">
        <f t="shared" ref="F496:G511" si="15">IF(B496=0,"",IF(D496=0,"",B496/D496))</f>
        <v>1086.7094544714823</v>
      </c>
      <c r="G496" s="264">
        <f t="shared" si="15"/>
        <v>1086.7094544714823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90571903.210000008</v>
      </c>
      <c r="C498" s="240">
        <f>E71</f>
        <v>90571903.210000008</v>
      </c>
      <c r="D498" s="240">
        <f>'Prior Year'!E59</f>
        <v>121514.11318441942</v>
      </c>
      <c r="E498" s="180">
        <f>E59</f>
        <v>121514.11318441942</v>
      </c>
      <c r="F498" s="263">
        <f t="shared" si="15"/>
        <v>745.361183458097</v>
      </c>
      <c r="G498" s="263">
        <f t="shared" si="15"/>
        <v>745.361183458097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4024431.33</v>
      </c>
      <c r="C500" s="240">
        <f>G71</f>
        <v>4024431.33</v>
      </c>
      <c r="D500" s="240">
        <f>'Prior Year'!G59</f>
        <v>5035.9201033782538</v>
      </c>
      <c r="E500" s="180">
        <f>G59</f>
        <v>5035.9201033782538</v>
      </c>
      <c r="F500" s="263">
        <f t="shared" si="15"/>
        <v>799.14519042911047</v>
      </c>
      <c r="G500" s="263">
        <f t="shared" si="15"/>
        <v>799.14519042911047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6192</v>
      </c>
      <c r="E503" s="180">
        <f>J59</f>
        <v>6192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21084401.199999999</v>
      </c>
      <c r="C508" s="240">
        <f>O71</f>
        <v>21084401.199999999</v>
      </c>
      <c r="D508" s="240">
        <f>'Prior Year'!O59</f>
        <v>4619</v>
      </c>
      <c r="E508" s="180">
        <f>O59</f>
        <v>4619</v>
      </c>
      <c r="F508" s="263">
        <f t="shared" si="15"/>
        <v>4564.7112361983109</v>
      </c>
      <c r="G508" s="263">
        <f t="shared" si="15"/>
        <v>4564.7112361983109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58189599.749999985</v>
      </c>
      <c r="C509" s="240">
        <f>P71</f>
        <v>58189599.749999985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12230935.709999999</v>
      </c>
      <c r="C510" s="240">
        <f>Q71</f>
        <v>12230935.709999999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1757408.5399999998</v>
      </c>
      <c r="C511" s="240">
        <f>R71</f>
        <v>1757408.5399999998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5691568.0100000007</v>
      </c>
      <c r="C512" s="240">
        <f>S71</f>
        <v>5691568.0100000007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2163830.0699999998</v>
      </c>
      <c r="C513" s="240">
        <f>T71</f>
        <v>2163830.0699999998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18212204.420000006</v>
      </c>
      <c r="C514" s="240">
        <f>U71</f>
        <v>18212204.420000006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21007795.34</v>
      </c>
      <c r="C515" s="240">
        <f>V71</f>
        <v>21007795.34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1928783.3500000003</v>
      </c>
      <c r="C516" s="240">
        <f>W71</f>
        <v>1928783.3500000003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2615973.66</v>
      </c>
      <c r="C517" s="240">
        <f>X71</f>
        <v>2615973.66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16922245.150000002</v>
      </c>
      <c r="C518" s="240">
        <f>Y71</f>
        <v>16922245.150000002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7092030.9699999988</v>
      </c>
      <c r="C519" s="240">
        <f>Z71</f>
        <v>7092030.9699999988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2637592.0900000003</v>
      </c>
      <c r="C520" s="240">
        <f>AA71</f>
        <v>2637592.0900000003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24357006.230000004</v>
      </c>
      <c r="C521" s="240">
        <f>AB71</f>
        <v>24357006.230000004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6904714.1399999997</v>
      </c>
      <c r="C522" s="240">
        <f>AC71</f>
        <v>6904714.1399999997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2229596.6500000004</v>
      </c>
      <c r="C523" s="240">
        <f>AD71</f>
        <v>2229596.6500000004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5956362.830000001</v>
      </c>
      <c r="C524" s="240">
        <f>AE71</f>
        <v>5956362.830000001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19761170.25</v>
      </c>
      <c r="C526" s="240">
        <f>AG71</f>
        <v>19761170.25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11417496.000000004</v>
      </c>
      <c r="C529" s="240">
        <f>AJ71</f>
        <v>11417496.000000004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185105.56000000003</v>
      </c>
      <c r="C534" s="240">
        <f>AO71</f>
        <v>185105.56000000003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328948.18</v>
      </c>
      <c r="C537" s="240">
        <f>AR71</f>
        <v>328948.18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295001.77</v>
      </c>
      <c r="C541" s="240">
        <f>AV71</f>
        <v>295001.77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94850.160000000382</v>
      </c>
      <c r="C542" s="240">
        <f>AW71</f>
        <v>94850.160000000382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828744.67</v>
      </c>
      <c r="C543" s="240">
        <f>AX71</f>
        <v>828744.67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6930810.4600000009</v>
      </c>
      <c r="C544" s="240">
        <f>AY71</f>
        <v>6930810.4600000009</v>
      </c>
      <c r="D544" s="240">
        <f>'Prior Year'!AY59</f>
        <v>843508</v>
      </c>
      <c r="E544" s="180">
        <f>AY59</f>
        <v>843508</v>
      </c>
      <c r="F544" s="263">
        <f t="shared" ref="F544:G550" si="19">IF(B544=0,"",IF(D544=0,"",B544/D544))</f>
        <v>8.2166505356202908</v>
      </c>
      <c r="G544" s="263">
        <f t="shared" si="19"/>
        <v>8.2166505356202908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-74268.41000000108</v>
      </c>
      <c r="C545" s="240">
        <f>AZ71</f>
        <v>-74268.41000000108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3085228.6</v>
      </c>
      <c r="C546" s="240">
        <f>BA71</f>
        <v>3085228.6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5091770.6499999994</v>
      </c>
      <c r="C547" s="240">
        <f>BB71</f>
        <v>5091770.6499999994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1496523.11</v>
      </c>
      <c r="C548" s="240">
        <f>BC71</f>
        <v>1496523.11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267974.86000000004</v>
      </c>
      <c r="C549" s="240">
        <f>BD71</f>
        <v>267974.86000000004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29633746.239999995</v>
      </c>
      <c r="C550" s="240">
        <f>BE71</f>
        <v>29633746.239999995</v>
      </c>
      <c r="D550" s="240">
        <f>'Prior Year'!BE59</f>
        <v>828801.23000000021</v>
      </c>
      <c r="E550" s="180">
        <f>BE59</f>
        <v>828801.23000000021</v>
      </c>
      <c r="F550" s="263">
        <f t="shared" si="19"/>
        <v>35.75494963973447</v>
      </c>
      <c r="G550" s="263">
        <f t="shared" si="19"/>
        <v>35.75494963973447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8931898.8599999994</v>
      </c>
      <c r="C551" s="240">
        <f>BF71</f>
        <v>8931898.8599999994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373104.09999999986</v>
      </c>
      <c r="C552" s="240">
        <f>BG71</f>
        <v>373104.09999999986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3072363.1500000008</v>
      </c>
      <c r="C553" s="240">
        <f>BH71</f>
        <v>3072363.1500000008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319.19</v>
      </c>
      <c r="C555" s="240">
        <f>BJ71</f>
        <v>319.19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37680</v>
      </c>
      <c r="C556" s="240">
        <f>BK71</f>
        <v>37680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1824810.7800000003</v>
      </c>
      <c r="C557" s="240">
        <f>BL71</f>
        <v>1824810.7800000003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5967.24</v>
      </c>
      <c r="C558" s="240">
        <f>BM71</f>
        <v>5967.24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21026526.100000001</v>
      </c>
      <c r="C559" s="240">
        <f>BN71</f>
        <v>21026526.100000001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436957.97</v>
      </c>
      <c r="C560" s="240">
        <f>BO71</f>
        <v>436957.97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133247.67000000001</v>
      </c>
      <c r="C561" s="240">
        <f>BP71</f>
        <v>133247.67000000001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1205875.01</v>
      </c>
      <c r="C564" s="240">
        <f>BS71</f>
        <v>1205875.01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1085345.4300000002</v>
      </c>
      <c r="C565" s="240">
        <f>BT71</f>
        <v>1085345.4300000002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3556391.75</v>
      </c>
      <c r="C568" s="240">
        <f>BW71</f>
        <v>3556391.75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10818334.890000002</v>
      </c>
      <c r="C570" s="240">
        <f>BY71</f>
        <v>10818334.890000002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3666622.0500000003</v>
      </c>
      <c r="C572" s="240">
        <f>CA71</f>
        <v>3666622.0500000003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315801.51</v>
      </c>
      <c r="C573" s="240">
        <f>CB71</f>
        <v>315801.51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210792479.62642682</v>
      </c>
      <c r="C574" s="240">
        <f>CC71</f>
        <v>210792479.62642682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43352905.920000002</v>
      </c>
      <c r="C575" s="240">
        <f>CD71</f>
        <v>43352905.920000002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635108.80000000016</v>
      </c>
      <c r="E612" s="180">
        <f>SUM(C624:D647)+SUM(C668:D713)</f>
        <v>482407839.59661496</v>
      </c>
      <c r="F612" s="180">
        <f>CE64-(AX64+BD64+BE64+BG64+BJ64+BN64+BP64+BQ64+CB64+CC64+CD64)</f>
        <v>103388177.18999997</v>
      </c>
      <c r="G612" s="180">
        <f>CE77-(AX77+AY77+BD77+BE77+BG77+BJ77+BN77+BP77+BQ77+CB77+CC77+CD77)</f>
        <v>843507.99999999988</v>
      </c>
      <c r="H612" s="197">
        <f>CE60-(AX60+AY60+AZ60+BD60+BE60+BG60+BJ60+BN60+BO60+BP60+BQ60+BR60+CB60+CC60+CD60)</f>
        <v>2759.34</v>
      </c>
      <c r="I612" s="180">
        <f>CE78-(AX78+AY78+AZ78+BD78+BE78+BF78+BG78+BJ78+BN78+BO78+BP78+BQ78+BR78+CB78+CC78+CD78)</f>
        <v>178384.98465918994</v>
      </c>
      <c r="J612" s="180">
        <f>CE79-(AX79+AY79+AZ79+BA79+BD79+BE79+BF79+BG79+BJ79+BN79+BO79+BP79+BQ79+BR79+CB79+CC79+CD79)</f>
        <v>4447031</v>
      </c>
      <c r="K612" s="180">
        <f>CE75-(AW75+AX75+AY75+AZ75+BA75+BB75+BC75+BD75+BE75+BF75+BG75+BH75+BI75+BJ75+BK75+BL75+BM75+BN75+BO75+BP75+BQ75+BR75+BS75+BT75+BU75+BV75+BW75+BX75+CB75+CC75+CD75)</f>
        <v>2260528775.5299997</v>
      </c>
      <c r="L612" s="197">
        <f>CE80-(AW80+AX80+AY80+AZ80+BA80+BB80+BC80+BD80+BE80+BF80+BG80+BH80+BI80+BJ80+BK80+BL80+BM80+BN80+BO80+BP80+BQ80+BR80+BS80+BT80+BU80+BV80+BW80+BX80+BY80+BZ80+CA80+CB80+CC80+CD80)</f>
        <v>984.09000000000037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29633746.239999995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43352905.920000002</v>
      </c>
      <c r="D615" s="266">
        <f>SUM(C614:C615)</f>
        <v>72986652.159999996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828744.67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319.19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373104.09999999986</v>
      </c>
      <c r="D618" s="180">
        <f>(D615/D612)*BG76</f>
        <v>149500.472456791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21026526.100000001</v>
      </c>
      <c r="D619" s="180">
        <f>(D615/D612)*BN76</f>
        <v>2660492.6688022809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210792479.62642682</v>
      </c>
      <c r="D620" s="180">
        <f>(D615/D612)*CC76</f>
        <v>737227.37228283146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133247.67000000001</v>
      </c>
      <c r="D621" s="180">
        <f>(D615/D612)*BP76</f>
        <v>427273.4098431663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315801.51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237444716.78981188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267974.86000000004</v>
      </c>
      <c r="D624" s="180">
        <f>(D615/D612)*BD76</f>
        <v>104145.02783377962</v>
      </c>
      <c r="E624" s="180">
        <f>(E623/E612)*SUM(C624:D624)</f>
        <v>183160.16889864902</v>
      </c>
      <c r="F624" s="180">
        <f>SUM(C624:E624)</f>
        <v>555280.05673242873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6930810.4600000009</v>
      </c>
      <c r="D625" s="180">
        <f>(D615/D612)*AY76</f>
        <v>3087752.2882551085</v>
      </c>
      <c r="E625" s="180">
        <f>(E623/E612)*SUM(C625:D625)</f>
        <v>4931210.8948925259</v>
      </c>
      <c r="F625" s="180">
        <f>(F624/F612)*AY64</f>
        <v>10277.785602005491</v>
      </c>
      <c r="G625" s="180">
        <f>SUM(C625:F625)</f>
        <v>14960051.428749641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436957.97</v>
      </c>
      <c r="D627" s="180">
        <f>(D615/D612)*BO76</f>
        <v>175273.56279961602</v>
      </c>
      <c r="E627" s="180">
        <f>(E623/E612)*SUM(C627:D627)</f>
        <v>301344.90151933528</v>
      </c>
      <c r="F627" s="180">
        <f>(F624/F612)*BO64</f>
        <v>5.3203416401111241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-74268.41000000108</v>
      </c>
      <c r="D628" s="180">
        <f>(D615/D612)*AZ76</f>
        <v>59842.249673247781</v>
      </c>
      <c r="E628" s="180">
        <f>(E623/E612)*SUM(C628:D628)</f>
        <v>-7100.6631152898726</v>
      </c>
      <c r="F628" s="180">
        <f>(F624/F612)*AZ64</f>
        <v>12176.81683197277</v>
      </c>
      <c r="G628" s="180">
        <f>(G625/G612)*AZ77</f>
        <v>0</v>
      </c>
      <c r="H628" s="180">
        <f>SUM(C626:G628)</f>
        <v>904231.74805052113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8931898.8599999994</v>
      </c>
      <c r="D629" s="180">
        <f>(D615/D612)*BF76</f>
        <v>2554296.3204056993</v>
      </c>
      <c r="E629" s="180">
        <f>(E623/E612)*SUM(C629:D629)</f>
        <v>5653590.4637961667</v>
      </c>
      <c r="F629" s="180">
        <f>(F624/F612)*BF64</f>
        <v>5629.1396182472809</v>
      </c>
      <c r="G629" s="180">
        <f>(G625/G612)*BF77</f>
        <v>0</v>
      </c>
      <c r="H629" s="180">
        <f>(H628/H612)*BF60</f>
        <v>46343.130534586053</v>
      </c>
      <c r="I629" s="180">
        <f>SUM(C629:H629)</f>
        <v>17191757.914354701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3085228.6</v>
      </c>
      <c r="D630" s="180">
        <f>(D615/D612)*BA76</f>
        <v>454943.82805668301</v>
      </c>
      <c r="E630" s="180">
        <f>(E623/E612)*SUM(C630:D630)</f>
        <v>1742499.1274393837</v>
      </c>
      <c r="F630" s="180">
        <f>(F624/F612)*BA64</f>
        <v>416.82518957034227</v>
      </c>
      <c r="G630" s="180">
        <f>(G625/G612)*BA77</f>
        <v>0</v>
      </c>
      <c r="H630" s="180">
        <f>(H628/H612)*BA60</f>
        <v>1835.1119431033935</v>
      </c>
      <c r="I630" s="180">
        <f>(I629/I612)*BA78</f>
        <v>124086.60690783987</v>
      </c>
      <c r="J630" s="180">
        <f>SUM(C630:I630)</f>
        <v>5409010.09953658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94850.160000000382</v>
      </c>
      <c r="D631" s="180">
        <f>(D615/D612)*AW76</f>
        <v>709331.71102712478</v>
      </c>
      <c r="E631" s="180">
        <f>(E623/E612)*SUM(C631:D631)</f>
        <v>395824.28173888376</v>
      </c>
      <c r="F631" s="180">
        <f>(F624/F612)*AW64</f>
        <v>43.318247413756374</v>
      </c>
      <c r="G631" s="180">
        <f>(G625/G612)*AW77</f>
        <v>0</v>
      </c>
      <c r="H631" s="180">
        <f>(H628/H612)*AW60</f>
        <v>4391.1607209974063</v>
      </c>
      <c r="I631" s="180">
        <f>(I629/I612)*AW78</f>
        <v>193471.28099190688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5091770.6499999994</v>
      </c>
      <c r="D632" s="180">
        <f>(D615/D612)*BB76</f>
        <v>339136.72679360001</v>
      </c>
      <c r="E632" s="180">
        <f>(E623/E612)*SUM(C632:D632)</f>
        <v>2673132.8932646662</v>
      </c>
      <c r="F632" s="180">
        <f>(F624/F612)*BB64</f>
        <v>778.1952970529187</v>
      </c>
      <c r="G632" s="180">
        <f>(G625/G612)*BB77</f>
        <v>0</v>
      </c>
      <c r="H632" s="180">
        <f>(H628/H612)*BB60</f>
        <v>16692.964711015513</v>
      </c>
      <c r="I632" s="180">
        <f>(I629/I612)*BB78</f>
        <v>92500.047501261521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1496523.11</v>
      </c>
      <c r="D633" s="180">
        <f>(D615/D612)*BC76</f>
        <v>156173.87218126527</v>
      </c>
      <c r="E633" s="180">
        <f>(E623/E612)*SUM(C633:D633)</f>
        <v>813469.7130990841</v>
      </c>
      <c r="F633" s="180">
        <f>(F624/F612)*BC64</f>
        <v>2.6413729240931256</v>
      </c>
      <c r="G633" s="180">
        <f>(G625/G612)*BC77</f>
        <v>0</v>
      </c>
      <c r="H633" s="180">
        <f>(H628/H612)*BC60</f>
        <v>11580.867155227488</v>
      </c>
      <c r="I633" s="180">
        <f>(I629/I612)*BC78</f>
        <v>42596.656315595486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37680</v>
      </c>
      <c r="D635" s="180">
        <f>(D615/D612)*BK76</f>
        <v>122148.38242024671</v>
      </c>
      <c r="E635" s="180">
        <f>(E623/E612)*SUM(C635:D635)</f>
        <v>78668.715314583227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33316.153289854483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3072363.1500000008</v>
      </c>
      <c r="D636" s="180">
        <f>(D615/D612)*BH76</f>
        <v>2257116.8562159501</v>
      </c>
      <c r="E636" s="180">
        <f>(E623/E612)*SUM(C636:D636)</f>
        <v>2623209.5891540125</v>
      </c>
      <c r="F636" s="180">
        <f>(F624/F612)*BH64</f>
        <v>69.952234287093205</v>
      </c>
      <c r="G636" s="180">
        <f>(G625/G612)*BH77</f>
        <v>0</v>
      </c>
      <c r="H636" s="180">
        <f>(H628/H612)*BH60</f>
        <v>6681.7736642639629</v>
      </c>
      <c r="I636" s="180">
        <f>(I629/I612)*BH78</f>
        <v>615631.98533475224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1824810.7800000003</v>
      </c>
      <c r="D637" s="180">
        <f>(D615/D612)*BL76</f>
        <v>245618.34391456703</v>
      </c>
      <c r="E637" s="180">
        <f>(E623/E612)*SUM(C637:D637)</f>
        <v>1019080.5716846447</v>
      </c>
      <c r="F637" s="180">
        <f>(F624/F612)*BL64</f>
        <v>35.159369775043267</v>
      </c>
      <c r="G637" s="180">
        <f>(G625/G612)*BL77</f>
        <v>0</v>
      </c>
      <c r="H637" s="180">
        <f>(H628/H612)*BL60</f>
        <v>7451.8652832448524</v>
      </c>
      <c r="I637" s="180">
        <f>(I629/I612)*BL78</f>
        <v>66992.769241138376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5967.24</v>
      </c>
      <c r="D638" s="180">
        <f>(D615/D612)*BM76</f>
        <v>11104.71181980284</v>
      </c>
      <c r="E638" s="180">
        <f>(E623/E612)*SUM(C638:D638)</f>
        <v>8402.9413126702493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3028.8266933847385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1205875.01</v>
      </c>
      <c r="D639" s="180">
        <f>(D615/D612)*BS76</f>
        <v>941656.11865570582</v>
      </c>
      <c r="E639" s="180">
        <f>(E623/E612)*SUM(C639:D639)</f>
        <v>1057030.750303207</v>
      </c>
      <c r="F639" s="180">
        <f>(F624/F612)*BS64</f>
        <v>99.557577721075177</v>
      </c>
      <c r="G639" s="180">
        <f>(G625/G612)*BS77</f>
        <v>0</v>
      </c>
      <c r="H639" s="180">
        <f>(H628/H612)*BS60</f>
        <v>3050.873605409392</v>
      </c>
      <c r="I639" s="180">
        <f>(I629/I612)*BS78</f>
        <v>256838.10930485779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1085345.4300000002</v>
      </c>
      <c r="D640" s="180">
        <f>(D615/D612)*BT76</f>
        <v>550351.49441204383</v>
      </c>
      <c r="E640" s="180">
        <f>(E623/E612)*SUM(C640:D640)</f>
        <v>805102.15857136622</v>
      </c>
      <c r="F640" s="180">
        <f>(F624/F612)*BT64</f>
        <v>20.338088141049461</v>
      </c>
      <c r="G640" s="180">
        <f>(G625/G612)*BT77</f>
        <v>0</v>
      </c>
      <c r="H640" s="180">
        <f>(H628/H612)*BT60</f>
        <v>3653.8389581433648</v>
      </c>
      <c r="I640" s="180">
        <f>(I629/I612)*BT78</f>
        <v>150109.19005091081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3556391.75</v>
      </c>
      <c r="D643" s="180">
        <f>(D615/D612)*BW76</f>
        <v>1582254.2258390544</v>
      </c>
      <c r="E643" s="180">
        <f>(E623/E612)*SUM(C643:D643)</f>
        <v>2529279.663938472</v>
      </c>
      <c r="F643" s="180">
        <f>(F624/F612)*BW64</f>
        <v>458.13286774023067</v>
      </c>
      <c r="G643" s="180">
        <f>(G625/G612)*BW77</f>
        <v>0</v>
      </c>
      <c r="H643" s="180">
        <f>(H628/H612)*BW60</f>
        <v>2290.6129432665575</v>
      </c>
      <c r="I643" s="180">
        <f>(I629/I612)*BW78</f>
        <v>431562.19744450966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38333019.469925746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10818334.890000002</v>
      </c>
      <c r="D645" s="180">
        <f>(D615/D612)*BY76</f>
        <v>2615584.2626660648</v>
      </c>
      <c r="E645" s="180">
        <f>(E623/E612)*SUM(C645:D645)</f>
        <v>6612274.6497016232</v>
      </c>
      <c r="F645" s="180">
        <f>(F624/F612)*BY64</f>
        <v>331.36522819698126</v>
      </c>
      <c r="G645" s="180">
        <f>(G625/G612)*BY77</f>
        <v>0</v>
      </c>
      <c r="H645" s="180">
        <f>(H628/H612)*BY60</f>
        <v>25773.491843764619</v>
      </c>
      <c r="I645" s="180">
        <f>(I629/I612)*BY78</f>
        <v>713404.50451245217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3666622.0500000003</v>
      </c>
      <c r="D647" s="180">
        <f>(D615/D612)*CA76</f>
        <v>0</v>
      </c>
      <c r="E647" s="180">
        <f>(E623/E612)*SUM(C647:D647)</f>
        <v>1804738.5692685551</v>
      </c>
      <c r="F647" s="180">
        <f>(F624/F612)*CA64</f>
        <v>12.357951638802026</v>
      </c>
      <c r="G647" s="180">
        <f>(G625/G612)*CA77</f>
        <v>0</v>
      </c>
      <c r="H647" s="180">
        <f>(H628/H612)*CA60</f>
        <v>13379.932256591352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26270456.073428888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357992011.58642685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24294440.390000008</v>
      </c>
      <c r="D668" s="180">
        <f>(D615/D612)*C76</f>
        <v>3512304.3944048784</v>
      </c>
      <c r="E668" s="180">
        <f>(E623/E612)*SUM(C668:D668)</f>
        <v>13686686.032508511</v>
      </c>
      <c r="F668" s="180">
        <f>(F624/F612)*C64</f>
        <v>9060.5946083427589</v>
      </c>
      <c r="G668" s="180">
        <f>(G625/G612)*C77</f>
        <v>2246023.7448723484</v>
      </c>
      <c r="H668" s="180">
        <f>(H628/H612)*C60</f>
        <v>61905.535209225367</v>
      </c>
      <c r="I668" s="180">
        <f>(I629/I612)*C78</f>
        <v>957986.25643712492</v>
      </c>
      <c r="J668" s="180">
        <f>(J630/J612)*C79</f>
        <v>812080.43820400781</v>
      </c>
      <c r="K668" s="180">
        <f>(K644/K612)*C75</f>
        <v>1927369.1261618154</v>
      </c>
      <c r="L668" s="180">
        <f>(L647/L612)*C80</f>
        <v>3711430.3649959024</v>
      </c>
      <c r="M668" s="180">
        <f t="shared" ref="M668:M713" si="20">ROUND(SUM(D668:L668),0)</f>
        <v>26924846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90571903.210000008</v>
      </c>
      <c r="D670" s="180">
        <f>(D615/D612)*E76</f>
        <v>13575176.35734285</v>
      </c>
      <c r="E670" s="180">
        <f>(E623/E612)*SUM(C670:D670)</f>
        <v>51261965.048146896</v>
      </c>
      <c r="F670" s="180">
        <f>(F624/F612)*E64</f>
        <v>22377.859271795776</v>
      </c>
      <c r="G670" s="180">
        <f>(G625/G612)*E77</f>
        <v>12208086.863912936</v>
      </c>
      <c r="H670" s="180">
        <f>(H628/H612)*E60</f>
        <v>242149.5748637181</v>
      </c>
      <c r="I670" s="180">
        <f>(I629/I612)*E78</f>
        <v>3702649.5766601022</v>
      </c>
      <c r="J670" s="180">
        <f>(J630/J612)*E79</f>
        <v>4413999.8754298408</v>
      </c>
      <c r="K670" s="180">
        <f>(K644/K612)*E75</f>
        <v>6134369.0210362496</v>
      </c>
      <c r="L670" s="180">
        <f>(L647/L612)*E80</f>
        <v>11849187.917073514</v>
      </c>
      <c r="M670" s="180">
        <f t="shared" si="20"/>
        <v>103409962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4024431.33</v>
      </c>
      <c r="D672" s="180">
        <f>(D615/D612)*G76</f>
        <v>707740.07014226203</v>
      </c>
      <c r="E672" s="180">
        <f>(E623/E612)*SUM(C672:D672)</f>
        <v>2329209.8628562819</v>
      </c>
      <c r="F672" s="180">
        <f>(F624/F612)*G64</f>
        <v>514.02706867767915</v>
      </c>
      <c r="G672" s="180">
        <f>(G625/G612)*G77</f>
        <v>505940.8199643594</v>
      </c>
      <c r="H672" s="180">
        <f>(H628/H612)*G60</f>
        <v>8051.5536503661397</v>
      </c>
      <c r="I672" s="180">
        <f>(I629/I612)*G78</f>
        <v>193037.15856922884</v>
      </c>
      <c r="J672" s="180">
        <f>(J630/J612)*G79</f>
        <v>182929.7859027324</v>
      </c>
      <c r="K672" s="180">
        <f>(K644/K612)*G75</f>
        <v>186004.02704211406</v>
      </c>
      <c r="L672" s="180">
        <f>(L647/L612)*G80</f>
        <v>365990.86746812781</v>
      </c>
      <c r="M672" s="180">
        <f t="shared" si="20"/>
        <v>4479418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21084401.199999999</v>
      </c>
      <c r="D680" s="180">
        <f>(D615/D612)*O76</f>
        <v>3994530.2113472209</v>
      </c>
      <c r="E680" s="180">
        <f>(E623/E612)*SUM(C680:D680)</f>
        <v>12344036.057411209</v>
      </c>
      <c r="F680" s="180">
        <f>(F624/F612)*O64</f>
        <v>8339.0890928926965</v>
      </c>
      <c r="G680" s="180">
        <f>(G625/G612)*O77</f>
        <v>0</v>
      </c>
      <c r="H680" s="180">
        <f>(H628/H612)*O60</f>
        <v>59608.368294733453</v>
      </c>
      <c r="I680" s="180">
        <f>(I629/I612)*O78</f>
        <v>1089514.0664600381</v>
      </c>
      <c r="J680" s="180">
        <f>(J630/J612)*O79</f>
        <v>0</v>
      </c>
      <c r="K680" s="180">
        <f>(K644/K612)*O75</f>
        <v>1396917.8399585478</v>
      </c>
      <c r="L680" s="180">
        <f>(L647/L612)*O80</f>
        <v>2888685.0305416565</v>
      </c>
      <c r="M680" s="180">
        <f t="shared" si="20"/>
        <v>21781631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58189599.749999985</v>
      </c>
      <c r="D681" s="180">
        <f>(D615/D612)*P76</f>
        <v>5687700.5466760909</v>
      </c>
      <c r="E681" s="180">
        <f>(E623/E612)*SUM(C681:D681)</f>
        <v>31440881.000036813</v>
      </c>
      <c r="F681" s="180">
        <f>(F624/F612)*P64</f>
        <v>206478.41729024763</v>
      </c>
      <c r="G681" s="180">
        <f>(G625/G612)*P77</f>
        <v>0</v>
      </c>
      <c r="H681" s="180">
        <f>(H628/H612)*P60</f>
        <v>46837.955362101449</v>
      </c>
      <c r="I681" s="180">
        <f>(I629/I612)*P78</f>
        <v>1551328.7980180446</v>
      </c>
      <c r="J681" s="180">
        <f>(J630/J612)*P79</f>
        <v>0</v>
      </c>
      <c r="K681" s="180">
        <f>(K644/K612)*P75</f>
        <v>7710287.6583205592</v>
      </c>
      <c r="L681" s="180">
        <f>(L647/L612)*P80</f>
        <v>1593435.0750672903</v>
      </c>
      <c r="M681" s="180">
        <f t="shared" si="20"/>
        <v>48236949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12230935.709999999</v>
      </c>
      <c r="D682" s="180">
        <f>(D615/D612)*Q76</f>
        <v>3190548.1562341391</v>
      </c>
      <c r="E682" s="180">
        <f>(E623/E612)*SUM(C682:D682)</f>
        <v>7590568.7439875351</v>
      </c>
      <c r="F682" s="180">
        <f>(F624/F612)*Q64</f>
        <v>6734.579644702214</v>
      </c>
      <c r="G682" s="180">
        <f>(G625/G612)*Q77</f>
        <v>0</v>
      </c>
      <c r="H682" s="180">
        <f>(H628/H612)*Q60</f>
        <v>30430.088399389482</v>
      </c>
      <c r="I682" s="180">
        <f>(I629/I612)*Q78</f>
        <v>870226.76310234913</v>
      </c>
      <c r="J682" s="180">
        <f>(J630/J612)*Q79</f>
        <v>0</v>
      </c>
      <c r="K682" s="180">
        <f>(K644/K612)*Q75</f>
        <v>360872.60477300984</v>
      </c>
      <c r="L682" s="180">
        <f>(L647/L612)*Q80</f>
        <v>1668448.5205512755</v>
      </c>
      <c r="M682" s="180">
        <f t="shared" si="20"/>
        <v>13717829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1757408.5399999998</v>
      </c>
      <c r="D683" s="180">
        <f>(D615/D612)*R76</f>
        <v>78614.418521067229</v>
      </c>
      <c r="E683" s="180">
        <f>(E623/E612)*SUM(C683:D683)</f>
        <v>903704.11842844007</v>
      </c>
      <c r="F683" s="180">
        <f>(F624/F612)*R64</f>
        <v>5544.1265097150845</v>
      </c>
      <c r="G683" s="180">
        <f>(G625/G612)*R77</f>
        <v>0</v>
      </c>
      <c r="H683" s="180">
        <f>(H628/H612)*R60</f>
        <v>2762.4988714931442</v>
      </c>
      <c r="I683" s="180">
        <f>(I629/I612)*R78</f>
        <v>21442.199776576963</v>
      </c>
      <c r="J683" s="180">
        <f>(J630/J612)*R79</f>
        <v>0</v>
      </c>
      <c r="K683" s="180">
        <f>(K644/K612)*R75</f>
        <v>777225.29750409082</v>
      </c>
      <c r="L683" s="180">
        <f>(L647/L612)*R80</f>
        <v>0</v>
      </c>
      <c r="M683" s="180">
        <f t="shared" si="20"/>
        <v>1789293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5691568.0100000007</v>
      </c>
      <c r="D684" s="180">
        <f>(D615/D612)*S76</f>
        <v>6047784.8763933536</v>
      </c>
      <c r="E684" s="180">
        <f>(E623/E612)*SUM(C684:D684)</f>
        <v>5778196.5644177105</v>
      </c>
      <c r="F684" s="180">
        <f>(F624/F612)*S64</f>
        <v>4536.9324512175144</v>
      </c>
      <c r="G684" s="180">
        <f>(G625/G612)*S77</f>
        <v>0</v>
      </c>
      <c r="H684" s="180">
        <f>(H628/H612)*S60</f>
        <v>13166.928191766849</v>
      </c>
      <c r="I684" s="180">
        <f>(I629/I612)*S78</f>
        <v>1649542.3354258582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13493228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2163830.0699999998</v>
      </c>
      <c r="D685" s="180">
        <f>(D615/D612)*T76</f>
        <v>11860.884890011912</v>
      </c>
      <c r="E685" s="180">
        <f>(E623/E612)*SUM(C685:D685)</f>
        <v>1070891.2256442509</v>
      </c>
      <c r="F685" s="180">
        <f>(F624/F612)*T64</f>
        <v>2686.8194692877491</v>
      </c>
      <c r="G685" s="180">
        <f>(G625/G612)*T77</f>
        <v>0</v>
      </c>
      <c r="H685" s="180">
        <f>(H628/H612)*T60</f>
        <v>4250.2503396519669</v>
      </c>
      <c r="I685" s="180">
        <f>(I629/I612)*T78</f>
        <v>3235.0740248808743</v>
      </c>
      <c r="J685" s="180">
        <f>(J630/J612)*T79</f>
        <v>0</v>
      </c>
      <c r="K685" s="180">
        <f>(K644/K612)*T75</f>
        <v>187075.23213633103</v>
      </c>
      <c r="L685" s="180">
        <f>(L647/L612)*T80</f>
        <v>285371.43495509017</v>
      </c>
      <c r="M685" s="180">
        <f t="shared" si="20"/>
        <v>1565371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18212204.420000006</v>
      </c>
      <c r="D686" s="180">
        <f>(D615/D612)*U76</f>
        <v>1842558.1862645664</v>
      </c>
      <c r="E686" s="180">
        <f>(E623/E612)*SUM(C686:D686)</f>
        <v>9871102.906025026</v>
      </c>
      <c r="F686" s="180">
        <f>(F624/F612)*U64</f>
        <v>36966.511518718733</v>
      </c>
      <c r="G686" s="180">
        <f>(G625/G612)*U77</f>
        <v>0</v>
      </c>
      <c r="H686" s="180">
        <f>(H628/H612)*U60</f>
        <v>61394.325453646568</v>
      </c>
      <c r="I686" s="180">
        <f>(I629/I612)*U78</f>
        <v>502560.49046861008</v>
      </c>
      <c r="J686" s="180">
        <f>(J630/J612)*U79</f>
        <v>0</v>
      </c>
      <c r="K686" s="180">
        <f>(K644/K612)*U75</f>
        <v>1908609.6176594205</v>
      </c>
      <c r="L686" s="180">
        <f>(L647/L612)*U80</f>
        <v>266.95176328820412</v>
      </c>
      <c r="M686" s="180">
        <f t="shared" si="20"/>
        <v>14223459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21007795.34</v>
      </c>
      <c r="D687" s="180">
        <f>(D615/D612)*V76</f>
        <v>761582.35081921564</v>
      </c>
      <c r="E687" s="180">
        <f>(E623/E612)*SUM(C687:D687)</f>
        <v>10715049.168374436</v>
      </c>
      <c r="F687" s="180">
        <f>(F624/F612)*V64</f>
        <v>83835.529753904688</v>
      </c>
      <c r="G687" s="180">
        <f>(G625/G612)*V77</f>
        <v>0</v>
      </c>
      <c r="H687" s="180">
        <f>(H628/H612)*V60</f>
        <v>14284.380285692305</v>
      </c>
      <c r="I687" s="180">
        <f>(I629/I612)*V78</f>
        <v>207722.72084165583</v>
      </c>
      <c r="J687" s="180">
        <f>(J630/J612)*V79</f>
        <v>0</v>
      </c>
      <c r="K687" s="180">
        <f>(K644/K612)*V75</f>
        <v>3570451.3668888607</v>
      </c>
      <c r="L687" s="180">
        <f>(L647/L612)*V80</f>
        <v>324613.3441584562</v>
      </c>
      <c r="M687" s="180">
        <f t="shared" si="20"/>
        <v>15677539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1928783.3500000003</v>
      </c>
      <c r="D688" s="180">
        <f>(D615/D612)*W76</f>
        <v>295991.19222227868</v>
      </c>
      <c r="E688" s="180">
        <f>(E623/E612)*SUM(C688:D688)</f>
        <v>1095050.5313945136</v>
      </c>
      <c r="F688" s="180">
        <f>(F624/F612)*W64</f>
        <v>1642.8916366658721</v>
      </c>
      <c r="G688" s="180">
        <f>(G625/G612)*W77</f>
        <v>0</v>
      </c>
      <c r="H688" s="180">
        <f>(H628/H612)*W60</f>
        <v>3627.6230732418867</v>
      </c>
      <c r="I688" s="180">
        <f>(I629/I612)*W78</f>
        <v>80732.03866586498</v>
      </c>
      <c r="J688" s="180">
        <f>(J630/J612)*W79</f>
        <v>0</v>
      </c>
      <c r="K688" s="180">
        <f>(K644/K612)*W75</f>
        <v>376777.04104217066</v>
      </c>
      <c r="L688" s="180">
        <f>(L647/L612)*W80</f>
        <v>0</v>
      </c>
      <c r="M688" s="180">
        <f t="shared" si="20"/>
        <v>1853821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2615973.66</v>
      </c>
      <c r="D689" s="180">
        <f>(D615/D612)*X76</f>
        <v>459008.54560885555</v>
      </c>
      <c r="E689" s="180">
        <f>(E623/E612)*SUM(C689:D689)</f>
        <v>1513529.049517605</v>
      </c>
      <c r="F689" s="180">
        <f>(F624/F612)*X64</f>
        <v>146.6004939491022</v>
      </c>
      <c r="G689" s="180">
        <f>(G625/G612)*X77</f>
        <v>0</v>
      </c>
      <c r="H689" s="180">
        <f>(H628/H612)*X60</f>
        <v>6852.1769161235643</v>
      </c>
      <c r="I689" s="180">
        <f>(I629/I612)*X78</f>
        <v>125195.26467607975</v>
      </c>
      <c r="J689" s="180">
        <f>(J630/J612)*X79</f>
        <v>0</v>
      </c>
      <c r="K689" s="180">
        <f>(K644/K612)*X75</f>
        <v>1027815.1097586119</v>
      </c>
      <c r="L689" s="180">
        <f>(L647/L612)*X80</f>
        <v>266.95176328820412</v>
      </c>
      <c r="M689" s="180">
        <f t="shared" si="20"/>
        <v>3132814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16922245.150000002</v>
      </c>
      <c r="D690" s="180">
        <f>(D615/D612)*Y76</f>
        <v>3128934.9906016323</v>
      </c>
      <c r="E690" s="180">
        <f>(E623/E612)*SUM(C690:D690)</f>
        <v>9869339.5898536798</v>
      </c>
      <c r="F690" s="180">
        <f>(F624/F612)*Y64</f>
        <v>17364.409127212301</v>
      </c>
      <c r="G690" s="180">
        <f>(G625/G612)*Y77</f>
        <v>0</v>
      </c>
      <c r="H690" s="180">
        <f>(H628/H612)*Y60</f>
        <v>43724.81903005104</v>
      </c>
      <c r="I690" s="180">
        <f>(I629/I612)*Y78</f>
        <v>853421.68038071704</v>
      </c>
      <c r="J690" s="180">
        <f>(J630/J612)*Y79</f>
        <v>0</v>
      </c>
      <c r="K690" s="180">
        <f>(K644/K612)*Y75</f>
        <v>2133980.0012771403</v>
      </c>
      <c r="L690" s="180">
        <f>(L647/L612)*Y80</f>
        <v>138547.96514657792</v>
      </c>
      <c r="M690" s="180">
        <f t="shared" si="20"/>
        <v>16185313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7092030.9699999988</v>
      </c>
      <c r="D691" s="180">
        <f>(D615/D612)*Z76</f>
        <v>8314.4561747152584</v>
      </c>
      <c r="E691" s="180">
        <f>(E623/E612)*SUM(C691:D691)</f>
        <v>3494842.6838122248</v>
      </c>
      <c r="F691" s="180">
        <f>(F624/F612)*Z64</f>
        <v>781.65937332087606</v>
      </c>
      <c r="G691" s="180">
        <f>(G625/G612)*Z77</f>
        <v>0</v>
      </c>
      <c r="H691" s="180">
        <f>(H628/H612)*Z60</f>
        <v>8428.4069958248729</v>
      </c>
      <c r="I691" s="180">
        <f>(I629/I612)*Z78</f>
        <v>2267.7803090798488</v>
      </c>
      <c r="J691" s="180">
        <f>(J630/J612)*Z79</f>
        <v>0</v>
      </c>
      <c r="K691" s="180">
        <f>(K644/K612)*Z75</f>
        <v>897852.97754709842</v>
      </c>
      <c r="L691" s="180">
        <f>(L647/L612)*Z80</f>
        <v>58729.387923404902</v>
      </c>
      <c r="M691" s="180">
        <f t="shared" si="20"/>
        <v>4471217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2637592.0900000003</v>
      </c>
      <c r="D692" s="180">
        <f>(D615/D612)*AA76</f>
        <v>487974.11131496436</v>
      </c>
      <c r="E692" s="180">
        <f>(E623/E612)*SUM(C692:D692)</f>
        <v>1538426.8673983787</v>
      </c>
      <c r="F692" s="180">
        <f>(F624/F612)*AA64</f>
        <v>7252.9903290100619</v>
      </c>
      <c r="G692" s="180">
        <f>(G625/G612)*AA77</f>
        <v>0</v>
      </c>
      <c r="H692" s="180">
        <f>(H628/H612)*AA60</f>
        <v>2516.7249505417967</v>
      </c>
      <c r="I692" s="180">
        <f>(I629/I612)*AA78</f>
        <v>133095.66587723489</v>
      </c>
      <c r="J692" s="180">
        <f>(J630/J612)*AA79</f>
        <v>0</v>
      </c>
      <c r="K692" s="180">
        <f>(K644/K612)*AA75</f>
        <v>263751.46440835774</v>
      </c>
      <c r="L692" s="180">
        <f>(L647/L612)*AA80</f>
        <v>0</v>
      </c>
      <c r="M692" s="180">
        <f t="shared" si="20"/>
        <v>2433018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24357006.230000004</v>
      </c>
      <c r="D693" s="180">
        <f>(D615/D612)*AB76</f>
        <v>844533.8471016339</v>
      </c>
      <c r="E693" s="180">
        <f>(E623/E612)*SUM(C693:D693)</f>
        <v>12404384.952114865</v>
      </c>
      <c r="F693" s="180">
        <f>(F624/F612)*AB64</f>
        <v>83564.263708555416</v>
      </c>
      <c r="G693" s="180">
        <f>(G625/G612)*AB77</f>
        <v>0</v>
      </c>
      <c r="H693" s="180">
        <f>(H628/H612)*AB60</f>
        <v>22617.75469874933</v>
      </c>
      <c r="I693" s="180">
        <f>(I629/I612)*AB78</f>
        <v>230347.86503930631</v>
      </c>
      <c r="J693" s="180">
        <f>(J630/J612)*AB79</f>
        <v>0</v>
      </c>
      <c r="K693" s="180">
        <f>(K644/K612)*AB75</f>
        <v>3380281.1749765314</v>
      </c>
      <c r="L693" s="180">
        <f>(L647/L612)*AB80</f>
        <v>0</v>
      </c>
      <c r="M693" s="180">
        <f t="shared" si="20"/>
        <v>16965730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6904714.1399999997</v>
      </c>
      <c r="D694" s="180">
        <f>(D615/D612)*AC76</f>
        <v>254493.60929636745</v>
      </c>
      <c r="E694" s="180">
        <f>(E623/E612)*SUM(C694:D694)</f>
        <v>3523815.1558493674</v>
      </c>
      <c r="F694" s="180">
        <f>(F624/F612)*AC64</f>
        <v>8301.8701719277287</v>
      </c>
      <c r="G694" s="180">
        <f>(G625/G612)*AC77</f>
        <v>0</v>
      </c>
      <c r="H694" s="180">
        <f>(H628/H612)*AC60</f>
        <v>18855.775215387373</v>
      </c>
      <c r="I694" s="180">
        <f>(I629/I612)*AC78</f>
        <v>69413.511096981325</v>
      </c>
      <c r="J694" s="180">
        <f>(J630/J612)*AC79</f>
        <v>0</v>
      </c>
      <c r="K694" s="180">
        <f>(K644/K612)*AC75</f>
        <v>1027162.358382764</v>
      </c>
      <c r="L694" s="180">
        <f>(L647/L612)*AC80</f>
        <v>0</v>
      </c>
      <c r="M694" s="180">
        <f t="shared" si="20"/>
        <v>4902042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2229596.6500000004</v>
      </c>
      <c r="D695" s="180">
        <f>(D615/D612)*AD76</f>
        <v>0</v>
      </c>
      <c r="E695" s="180">
        <f>(E623/E612)*SUM(C695:D695)</f>
        <v>1097424.0086094949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120152.13281271348</v>
      </c>
      <c r="L695" s="180">
        <f>(L647/L612)*AD80</f>
        <v>0</v>
      </c>
      <c r="M695" s="180">
        <f t="shared" si="20"/>
        <v>1217576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5956362.830000001</v>
      </c>
      <c r="D696" s="180">
        <f>(D615/D612)*AE76</f>
        <v>840197.91853947751</v>
      </c>
      <c r="E696" s="180">
        <f>(E623/E612)*SUM(C696:D696)</f>
        <v>3345317.6122327517</v>
      </c>
      <c r="F696" s="180">
        <f>(F624/F612)*AE64</f>
        <v>72.272968814341368</v>
      </c>
      <c r="G696" s="180">
        <f>(G625/G612)*AE77</f>
        <v>0</v>
      </c>
      <c r="H696" s="180">
        <f>(H628/H612)*AE60</f>
        <v>17354.915804777811</v>
      </c>
      <c r="I696" s="180">
        <f>(I629/I612)*AE78</f>
        <v>229165.23406402525</v>
      </c>
      <c r="J696" s="180">
        <f>(J630/J612)*AE79</f>
        <v>0</v>
      </c>
      <c r="K696" s="180">
        <f>(K644/K612)*AE75</f>
        <v>440607.76831122779</v>
      </c>
      <c r="L696" s="180">
        <f>(L647/L612)*AE80</f>
        <v>0</v>
      </c>
      <c r="M696" s="180">
        <f t="shared" si="20"/>
        <v>4872716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19761170.25</v>
      </c>
      <c r="D698" s="180">
        <f>(D615/D612)*AG76</f>
        <v>3278276.873569537</v>
      </c>
      <c r="E698" s="180">
        <f>(E623/E612)*SUM(C698:D698)</f>
        <v>11340186.763598775</v>
      </c>
      <c r="F698" s="180">
        <f>(F624/F612)*AG64</f>
        <v>13768.597634016072</v>
      </c>
      <c r="G698" s="180">
        <f>(G625/G612)*AG77</f>
        <v>0</v>
      </c>
      <c r="H698" s="180">
        <f>(H628/H612)*AG60</f>
        <v>51920.5600473753</v>
      </c>
      <c r="I698" s="180">
        <f>(I629/I612)*AG78</f>
        <v>894154.9014596194</v>
      </c>
      <c r="J698" s="180">
        <f>(J630/J612)*AG79</f>
        <v>0</v>
      </c>
      <c r="K698" s="180">
        <f>(K644/K612)*AG75</f>
        <v>3893267.3790995586</v>
      </c>
      <c r="L698" s="180">
        <f>(L647/L612)*AG80</f>
        <v>2809133.4050817713</v>
      </c>
      <c r="M698" s="180">
        <f t="shared" si="20"/>
        <v>22280708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11417496.000000004</v>
      </c>
      <c r="D701" s="180">
        <f>(D615/D612)*AJ76</f>
        <v>1802635.0062355953</v>
      </c>
      <c r="E701" s="180">
        <f>(E623/E612)*SUM(C701:D701)</f>
        <v>6507046.5383080589</v>
      </c>
      <c r="F701" s="180">
        <f>(F624/F612)*AJ64</f>
        <v>4727.1404653450982</v>
      </c>
      <c r="G701" s="180">
        <f>(G625/G612)*AJ77</f>
        <v>0</v>
      </c>
      <c r="H701" s="180">
        <f>(H628/H612)*AJ60</f>
        <v>39468.014719173712</v>
      </c>
      <c r="I701" s="180">
        <f>(I629/I612)*AJ78</f>
        <v>491671.38363551634</v>
      </c>
      <c r="J701" s="180">
        <f>(J630/J612)*AJ79</f>
        <v>0</v>
      </c>
      <c r="K701" s="180">
        <f>(K644/K612)*AJ75</f>
        <v>612189.5077390346</v>
      </c>
      <c r="L701" s="180">
        <f>(L647/L612)*AJ80</f>
        <v>533636.57481311995</v>
      </c>
      <c r="M701" s="180">
        <f t="shared" si="20"/>
        <v>9991374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185105.56000000003</v>
      </c>
      <c r="D706" s="180">
        <f>(D615/D612)*AO76</f>
        <v>0</v>
      </c>
      <c r="E706" s="180">
        <f>(E623/E612)*SUM(C706:D706)</f>
        <v>91110.329606525629</v>
      </c>
      <c r="F706" s="180">
        <f>(F624/F612)*AO64</f>
        <v>0</v>
      </c>
      <c r="G706" s="180">
        <f>(G625/G612)*AO77</f>
        <v>0</v>
      </c>
      <c r="H706" s="180">
        <f>(H628/H612)*AO60</f>
        <v>616.07329518471079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42712.282126112659</v>
      </c>
      <c r="M706" s="180">
        <f t="shared" si="20"/>
        <v>134439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328948.18</v>
      </c>
      <c r="D709" s="180">
        <f>(D615/D612)*AR76</f>
        <v>906704.37434364099</v>
      </c>
      <c r="E709" s="180">
        <f>(E623/E612)*SUM(C709:D709)</f>
        <v>608197.35239392298</v>
      </c>
      <c r="F709" s="180">
        <f>(F624/F612)*AR64</f>
        <v>225.96832578240918</v>
      </c>
      <c r="G709" s="180">
        <f>(G625/G612)*AR77</f>
        <v>0</v>
      </c>
      <c r="H709" s="180">
        <f>(H628/H612)*AR60</f>
        <v>0</v>
      </c>
      <c r="I709" s="180">
        <f>(I629/I612)*AR78</f>
        <v>247304.96897032371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1762433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295001.77</v>
      </c>
      <c r="D713" s="180">
        <f>(D615/D612)*AV76</f>
        <v>1327962.8756009801</v>
      </c>
      <c r="E713" s="180">
        <f>(E623/E612)*SUM(C713:D713)</f>
        <v>798835.23650204425</v>
      </c>
      <c r="F713" s="180">
        <f>(F624/F612)*AV64</f>
        <v>0</v>
      </c>
      <c r="G713" s="180">
        <f>(G625/G612)*AV77</f>
        <v>0</v>
      </c>
      <c r="H713" s="180">
        <f>(H628/H612)*AV60</f>
        <v>281.82076269087833</v>
      </c>
      <c r="I713" s="180">
        <f>(I629/I612)*AV78</f>
        <v>362203.85280701664</v>
      </c>
      <c r="J713" s="180">
        <f>(J630/J612)*AV79</f>
        <v>0</v>
      </c>
      <c r="K713" s="180">
        <f>(K644/K612)*AV75</f>
        <v>0.76308954560519648</v>
      </c>
      <c r="L713" s="180">
        <f>(L647/L612)*AV80</f>
        <v>0</v>
      </c>
      <c r="M713" s="180">
        <f t="shared" si="20"/>
        <v>2489285</v>
      </c>
      <c r="N713" s="199" t="s">
        <v>741</v>
      </c>
    </row>
    <row r="715" spans="1:83" ht="12.6" customHeight="1" x14ac:dyDescent="0.25">
      <c r="C715" s="180">
        <f>SUM(C614:C647)+SUM(C668:C713)</f>
        <v>719852556.38642681</v>
      </c>
      <c r="D715" s="180">
        <f>SUM(D616:D647)+SUM(D668:D713)</f>
        <v>72986652.159999982</v>
      </c>
      <c r="E715" s="180">
        <f>SUM(E624:E647)+SUM(E668:E713)</f>
        <v>237444716.78981185</v>
      </c>
      <c r="F715" s="180">
        <f>SUM(F625:F648)+SUM(F668:F713)</f>
        <v>555280.05673242884</v>
      </c>
      <c r="G715" s="180">
        <f>SUM(G626:G647)+SUM(G668:G713)</f>
        <v>14960051.428749643</v>
      </c>
      <c r="H715" s="180">
        <f>SUM(H629:H647)+SUM(H668:H713)</f>
        <v>904231.74805052078</v>
      </c>
      <c r="I715" s="180">
        <f>SUM(I630:I647)+SUM(I668:I713)</f>
        <v>17191757.914354697</v>
      </c>
      <c r="J715" s="180">
        <f>SUM(J631:J647)+SUM(J668:J713)</f>
        <v>5409010.099536581</v>
      </c>
      <c r="K715" s="180">
        <f>SUM(K668:K713)</f>
        <v>38333019.469925754</v>
      </c>
      <c r="L715" s="180">
        <f>SUM(L668:L713)</f>
        <v>26270456.073428873</v>
      </c>
      <c r="M715" s="180">
        <f>SUM(M668:M713)</f>
        <v>357992011</v>
      </c>
      <c r="N715" s="198" t="s">
        <v>742</v>
      </c>
    </row>
    <row r="716" spans="1:83" ht="12.6" customHeight="1" x14ac:dyDescent="0.25">
      <c r="C716" s="180">
        <f>CE71</f>
        <v>719852556.38642681</v>
      </c>
      <c r="D716" s="180">
        <f>D615</f>
        <v>72986652.159999996</v>
      </c>
      <c r="E716" s="180">
        <f>E623</f>
        <v>237444716.78981188</v>
      </c>
      <c r="F716" s="180">
        <f>F624</f>
        <v>555280.05673242873</v>
      </c>
      <c r="G716" s="180">
        <f>G625</f>
        <v>14960051.428749641</v>
      </c>
      <c r="H716" s="180">
        <f>H628</f>
        <v>904231.74805052113</v>
      </c>
      <c r="I716" s="180">
        <f>I629</f>
        <v>17191757.914354701</v>
      </c>
      <c r="J716" s="180">
        <f>J630</f>
        <v>5409010.09953658</v>
      </c>
      <c r="K716" s="180">
        <f>K644</f>
        <v>38333019.469925746</v>
      </c>
      <c r="L716" s="180">
        <f>L647</f>
        <v>26270456.073428888</v>
      </c>
      <c r="M716" s="180">
        <f>C648</f>
        <v>357992011.58642685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084*2017*A</v>
      </c>
      <c r="B722" s="276">
        <f>ROUND(C165,0)</f>
        <v>18549058</v>
      </c>
      <c r="C722" s="276">
        <f>ROUND(C166,0)</f>
        <v>276830</v>
      </c>
      <c r="D722" s="276">
        <f>ROUND(C167,0)</f>
        <v>-285930</v>
      </c>
      <c r="E722" s="276">
        <f>ROUND(C168,0)</f>
        <v>0</v>
      </c>
      <c r="F722" s="276">
        <f>ROUND(C169,0)</f>
        <v>0</v>
      </c>
      <c r="G722" s="276">
        <f>ROUND(C170,0)</f>
        <v>4630269</v>
      </c>
      <c r="H722" s="276">
        <f>ROUND(C171+C172,0)</f>
        <v>696579</v>
      </c>
      <c r="I722" s="276">
        <f>ROUND(C175,0)</f>
        <v>1081967</v>
      </c>
      <c r="J722" s="276">
        <f>ROUND(C176,0)</f>
        <v>6589702</v>
      </c>
      <c r="K722" s="276">
        <f>ROUND(C179,0)</f>
        <v>0</v>
      </c>
      <c r="L722" s="276">
        <f>ROUND(C180,0)</f>
        <v>75</v>
      </c>
      <c r="M722" s="276">
        <f>ROUND(C183,0)</f>
        <v>209519</v>
      </c>
      <c r="N722" s="276">
        <f>ROUND(C184,0)</f>
        <v>25892587</v>
      </c>
      <c r="O722" s="276">
        <f>ROUND(C185,0)</f>
        <v>0</v>
      </c>
      <c r="P722" s="276">
        <f>ROUND(C188,0)</f>
        <v>0</v>
      </c>
      <c r="Q722" s="276">
        <f>ROUND(C189,0)</f>
        <v>17250726</v>
      </c>
      <c r="R722" s="276">
        <f>ROUND(B195,0)</f>
        <v>23663142</v>
      </c>
      <c r="S722" s="276">
        <f>ROUND(C195,0)</f>
        <v>0</v>
      </c>
      <c r="T722" s="276">
        <f>ROUND(D195,0)</f>
        <v>0</v>
      </c>
      <c r="U722" s="276">
        <f>ROUND(B196,0)</f>
        <v>9178897</v>
      </c>
      <c r="V722" s="276">
        <f>ROUND(C196,0)</f>
        <v>-42760</v>
      </c>
      <c r="W722" s="276">
        <f>ROUND(D196,0)</f>
        <v>0</v>
      </c>
      <c r="X722" s="276">
        <f>ROUND(B197,0)</f>
        <v>606682203</v>
      </c>
      <c r="Y722" s="276">
        <f>ROUND(C197,0)</f>
        <v>4939230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58528559</v>
      </c>
      <c r="AE722" s="276">
        <f>ROUND(C199,0)</f>
        <v>0</v>
      </c>
      <c r="AF722" s="276">
        <f>ROUND(D199,0)</f>
        <v>0</v>
      </c>
      <c r="AG722" s="276">
        <f>ROUND(B200,0)</f>
        <v>188153790</v>
      </c>
      <c r="AH722" s="276">
        <f>ROUND(C200,0)</f>
        <v>3411779</v>
      </c>
      <c r="AI722" s="276">
        <f>ROUND(D200,0)</f>
        <v>0</v>
      </c>
      <c r="AJ722" s="276">
        <f>ROUND(B201,0)</f>
        <v>3345028</v>
      </c>
      <c r="AK722" s="276">
        <f>ROUND(C201,0)</f>
        <v>0</v>
      </c>
      <c r="AL722" s="276">
        <f>ROUND(D201,0)</f>
        <v>0</v>
      </c>
      <c r="AM722" s="276">
        <f>ROUND(B202,0)</f>
        <v>781019</v>
      </c>
      <c r="AN722" s="276">
        <f>ROUND(C202,0)</f>
        <v>0</v>
      </c>
      <c r="AO722" s="276">
        <f>ROUND(D202,0)</f>
        <v>0</v>
      </c>
      <c r="AP722" s="276">
        <f>ROUND(B203,0)</f>
        <v>1889608</v>
      </c>
      <c r="AQ722" s="276">
        <f>ROUND(C203,0)</f>
        <v>2890265</v>
      </c>
      <c r="AR722" s="276">
        <f>ROUND(D203,0)</f>
        <v>0</v>
      </c>
      <c r="AS722" s="276"/>
      <c r="AT722" s="276"/>
      <c r="AU722" s="276"/>
      <c r="AV722" s="276">
        <f>ROUND(B209,0)</f>
        <v>5349143</v>
      </c>
      <c r="AW722" s="276">
        <f>ROUND(C209,0)</f>
        <v>445776</v>
      </c>
      <c r="AX722" s="276">
        <f>ROUND(D209,0)</f>
        <v>0</v>
      </c>
      <c r="AY722" s="276">
        <f>ROUND(B210,0)</f>
        <v>218070249</v>
      </c>
      <c r="AZ722" s="276">
        <f>ROUND(C210,0)</f>
        <v>18699361</v>
      </c>
      <c r="BA722" s="276">
        <f>ROUND(D210,0)</f>
        <v>297632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44926322</v>
      </c>
      <c r="BF722" s="276">
        <f>ROUND(C212,0)</f>
        <v>760654</v>
      </c>
      <c r="BG722" s="276">
        <f>ROUND(D212,0)</f>
        <v>0</v>
      </c>
      <c r="BH722" s="276">
        <f>ROUND(B213,0)</f>
        <v>143258737</v>
      </c>
      <c r="BI722" s="276">
        <f>ROUND(C213,0)</f>
        <v>9438686</v>
      </c>
      <c r="BJ722" s="276">
        <f>ROUND(D213,0)</f>
        <v>0</v>
      </c>
      <c r="BK722" s="276">
        <f>ROUND(B214,0)</f>
        <v>3346426</v>
      </c>
      <c r="BL722" s="276">
        <f>ROUND(C214,0)</f>
        <v>0</v>
      </c>
      <c r="BM722" s="276">
        <f>ROUND(D214,0)</f>
        <v>0</v>
      </c>
      <c r="BN722" s="276">
        <f>ROUND(B215,0)</f>
        <v>760271</v>
      </c>
      <c r="BO722" s="276">
        <f>ROUND(C215,0)</f>
        <v>14646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800416689</v>
      </c>
      <c r="BU722" s="276">
        <f>ROUND(C224,0)</f>
        <v>299171783</v>
      </c>
      <c r="BV722" s="276">
        <f>ROUND(C225,0)</f>
        <v>14527246</v>
      </c>
      <c r="BW722" s="276">
        <f>ROUND(C226,0)</f>
        <v>43489753</v>
      </c>
      <c r="BX722" s="276">
        <f>ROUND(C227,0)</f>
        <v>325784398</v>
      </c>
      <c r="BY722" s="276">
        <f>ROUND(C228,0)</f>
        <v>12063892</v>
      </c>
      <c r="BZ722" s="276">
        <f>ROUND(C231,0)</f>
        <v>2224</v>
      </c>
      <c r="CA722" s="276">
        <f>ROUND(C233,0)</f>
        <v>19591565</v>
      </c>
      <c r="CB722" s="276">
        <f>ROUND(C234,0)</f>
        <v>17361329</v>
      </c>
      <c r="CC722" s="276">
        <f>ROUND(C238+C239,0)</f>
        <v>0</v>
      </c>
      <c r="CD722" s="276">
        <f>D221</f>
        <v>6444878.9100000011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084*2017*A</v>
      </c>
      <c r="B726" s="276">
        <f>ROUND(C111,0)</f>
        <v>31150</v>
      </c>
      <c r="C726" s="276">
        <f>ROUND(C112,0)</f>
        <v>0</v>
      </c>
      <c r="D726" s="276">
        <f>ROUND(C113,0)</f>
        <v>0</v>
      </c>
      <c r="E726" s="276">
        <f>ROUND(C114,0)</f>
        <v>4619</v>
      </c>
      <c r="F726" s="276">
        <f>ROUND(D111,0)</f>
        <v>148906</v>
      </c>
      <c r="G726" s="276">
        <f>ROUND(D112,0)</f>
        <v>0</v>
      </c>
      <c r="H726" s="276">
        <f>ROUND(D113,0)</f>
        <v>0</v>
      </c>
      <c r="I726" s="276">
        <f>ROUND(D114,0)</f>
        <v>6192</v>
      </c>
      <c r="J726" s="276">
        <f>ROUND(C116,0)</f>
        <v>64</v>
      </c>
      <c r="K726" s="276">
        <f>ROUND(C117,0)</f>
        <v>141</v>
      </c>
      <c r="L726" s="276">
        <f>ROUND(C118,0)</f>
        <v>233</v>
      </c>
      <c r="M726" s="276">
        <f>ROUND(C119,0)</f>
        <v>13</v>
      </c>
      <c r="N726" s="276">
        <f>ROUND(C120,0)</f>
        <v>46</v>
      </c>
      <c r="O726" s="276">
        <f>ROUND(C121,0)</f>
        <v>19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14</v>
      </c>
      <c r="T726" s="276"/>
      <c r="U726" s="276">
        <f>ROUND(C126,0)</f>
        <v>0</v>
      </c>
      <c r="V726" s="276">
        <f>ROUND(C128,0)</f>
        <v>530</v>
      </c>
      <c r="W726" s="276">
        <f>ROUND(C129,0)</f>
        <v>29</v>
      </c>
      <c r="X726" s="276">
        <f>ROUND(B138,0)</f>
        <v>14097</v>
      </c>
      <c r="Y726" s="276">
        <f>ROUND(B139,0)</f>
        <v>77371</v>
      </c>
      <c r="Z726" s="276">
        <f>ROUND(B140,0)</f>
        <v>187184</v>
      </c>
      <c r="AA726" s="276">
        <f>ROUND(B141,0)</f>
        <v>721221935</v>
      </c>
      <c r="AB726" s="276">
        <f>ROUND(B142,0)</f>
        <v>336114466</v>
      </c>
      <c r="AC726" s="276">
        <f>ROUND(C138,0)</f>
        <v>6235</v>
      </c>
      <c r="AD726" s="276">
        <f>ROUND(C139,0)</f>
        <v>33215</v>
      </c>
      <c r="AE726" s="276">
        <f>ROUND(C140,0)</f>
        <v>86326</v>
      </c>
      <c r="AF726" s="276">
        <f>ROUND(C141,0)</f>
        <v>251131629</v>
      </c>
      <c r="AG726" s="276">
        <f>ROUND(C142,0)</f>
        <v>155009224</v>
      </c>
      <c r="AH726" s="276">
        <f>ROUND(D138,0)</f>
        <v>10818</v>
      </c>
      <c r="AI726" s="276">
        <f>ROUND(D139,0)</f>
        <v>38320</v>
      </c>
      <c r="AJ726" s="276">
        <f>ROUND(D140,0)</f>
        <v>201507</v>
      </c>
      <c r="AK726" s="276">
        <f>ROUND(D141,0)</f>
        <v>435218474</v>
      </c>
      <c r="AL726" s="276">
        <f>ROUND(D142,0)</f>
        <v>361833049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084*2017*A</v>
      </c>
      <c r="B730" s="276">
        <f>ROUND(C250,0)</f>
        <v>4470</v>
      </c>
      <c r="C730" s="276">
        <f>ROUND(C251,0)</f>
        <v>0</v>
      </c>
      <c r="D730" s="276">
        <f>ROUND(C252,0)</f>
        <v>291562148</v>
      </c>
      <c r="E730" s="276">
        <f>ROUND(C253,0)</f>
        <v>200000185</v>
      </c>
      <c r="F730" s="276">
        <f>ROUND(C254,0)</f>
        <v>0</v>
      </c>
      <c r="G730" s="276">
        <f>ROUND(C255,0)</f>
        <v>98724428</v>
      </c>
      <c r="H730" s="276">
        <f>ROUND(C256,0)</f>
        <v>0</v>
      </c>
      <c r="I730" s="276">
        <f>ROUND(C257,0)</f>
        <v>11747051</v>
      </c>
      <c r="J730" s="276">
        <f>ROUND(C258,0)</f>
        <v>217494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17998315</v>
      </c>
      <c r="O730" s="276">
        <f>ROUND(C267,0)</f>
        <v>23663142</v>
      </c>
      <c r="P730" s="276">
        <f>ROUND(C268,0)</f>
        <v>9136137</v>
      </c>
      <c r="Q730" s="276">
        <f>ROUND(C269,0)</f>
        <v>611621433</v>
      </c>
      <c r="R730" s="276">
        <f>ROUND(C270,0)</f>
        <v>0</v>
      </c>
      <c r="S730" s="276">
        <f>ROUND(C271,0)</f>
        <v>58528559</v>
      </c>
      <c r="T730" s="276">
        <f>ROUND(C272,0)</f>
        <v>194910597</v>
      </c>
      <c r="U730" s="276">
        <f>ROUND(C273,0)</f>
        <v>781019</v>
      </c>
      <c r="V730" s="276">
        <f>ROUND(C274,0)</f>
        <v>4779873</v>
      </c>
      <c r="W730" s="276">
        <f>ROUND(C275,0)</f>
        <v>0</v>
      </c>
      <c r="X730" s="276">
        <f>ROUND(C276,0)</f>
        <v>444772640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18996362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16000746</v>
      </c>
      <c r="AI730" s="276">
        <f>ROUND(C306,0)</f>
        <v>16502138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5767885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1460022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411274919</v>
      </c>
      <c r="AZ730" s="276">
        <f>ROUND(C327,0)</f>
        <v>1751955</v>
      </c>
      <c r="BA730" s="276">
        <f>ROUND(C328,0)</f>
        <v>0</v>
      </c>
      <c r="BB730" s="276">
        <f>ROUND(C332,0)</f>
        <v>245140540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3120.3</v>
      </c>
      <c r="BJ730" s="276">
        <f>ROUND(C359,0)</f>
        <v>1407572038</v>
      </c>
      <c r="BK730" s="276">
        <f>ROUND(C360,0)</f>
        <v>852956738</v>
      </c>
      <c r="BL730" s="276">
        <f>ROUND(C364,0)</f>
        <v>1495453761</v>
      </c>
      <c r="BM730" s="276">
        <f>ROUND(C365,0)</f>
        <v>36952894</v>
      </c>
      <c r="BN730" s="276">
        <f>ROUND(C366,0)</f>
        <v>0</v>
      </c>
      <c r="BO730" s="276">
        <f>ROUND(C370,0)</f>
        <v>28595823</v>
      </c>
      <c r="BP730" s="276">
        <f>ROUND(C371,0)</f>
        <v>0</v>
      </c>
      <c r="BQ730" s="276">
        <f>ROUND(C378,0)</f>
        <v>250178254</v>
      </c>
      <c r="BR730" s="276">
        <f>ROUND(C379,0)</f>
        <v>23866806</v>
      </c>
      <c r="BS730" s="276">
        <f>ROUND(C380,0)</f>
        <v>49754364</v>
      </c>
      <c r="BT730" s="276">
        <f>ROUND(C381,0)</f>
        <v>112077004</v>
      </c>
      <c r="BU730" s="276">
        <f>ROUND(C382,0)</f>
        <v>6430524</v>
      </c>
      <c r="BV730" s="276">
        <f>ROUND(C383,0)</f>
        <v>37822624</v>
      </c>
      <c r="BW730" s="276">
        <f>ROUND(C384,0)</f>
        <v>29381386</v>
      </c>
      <c r="BX730" s="276">
        <f>ROUND(C385,0)</f>
        <v>7671669</v>
      </c>
      <c r="BY730" s="276">
        <f>ROUND(C386,0)</f>
        <v>75</v>
      </c>
      <c r="BZ730" s="276">
        <f>ROUND(C387,0)</f>
        <v>26102105</v>
      </c>
      <c r="CA730" s="276">
        <f>ROUND(C388,0)</f>
        <v>17250726</v>
      </c>
      <c r="CB730" s="276">
        <f>C363</f>
        <v>6444878.9100000011</v>
      </c>
      <c r="CC730" s="276">
        <f>ROUND(C389,0)</f>
        <v>187912842</v>
      </c>
      <c r="CD730" s="276">
        <f>ROUND(C392,0)</f>
        <v>2234916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084*2017*6010*A</v>
      </c>
      <c r="B734" s="276">
        <f>ROUND(C59,0)</f>
        <v>22356</v>
      </c>
      <c r="C734" s="276">
        <f>ROUND(C60,2)</f>
        <v>188.91</v>
      </c>
      <c r="D734" s="276">
        <f>ROUND(C61,0)</f>
        <v>18521826</v>
      </c>
      <c r="E734" s="276">
        <f>ROUND(C62,0)</f>
        <v>1766967</v>
      </c>
      <c r="F734" s="276">
        <f>ROUND(C63,0)</f>
        <v>1045992</v>
      </c>
      <c r="G734" s="276">
        <f>ROUND(C64,0)</f>
        <v>1687002</v>
      </c>
      <c r="H734" s="276">
        <f>ROUND(C65,0)</f>
        <v>646</v>
      </c>
      <c r="I734" s="276">
        <f>ROUND(C66,0)</f>
        <v>550186</v>
      </c>
      <c r="J734" s="276">
        <f>ROUND(C67,0)</f>
        <v>1083475</v>
      </c>
      <c r="K734" s="276">
        <f>ROUND(C68,0)</f>
        <v>55611</v>
      </c>
      <c r="L734" s="276">
        <f>ROUND(C69,0)</f>
        <v>64555</v>
      </c>
      <c r="M734" s="276">
        <f>ROUND(C70,0)</f>
        <v>481819</v>
      </c>
      <c r="N734" s="276">
        <f>ROUND(C75,0)</f>
        <v>113658497</v>
      </c>
      <c r="O734" s="276">
        <f>ROUND(C73,0)</f>
        <v>112926333</v>
      </c>
      <c r="P734" s="276">
        <f>IF(C76&gt;0,ROUND(C76,0),0)</f>
        <v>30563</v>
      </c>
      <c r="Q734" s="276">
        <f>IF(C77&gt;0,ROUND(C77,0),0)</f>
        <v>126640</v>
      </c>
      <c r="R734" s="276">
        <f>IF(C78&gt;0,ROUND(C78,0),0)</f>
        <v>9940</v>
      </c>
      <c r="S734" s="276">
        <f>IF(C79&gt;0,ROUND(C79,0),0)</f>
        <v>667654</v>
      </c>
      <c r="T734" s="276">
        <f>IF(C80&gt;0,ROUND(C80,2),0)</f>
        <v>139.03</v>
      </c>
      <c r="U734" s="276"/>
      <c r="V734" s="276"/>
      <c r="W734" s="276"/>
      <c r="X734" s="276"/>
      <c r="Y734" s="276">
        <f>IF(M668&lt;&gt;0,ROUND(M668,0),0)</f>
        <v>26924846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084*2017*6030*A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084*2017*6070*A</v>
      </c>
      <c r="B736" s="276">
        <f>ROUND(E59,0)</f>
        <v>121514</v>
      </c>
      <c r="C736" s="278">
        <f>ROUND(E60,2)</f>
        <v>738.94</v>
      </c>
      <c r="D736" s="276">
        <f>ROUND(E61,0)</f>
        <v>57521133</v>
      </c>
      <c r="E736" s="276">
        <f>ROUND(E62,0)</f>
        <v>5487470</v>
      </c>
      <c r="F736" s="276">
        <f>ROUND(E63,0)</f>
        <v>18981680</v>
      </c>
      <c r="G736" s="276">
        <f>ROUND(E64,0)</f>
        <v>4166557</v>
      </c>
      <c r="H736" s="276">
        <f>ROUND(E65,0)</f>
        <v>831</v>
      </c>
      <c r="I736" s="276">
        <f>ROUND(E66,0)</f>
        <v>129619</v>
      </c>
      <c r="J736" s="276">
        <f>ROUND(E67,0)</f>
        <v>4187666</v>
      </c>
      <c r="K736" s="276">
        <f>ROUND(E68,0)</f>
        <v>7781</v>
      </c>
      <c r="L736" s="276">
        <f>ROUND(E69,0)</f>
        <v>95368</v>
      </c>
      <c r="M736" s="276">
        <f>ROUND(E70,0)</f>
        <v>6201</v>
      </c>
      <c r="N736" s="276">
        <f>ROUND(E75,0)</f>
        <v>361748641</v>
      </c>
      <c r="O736" s="276">
        <f>ROUND(E73,0)</f>
        <v>310479622</v>
      </c>
      <c r="P736" s="276">
        <f>IF(E76&gt;0,ROUND(E76,0),0)</f>
        <v>118127</v>
      </c>
      <c r="Q736" s="276">
        <f>IF(E77&gt;0,ROUND(E77,0),0)</f>
        <v>688341</v>
      </c>
      <c r="R736" s="276">
        <f>IF(E78&gt;0,ROUND(E78,0),0)</f>
        <v>38419</v>
      </c>
      <c r="S736" s="276">
        <f>IF(E79&gt;0,ROUND(E79,0),0)</f>
        <v>3628981</v>
      </c>
      <c r="T736" s="278">
        <f>IF(E80&gt;0,ROUND(E80,2),0)</f>
        <v>443.87</v>
      </c>
      <c r="U736" s="276"/>
      <c r="V736" s="277"/>
      <c r="W736" s="276"/>
      <c r="X736" s="276"/>
      <c r="Y736" s="276">
        <f t="shared" si="21"/>
        <v>103409962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084*2017*6100*A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084*2017*6120*A</v>
      </c>
      <c r="B738" s="276">
        <f>ROUND(G59,0)</f>
        <v>5036</v>
      </c>
      <c r="C738" s="278">
        <f>ROUND(G60,2)</f>
        <v>24.57</v>
      </c>
      <c r="D738" s="276">
        <f>ROUND(G61,0)</f>
        <v>2157005</v>
      </c>
      <c r="E738" s="276">
        <f>ROUND(G62,0)</f>
        <v>205777</v>
      </c>
      <c r="F738" s="276">
        <f>ROUND(G63,0)</f>
        <v>53964</v>
      </c>
      <c r="G738" s="276">
        <f>ROUND(G64,0)</f>
        <v>95707</v>
      </c>
      <c r="H738" s="276">
        <f>ROUND(G65,0)</f>
        <v>-87</v>
      </c>
      <c r="I738" s="276">
        <f>ROUND(G66,0)</f>
        <v>1277673</v>
      </c>
      <c r="J738" s="276">
        <f>ROUND(G67,0)</f>
        <v>218323</v>
      </c>
      <c r="K738" s="276">
        <f>ROUND(G68,0)</f>
        <v>1279</v>
      </c>
      <c r="L738" s="276">
        <f>ROUND(G69,0)</f>
        <v>14791</v>
      </c>
      <c r="M738" s="276">
        <f>ROUND(G70,0)</f>
        <v>0</v>
      </c>
      <c r="N738" s="276">
        <f>ROUND(G75,0)</f>
        <v>10968806</v>
      </c>
      <c r="O738" s="276">
        <f>ROUND(G73,0)</f>
        <v>10968320</v>
      </c>
      <c r="P738" s="276">
        <f>IF(G76&gt;0,ROUND(G76,0),0)</f>
        <v>6159</v>
      </c>
      <c r="Q738" s="276">
        <f>IF(G77&gt;0,ROUND(G77,0),0)</f>
        <v>28527</v>
      </c>
      <c r="R738" s="276">
        <f>IF(G78&gt;0,ROUND(G78,0),0)</f>
        <v>2003</v>
      </c>
      <c r="S738" s="276">
        <f>IF(G79&gt;0,ROUND(G79,0),0)</f>
        <v>150396</v>
      </c>
      <c r="T738" s="278">
        <f>IF(G80&gt;0,ROUND(G80,2),0)</f>
        <v>13.71</v>
      </c>
      <c r="U738" s="276"/>
      <c r="V738" s="277"/>
      <c r="W738" s="276"/>
      <c r="X738" s="276"/>
      <c r="Y738" s="276">
        <f t="shared" si="21"/>
        <v>4479418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084*2017*6140*A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084*2017*6150*A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084*2017*6170*A</v>
      </c>
      <c r="B741" s="276">
        <f>ROUND(J59,0)</f>
        <v>6192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084*2017*6200*A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084*2017*6210*A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084*2017*6330*A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084*2017*6400*A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084*2017*7010*A</v>
      </c>
      <c r="B746" s="276">
        <f>ROUND(O59,0)</f>
        <v>4619</v>
      </c>
      <c r="C746" s="278">
        <f>ROUND(O60,2)</f>
        <v>181.9</v>
      </c>
      <c r="D746" s="276">
        <f>ROUND(O61,0)</f>
        <v>16460618</v>
      </c>
      <c r="E746" s="276">
        <f>ROUND(O62,0)</f>
        <v>1570330</v>
      </c>
      <c r="F746" s="276">
        <f>ROUND(O63,0)</f>
        <v>150000</v>
      </c>
      <c r="G746" s="276">
        <f>ROUND(O64,0)</f>
        <v>1552664</v>
      </c>
      <c r="H746" s="276">
        <f>ROUND(O65,0)</f>
        <v>350</v>
      </c>
      <c r="I746" s="276">
        <f>ROUND(O66,0)</f>
        <v>47554</v>
      </c>
      <c r="J746" s="276">
        <f>ROUND(O67,0)</f>
        <v>1232231</v>
      </c>
      <c r="K746" s="276">
        <f>ROUND(O68,0)</f>
        <v>0</v>
      </c>
      <c r="L746" s="276">
        <f>ROUND(O69,0)</f>
        <v>91259</v>
      </c>
      <c r="M746" s="276">
        <f>ROUND(O70,0)</f>
        <v>20604</v>
      </c>
      <c r="N746" s="276">
        <f>ROUND(O75,0)</f>
        <v>82377361</v>
      </c>
      <c r="O746" s="276">
        <f>ROUND(O73,0)</f>
        <v>73707774</v>
      </c>
      <c r="P746" s="276">
        <f>IF(O76&gt;0,ROUND(O76,0),0)</f>
        <v>34759</v>
      </c>
      <c r="Q746" s="276">
        <f>IF(O77&gt;0,ROUND(O77,0),0)</f>
        <v>0</v>
      </c>
      <c r="R746" s="276">
        <f>IF(O78&gt;0,ROUND(O78,0),0)</f>
        <v>11305</v>
      </c>
      <c r="S746" s="276">
        <f>IF(O79&gt;0,ROUND(O79,0),0)</f>
        <v>0</v>
      </c>
      <c r="T746" s="278">
        <f>IF(O80&gt;0,ROUND(O80,2),0)</f>
        <v>108.21</v>
      </c>
      <c r="U746" s="276"/>
      <c r="V746" s="277"/>
      <c r="W746" s="276"/>
      <c r="X746" s="276"/>
      <c r="Y746" s="276">
        <f t="shared" si="21"/>
        <v>21781631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084*2017*7020*A</v>
      </c>
      <c r="B747" s="276">
        <f>ROUND(P59,0)</f>
        <v>0</v>
      </c>
      <c r="C747" s="278">
        <f>ROUND(P60,2)</f>
        <v>142.93</v>
      </c>
      <c r="D747" s="276">
        <f>ROUND(P61,0)</f>
        <v>12604546</v>
      </c>
      <c r="E747" s="276">
        <f>ROUND(P62,0)</f>
        <v>1202464</v>
      </c>
      <c r="F747" s="276">
        <f>ROUND(P63,0)</f>
        <v>0</v>
      </c>
      <c r="G747" s="276">
        <f>ROUND(P64,0)</f>
        <v>38444433</v>
      </c>
      <c r="H747" s="276">
        <f>ROUND(P65,0)</f>
        <v>812</v>
      </c>
      <c r="I747" s="276">
        <f>ROUND(P66,0)</f>
        <v>2503417</v>
      </c>
      <c r="J747" s="276">
        <f>ROUND(P67,0)</f>
        <v>1754540</v>
      </c>
      <c r="K747" s="276">
        <f>ROUND(P68,0)</f>
        <v>1506533</v>
      </c>
      <c r="L747" s="276">
        <f>ROUND(P69,0)</f>
        <v>202463</v>
      </c>
      <c r="M747" s="276">
        <f>ROUND(P70,0)</f>
        <v>29608</v>
      </c>
      <c r="N747" s="276">
        <f>ROUND(P75,0)</f>
        <v>454681822</v>
      </c>
      <c r="O747" s="276">
        <f>ROUND(P73,0)</f>
        <v>294210589</v>
      </c>
      <c r="P747" s="276">
        <f>IF(P76&gt;0,ROUND(P76,0),0)</f>
        <v>49493</v>
      </c>
      <c r="Q747" s="276">
        <f>IF(P77&gt;0,ROUND(P77,0),0)</f>
        <v>0</v>
      </c>
      <c r="R747" s="276">
        <f>IF(P78&gt;0,ROUND(P78,0),0)</f>
        <v>16097</v>
      </c>
      <c r="S747" s="276">
        <f>IF(P79&gt;0,ROUND(P79,0),0)</f>
        <v>0</v>
      </c>
      <c r="T747" s="278">
        <f>IF(P80&gt;0,ROUND(P80,2),0)</f>
        <v>59.69</v>
      </c>
      <c r="U747" s="276"/>
      <c r="V747" s="277"/>
      <c r="W747" s="276"/>
      <c r="X747" s="276"/>
      <c r="Y747" s="276">
        <f t="shared" si="21"/>
        <v>48236949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084*2017*7030*A</v>
      </c>
      <c r="B748" s="276">
        <f>ROUND(Q59,0)</f>
        <v>0</v>
      </c>
      <c r="C748" s="278">
        <f>ROUND(Q60,2)</f>
        <v>92.86</v>
      </c>
      <c r="D748" s="276">
        <f>ROUND(Q61,0)</f>
        <v>9031276</v>
      </c>
      <c r="E748" s="276">
        <f>ROUND(Q62,0)</f>
        <v>861576</v>
      </c>
      <c r="F748" s="276">
        <f>ROUND(Q63,0)</f>
        <v>0</v>
      </c>
      <c r="G748" s="276">
        <f>ROUND(Q64,0)</f>
        <v>1253918</v>
      </c>
      <c r="H748" s="276">
        <f>ROUND(Q65,0)</f>
        <v>0</v>
      </c>
      <c r="I748" s="276">
        <f>ROUND(Q66,0)</f>
        <v>49822</v>
      </c>
      <c r="J748" s="276">
        <f>ROUND(Q67,0)</f>
        <v>984219</v>
      </c>
      <c r="K748" s="276">
        <f>ROUND(Q68,0)</f>
        <v>0</v>
      </c>
      <c r="L748" s="276">
        <f>ROUND(Q69,0)</f>
        <v>50124</v>
      </c>
      <c r="M748" s="276">
        <f>ROUND(Q70,0)</f>
        <v>0</v>
      </c>
      <c r="N748" s="276">
        <f>ROUND(Q75,0)</f>
        <v>21280946</v>
      </c>
      <c r="O748" s="276">
        <f>ROUND(Q73,0)</f>
        <v>11279530</v>
      </c>
      <c r="P748" s="276">
        <f>IF(Q76&gt;0,ROUND(Q76,0),0)</f>
        <v>27763</v>
      </c>
      <c r="Q748" s="276">
        <f>IF(Q77&gt;0,ROUND(Q77,0),0)</f>
        <v>0</v>
      </c>
      <c r="R748" s="276">
        <f>IF(Q78&gt;0,ROUND(Q78,0),0)</f>
        <v>9030</v>
      </c>
      <c r="S748" s="276">
        <f>IF(Q79&gt;0,ROUND(Q79,0),0)</f>
        <v>0</v>
      </c>
      <c r="T748" s="278">
        <f>IF(Q80&gt;0,ROUND(Q80,2),0)</f>
        <v>62.5</v>
      </c>
      <c r="U748" s="276"/>
      <c r="V748" s="277"/>
      <c r="W748" s="276"/>
      <c r="X748" s="276"/>
      <c r="Y748" s="276">
        <f t="shared" si="21"/>
        <v>13717829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084*2017*7040*A</v>
      </c>
      <c r="B749" s="276">
        <f>ROUND(R59,0)</f>
        <v>0</v>
      </c>
      <c r="C749" s="278">
        <f>ROUND(R60,2)</f>
        <v>8.43</v>
      </c>
      <c r="D749" s="276">
        <f>ROUND(R61,0)</f>
        <v>619148</v>
      </c>
      <c r="E749" s="276">
        <f>ROUND(R62,0)</f>
        <v>59066</v>
      </c>
      <c r="F749" s="276">
        <f>ROUND(R63,0)</f>
        <v>0</v>
      </c>
      <c r="G749" s="276">
        <f>ROUND(R64,0)</f>
        <v>1032267</v>
      </c>
      <c r="H749" s="276">
        <f>ROUND(R65,0)</f>
        <v>0</v>
      </c>
      <c r="I749" s="276">
        <f>ROUND(R66,0)</f>
        <v>5630</v>
      </c>
      <c r="J749" s="276">
        <f>ROUND(R67,0)</f>
        <v>24251</v>
      </c>
      <c r="K749" s="276">
        <f>ROUND(R68,0)</f>
        <v>0</v>
      </c>
      <c r="L749" s="276">
        <f>ROUND(R69,0)</f>
        <v>17046</v>
      </c>
      <c r="M749" s="276">
        <f>ROUND(R70,0)</f>
        <v>0</v>
      </c>
      <c r="N749" s="276">
        <f>ROUND(R75,0)</f>
        <v>45833597</v>
      </c>
      <c r="O749" s="276">
        <f>ROUND(R73,0)</f>
        <v>25281128</v>
      </c>
      <c r="P749" s="276">
        <f>IF(R76&gt;0,ROUND(R76,0),0)</f>
        <v>684</v>
      </c>
      <c r="Q749" s="276">
        <f>IF(R77&gt;0,ROUND(R77,0),0)</f>
        <v>0</v>
      </c>
      <c r="R749" s="276">
        <f>IF(R78&gt;0,ROUND(R78,0),0)</f>
        <v>222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1789293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084*2017*7050*A</v>
      </c>
      <c r="B750" s="276"/>
      <c r="C750" s="278">
        <f>ROUND(S60,2)</f>
        <v>40.18</v>
      </c>
      <c r="D750" s="276">
        <f>ROUND(S61,0)</f>
        <v>2168677</v>
      </c>
      <c r="E750" s="276">
        <f>ROUND(S62,0)</f>
        <v>206890</v>
      </c>
      <c r="F750" s="276">
        <f>ROUND(S63,0)</f>
        <v>0</v>
      </c>
      <c r="G750" s="276">
        <f>ROUND(S64,0)</f>
        <v>844736</v>
      </c>
      <c r="H750" s="276">
        <f>ROUND(S65,0)</f>
        <v>0</v>
      </c>
      <c r="I750" s="276">
        <f>ROUND(S66,0)</f>
        <v>266005</v>
      </c>
      <c r="J750" s="276">
        <f>ROUND(S67,0)</f>
        <v>1865619</v>
      </c>
      <c r="K750" s="276">
        <f>ROUND(S68,0)</f>
        <v>205993</v>
      </c>
      <c r="L750" s="276">
        <f>ROUND(S69,0)</f>
        <v>215068</v>
      </c>
      <c r="M750" s="276">
        <f>ROUND(S70,0)</f>
        <v>81420</v>
      </c>
      <c r="N750" s="276">
        <f>ROUND(S75,0)</f>
        <v>0</v>
      </c>
      <c r="O750" s="276">
        <f>ROUND(S73,0)</f>
        <v>0</v>
      </c>
      <c r="P750" s="276">
        <f>IF(S76&gt;0,ROUND(S76,0),0)</f>
        <v>52626</v>
      </c>
      <c r="Q750" s="276">
        <f>IF(S77&gt;0,ROUND(S77,0),0)</f>
        <v>0</v>
      </c>
      <c r="R750" s="276">
        <f>IF(S78&gt;0,ROUND(S78,0),0)</f>
        <v>17116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13493228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084*2017*7060*A</v>
      </c>
      <c r="B751" s="276"/>
      <c r="C751" s="278">
        <f>ROUND(T60,2)</f>
        <v>12.97</v>
      </c>
      <c r="D751" s="276">
        <f>ROUND(T61,0)</f>
        <v>1513744</v>
      </c>
      <c r="E751" s="276">
        <f>ROUND(T62,0)</f>
        <v>144410</v>
      </c>
      <c r="F751" s="276">
        <f>ROUND(T63,0)</f>
        <v>0</v>
      </c>
      <c r="G751" s="276">
        <f>ROUND(T64,0)</f>
        <v>500262</v>
      </c>
      <c r="H751" s="276">
        <f>ROUND(T65,0)</f>
        <v>0</v>
      </c>
      <c r="I751" s="276">
        <f>ROUND(T66,0)</f>
        <v>0</v>
      </c>
      <c r="J751" s="276">
        <f>ROUND(T67,0)</f>
        <v>3659</v>
      </c>
      <c r="K751" s="276">
        <f>ROUND(T68,0)</f>
        <v>0</v>
      </c>
      <c r="L751" s="276">
        <f>ROUND(T69,0)</f>
        <v>1756</v>
      </c>
      <c r="M751" s="276">
        <f>ROUND(T70,0)</f>
        <v>0</v>
      </c>
      <c r="N751" s="276">
        <f>ROUND(T75,0)</f>
        <v>11031976</v>
      </c>
      <c r="O751" s="276">
        <f>ROUND(T73,0)</f>
        <v>10521838</v>
      </c>
      <c r="P751" s="276">
        <f>IF(T76&gt;0,ROUND(T76,0),0)</f>
        <v>103</v>
      </c>
      <c r="Q751" s="276">
        <f>IF(T77&gt;0,ROUND(T77,0),0)</f>
        <v>0</v>
      </c>
      <c r="R751" s="276">
        <f>IF(T78&gt;0,ROUND(T78,0),0)</f>
        <v>34</v>
      </c>
      <c r="S751" s="276">
        <f>IF(T79&gt;0,ROUND(T79,0),0)</f>
        <v>0</v>
      </c>
      <c r="T751" s="278">
        <f>IF(T80&gt;0,ROUND(T80,2),0)</f>
        <v>10.69</v>
      </c>
      <c r="U751" s="276"/>
      <c r="V751" s="277"/>
      <c r="W751" s="276"/>
      <c r="X751" s="276"/>
      <c r="Y751" s="276">
        <f t="shared" si="21"/>
        <v>1565371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084*2017*7070*A</v>
      </c>
      <c r="B752" s="276">
        <f>ROUND(U59,0)</f>
        <v>0</v>
      </c>
      <c r="C752" s="278">
        <f>ROUND(U60,2)</f>
        <v>187.35</v>
      </c>
      <c r="D752" s="276">
        <f>ROUND(U61,0)</f>
        <v>11919096</v>
      </c>
      <c r="E752" s="276">
        <f>ROUND(U62,0)</f>
        <v>1137072</v>
      </c>
      <c r="F752" s="276">
        <f>ROUND(U63,0)</f>
        <v>20100</v>
      </c>
      <c r="G752" s="276">
        <f>ROUND(U64,0)</f>
        <v>6882834</v>
      </c>
      <c r="H752" s="276">
        <f>ROUND(U65,0)</f>
        <v>36222</v>
      </c>
      <c r="I752" s="276">
        <f>ROUND(U66,0)</f>
        <v>5546483</v>
      </c>
      <c r="J752" s="276">
        <f>ROUND(U67,0)</f>
        <v>568392</v>
      </c>
      <c r="K752" s="276">
        <f>ROUND(U68,0)</f>
        <v>798585</v>
      </c>
      <c r="L752" s="276">
        <f>ROUND(U69,0)</f>
        <v>69199</v>
      </c>
      <c r="M752" s="276">
        <f>ROUND(U70,0)</f>
        <v>8765779</v>
      </c>
      <c r="N752" s="276">
        <f>ROUND(U75,0)</f>
        <v>112552234</v>
      </c>
      <c r="O752" s="276">
        <f>ROUND(U73,0)</f>
        <v>72601410</v>
      </c>
      <c r="P752" s="276">
        <f>IF(U76&gt;0,ROUND(U76,0),0)</f>
        <v>16033</v>
      </c>
      <c r="Q752" s="276">
        <f>IF(U77&gt;0,ROUND(U77,0),0)</f>
        <v>0</v>
      </c>
      <c r="R752" s="276">
        <f>IF(U78&gt;0,ROUND(U78,0),0)</f>
        <v>5215</v>
      </c>
      <c r="S752" s="276">
        <f>IF(U79&gt;0,ROUND(U79,0),0)</f>
        <v>0</v>
      </c>
      <c r="T752" s="278">
        <f>IF(U80&gt;0,ROUND(U80,2),0)</f>
        <v>0.01</v>
      </c>
      <c r="U752" s="276"/>
      <c r="V752" s="277"/>
      <c r="W752" s="276"/>
      <c r="X752" s="276"/>
      <c r="Y752" s="276">
        <f t="shared" si="21"/>
        <v>14223459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084*2017*7110*A</v>
      </c>
      <c r="B753" s="276">
        <f>ROUND(V59,0)</f>
        <v>0</v>
      </c>
      <c r="C753" s="278">
        <f>ROUND(V60,2)</f>
        <v>43.59</v>
      </c>
      <c r="D753" s="276">
        <f>ROUND(V61,0)</f>
        <v>4393893</v>
      </c>
      <c r="E753" s="276">
        <f>ROUND(V62,0)</f>
        <v>419174</v>
      </c>
      <c r="F753" s="276">
        <f>ROUND(V63,0)</f>
        <v>0</v>
      </c>
      <c r="G753" s="276">
        <f>ROUND(V64,0)</f>
        <v>15609425</v>
      </c>
      <c r="H753" s="276">
        <f>ROUND(V65,0)</f>
        <v>0</v>
      </c>
      <c r="I753" s="276">
        <f>ROUND(V66,0)</f>
        <v>290766</v>
      </c>
      <c r="J753" s="276">
        <f>ROUND(V67,0)</f>
        <v>234933</v>
      </c>
      <c r="K753" s="276">
        <f>ROUND(V68,0)</f>
        <v>2900</v>
      </c>
      <c r="L753" s="276">
        <f>ROUND(V69,0)</f>
        <v>57065</v>
      </c>
      <c r="M753" s="276">
        <f>ROUND(V70,0)</f>
        <v>360</v>
      </c>
      <c r="N753" s="276">
        <f>ROUND(V75,0)</f>
        <v>210552369</v>
      </c>
      <c r="O753" s="276">
        <f>ROUND(V73,0)</f>
        <v>108110919</v>
      </c>
      <c r="P753" s="276">
        <f>IF(V76&gt;0,ROUND(V76,0),0)</f>
        <v>6627</v>
      </c>
      <c r="Q753" s="276">
        <f>IF(V77&gt;0,ROUND(V77,0),0)</f>
        <v>0</v>
      </c>
      <c r="R753" s="276">
        <f>IF(V78&gt;0,ROUND(V78,0),0)</f>
        <v>2155</v>
      </c>
      <c r="S753" s="276">
        <f>IF(V79&gt;0,ROUND(V79,0),0)</f>
        <v>0</v>
      </c>
      <c r="T753" s="278">
        <f>IF(V80&gt;0,ROUND(V80,2),0)</f>
        <v>12.16</v>
      </c>
      <c r="U753" s="276"/>
      <c r="V753" s="277"/>
      <c r="W753" s="276"/>
      <c r="X753" s="276"/>
      <c r="Y753" s="276">
        <f t="shared" si="21"/>
        <v>15677539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084*2017*7120*A</v>
      </c>
      <c r="B754" s="276">
        <f>ROUND(W59,0)</f>
        <v>0</v>
      </c>
      <c r="C754" s="278">
        <f>ROUND(W60,2)</f>
        <v>11.07</v>
      </c>
      <c r="D754" s="276">
        <f>ROUND(W61,0)</f>
        <v>1263121</v>
      </c>
      <c r="E754" s="276">
        <f>ROUND(W62,0)</f>
        <v>120501</v>
      </c>
      <c r="F754" s="276">
        <f>ROUND(W63,0)</f>
        <v>0</v>
      </c>
      <c r="G754" s="276">
        <f>ROUND(W64,0)</f>
        <v>305892</v>
      </c>
      <c r="H754" s="276">
        <f>ROUND(W65,0)</f>
        <v>0</v>
      </c>
      <c r="I754" s="276">
        <f>ROUND(W66,0)</f>
        <v>136616</v>
      </c>
      <c r="J754" s="276">
        <f>ROUND(W67,0)</f>
        <v>91307</v>
      </c>
      <c r="K754" s="276">
        <f>ROUND(W68,0)</f>
        <v>0</v>
      </c>
      <c r="L754" s="276">
        <f>ROUND(W69,0)</f>
        <v>11346</v>
      </c>
      <c r="M754" s="276">
        <f>ROUND(W70,0)</f>
        <v>0</v>
      </c>
      <c r="N754" s="276">
        <f>ROUND(W75,0)</f>
        <v>22218843</v>
      </c>
      <c r="O754" s="276">
        <f>ROUND(W73,0)</f>
        <v>7371260</v>
      </c>
      <c r="P754" s="276">
        <f>IF(W76&gt;0,ROUND(W76,0),0)</f>
        <v>2576</v>
      </c>
      <c r="Q754" s="276">
        <f>IF(W77&gt;0,ROUND(W77,0),0)</f>
        <v>0</v>
      </c>
      <c r="R754" s="276">
        <f>IF(W78&gt;0,ROUND(W78,0),0)</f>
        <v>838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1853821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084*2017*7130*A</v>
      </c>
      <c r="B755" s="276">
        <f>ROUND(X59,0)</f>
        <v>0</v>
      </c>
      <c r="C755" s="278">
        <f>ROUND(X60,2)</f>
        <v>20.91</v>
      </c>
      <c r="D755" s="276">
        <f>ROUND(X61,0)</f>
        <v>2093333</v>
      </c>
      <c r="E755" s="276">
        <f>ROUND(X62,0)</f>
        <v>199702</v>
      </c>
      <c r="F755" s="276">
        <f>ROUND(X63,0)</f>
        <v>0</v>
      </c>
      <c r="G755" s="276">
        <f>ROUND(X64,0)</f>
        <v>27296</v>
      </c>
      <c r="H755" s="276">
        <f>ROUND(X65,0)</f>
        <v>0</v>
      </c>
      <c r="I755" s="276">
        <f>ROUND(X66,0)</f>
        <v>154064</v>
      </c>
      <c r="J755" s="276">
        <f>ROUND(X67,0)</f>
        <v>141595</v>
      </c>
      <c r="K755" s="276">
        <f>ROUND(X68,0)</f>
        <v>0</v>
      </c>
      <c r="L755" s="276">
        <f>ROUND(X69,0)</f>
        <v>705</v>
      </c>
      <c r="M755" s="276">
        <f>ROUND(X70,0)</f>
        <v>721</v>
      </c>
      <c r="N755" s="276">
        <f>ROUND(X75,0)</f>
        <v>60611078</v>
      </c>
      <c r="O755" s="276">
        <f>ROUND(X73,0)</f>
        <v>22342504</v>
      </c>
      <c r="P755" s="276">
        <f>IF(X76&gt;0,ROUND(X76,0),0)</f>
        <v>3994</v>
      </c>
      <c r="Q755" s="276">
        <f>IF(X77&gt;0,ROUND(X77,0),0)</f>
        <v>0</v>
      </c>
      <c r="R755" s="276">
        <f>IF(X78&gt;0,ROUND(X78,0),0)</f>
        <v>1299</v>
      </c>
      <c r="S755" s="276">
        <f>IF(X79&gt;0,ROUND(X79,0),0)</f>
        <v>0</v>
      </c>
      <c r="T755" s="278">
        <f>IF(X80&gt;0,ROUND(X80,2),0)</f>
        <v>0.01</v>
      </c>
      <c r="U755" s="276"/>
      <c r="V755" s="277"/>
      <c r="W755" s="276"/>
      <c r="X755" s="276"/>
      <c r="Y755" s="276">
        <f t="shared" si="21"/>
        <v>3132814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084*2017*7140*A</v>
      </c>
      <c r="B756" s="276">
        <f>ROUND(Y59,0)</f>
        <v>0</v>
      </c>
      <c r="C756" s="278">
        <f>ROUND(Y60,2)</f>
        <v>133.43</v>
      </c>
      <c r="D756" s="276">
        <f>ROUND(Y61,0)</f>
        <v>11355885</v>
      </c>
      <c r="E756" s="276">
        <f>ROUND(Y62,0)</f>
        <v>1083342</v>
      </c>
      <c r="F756" s="276">
        <f>ROUND(Y63,0)</f>
        <v>17831</v>
      </c>
      <c r="G756" s="276">
        <f>ROUND(Y64,0)</f>
        <v>3233098</v>
      </c>
      <c r="H756" s="276">
        <f>ROUND(Y65,0)</f>
        <v>60</v>
      </c>
      <c r="I756" s="276">
        <f>ROUND(Y66,0)</f>
        <v>531650</v>
      </c>
      <c r="J756" s="276">
        <f>ROUND(Y67,0)</f>
        <v>965213</v>
      </c>
      <c r="K756" s="276">
        <f>ROUND(Y68,0)</f>
        <v>433711</v>
      </c>
      <c r="L756" s="276">
        <f>ROUND(Y69,0)</f>
        <v>143942</v>
      </c>
      <c r="M756" s="276">
        <f>ROUND(Y70,0)</f>
        <v>842487</v>
      </c>
      <c r="N756" s="276">
        <f>ROUND(Y75,0)</f>
        <v>125842505</v>
      </c>
      <c r="O756" s="276">
        <f>ROUND(Y73,0)</f>
        <v>40408557</v>
      </c>
      <c r="P756" s="276">
        <f>IF(Y76&gt;0,ROUND(Y76,0),0)</f>
        <v>27227</v>
      </c>
      <c r="Q756" s="276">
        <f>IF(Y77&gt;0,ROUND(Y77,0),0)</f>
        <v>0</v>
      </c>
      <c r="R756" s="276">
        <f>IF(Y78&gt;0,ROUND(Y78,0),0)</f>
        <v>8855</v>
      </c>
      <c r="S756" s="276">
        <f>IF(Y79&gt;0,ROUND(Y79,0),0)</f>
        <v>0</v>
      </c>
      <c r="T756" s="278">
        <f>IF(Y80&gt;0,ROUND(Y80,2),0)</f>
        <v>5.19</v>
      </c>
      <c r="U756" s="276"/>
      <c r="V756" s="277"/>
      <c r="W756" s="276"/>
      <c r="X756" s="276"/>
      <c r="Y756" s="276">
        <f t="shared" si="21"/>
        <v>16185313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084*2017*7150*A</v>
      </c>
      <c r="B757" s="276">
        <f>ROUND(Z59,0)</f>
        <v>0</v>
      </c>
      <c r="C757" s="278">
        <f>ROUND(Z60,2)</f>
        <v>25.72</v>
      </c>
      <c r="D757" s="276">
        <f>ROUND(Z61,0)</f>
        <v>2490290</v>
      </c>
      <c r="E757" s="276">
        <f>ROUND(Z62,0)</f>
        <v>237572</v>
      </c>
      <c r="F757" s="276">
        <f>ROUND(Z63,0)</f>
        <v>0</v>
      </c>
      <c r="G757" s="276">
        <f>ROUND(Z64,0)</f>
        <v>145538</v>
      </c>
      <c r="H757" s="276">
        <f>ROUND(Z65,0)</f>
        <v>0</v>
      </c>
      <c r="I757" s="276">
        <f>ROUND(Z66,0)</f>
        <v>1911245</v>
      </c>
      <c r="J757" s="276">
        <f>ROUND(Z67,0)</f>
        <v>2565</v>
      </c>
      <c r="K757" s="276">
        <f>ROUND(Z68,0)</f>
        <v>2301720</v>
      </c>
      <c r="L757" s="276">
        <f>ROUND(Z69,0)</f>
        <v>8293</v>
      </c>
      <c r="M757" s="276">
        <f>ROUND(Z70,0)</f>
        <v>5192</v>
      </c>
      <c r="N757" s="276">
        <f>ROUND(Z75,0)</f>
        <v>52947107</v>
      </c>
      <c r="O757" s="276">
        <f>ROUND(Z73,0)</f>
        <v>1508123</v>
      </c>
      <c r="P757" s="276">
        <f>IF(Z76&gt;0,ROUND(Z76,0),0)</f>
        <v>72</v>
      </c>
      <c r="Q757" s="276">
        <f>IF(Z77&gt;0,ROUND(Z77,0),0)</f>
        <v>0</v>
      </c>
      <c r="R757" s="276">
        <f>IF(Z78&gt;0,ROUND(Z78,0),0)</f>
        <v>24</v>
      </c>
      <c r="S757" s="276">
        <f>IF(Z79&gt;0,ROUND(Z79,0),0)</f>
        <v>0</v>
      </c>
      <c r="T757" s="278">
        <f>IF(Z80&gt;0,ROUND(Z80,2),0)</f>
        <v>2.2000000000000002</v>
      </c>
      <c r="U757" s="276"/>
      <c r="V757" s="277"/>
      <c r="W757" s="276"/>
      <c r="X757" s="276"/>
      <c r="Y757" s="276">
        <f t="shared" si="21"/>
        <v>4471217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084*2017*7160*A</v>
      </c>
      <c r="B758" s="276">
        <f>ROUND(AA59,0)</f>
        <v>0</v>
      </c>
      <c r="C758" s="278">
        <f>ROUND(AA60,2)</f>
        <v>7.68</v>
      </c>
      <c r="D758" s="276">
        <f>ROUND(AA61,0)</f>
        <v>824583</v>
      </c>
      <c r="E758" s="276">
        <f>ROUND(AA62,0)</f>
        <v>78665</v>
      </c>
      <c r="F758" s="276">
        <f>ROUND(AA63,0)</f>
        <v>0</v>
      </c>
      <c r="G758" s="276">
        <f>ROUND(AA64,0)</f>
        <v>1350442</v>
      </c>
      <c r="H758" s="276">
        <f>ROUND(AA65,0)</f>
        <v>0</v>
      </c>
      <c r="I758" s="276">
        <f>ROUND(AA66,0)</f>
        <v>39849</v>
      </c>
      <c r="J758" s="276">
        <f>ROUND(AA67,0)</f>
        <v>150530</v>
      </c>
      <c r="K758" s="276">
        <f>ROUND(AA68,0)</f>
        <v>189623</v>
      </c>
      <c r="L758" s="276">
        <f>ROUND(AA69,0)</f>
        <v>3901</v>
      </c>
      <c r="M758" s="276">
        <f>ROUND(AA70,0)</f>
        <v>0</v>
      </c>
      <c r="N758" s="276">
        <f>ROUND(AA75,0)</f>
        <v>15553635</v>
      </c>
      <c r="O758" s="276">
        <f>ROUND(AA73,0)</f>
        <v>2742049</v>
      </c>
      <c r="P758" s="276">
        <f>IF(AA76&gt;0,ROUND(AA76,0),0)</f>
        <v>4246</v>
      </c>
      <c r="Q758" s="276">
        <f>IF(AA77&gt;0,ROUND(AA77,0),0)</f>
        <v>0</v>
      </c>
      <c r="R758" s="276">
        <f>IF(AA78&gt;0,ROUND(AA78,0),0)</f>
        <v>1381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2433018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084*2017*7170*A</v>
      </c>
      <c r="B759" s="276"/>
      <c r="C759" s="278">
        <f>ROUND(AB60,2)</f>
        <v>69.02</v>
      </c>
      <c r="D759" s="276">
        <f>ROUND(AB61,0)</f>
        <v>7059612</v>
      </c>
      <c r="E759" s="276">
        <f>ROUND(AB62,0)</f>
        <v>673481</v>
      </c>
      <c r="F759" s="276">
        <f>ROUND(AB63,0)</f>
        <v>0</v>
      </c>
      <c r="G759" s="276">
        <f>ROUND(AB64,0)</f>
        <v>15558918</v>
      </c>
      <c r="H759" s="276">
        <f>ROUND(AB65,0)</f>
        <v>812</v>
      </c>
      <c r="I759" s="276">
        <f>ROUND(AB66,0)</f>
        <v>147772</v>
      </c>
      <c r="J759" s="276">
        <f>ROUND(AB67,0)</f>
        <v>260522</v>
      </c>
      <c r="K759" s="276">
        <f>ROUND(AB68,0)</f>
        <v>982426</v>
      </c>
      <c r="L759" s="276">
        <f>ROUND(AB69,0)</f>
        <v>19549</v>
      </c>
      <c r="M759" s="276">
        <f>ROUND(AB70,0)</f>
        <v>346086</v>
      </c>
      <c r="N759" s="276">
        <f>ROUND(AB75,0)</f>
        <v>199337881</v>
      </c>
      <c r="O759" s="276">
        <f>ROUND(AB73,0)</f>
        <v>137825915</v>
      </c>
      <c r="P759" s="276">
        <f>IF(AB76&gt;0,ROUND(AB76,0),0)</f>
        <v>7349</v>
      </c>
      <c r="Q759" s="276">
        <f>IF(AB77&gt;0,ROUND(AB77,0),0)</f>
        <v>0</v>
      </c>
      <c r="R759" s="276">
        <f>IF(AB78&gt;0,ROUND(AB78,0),0)</f>
        <v>2390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16965730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084*2017*7180*A</v>
      </c>
      <c r="B760" s="276">
        <f>ROUND(AC59,0)</f>
        <v>0</v>
      </c>
      <c r="C760" s="278">
        <f>ROUND(AC60,2)</f>
        <v>57.54</v>
      </c>
      <c r="D760" s="276">
        <f>ROUND(AC61,0)</f>
        <v>4822977</v>
      </c>
      <c r="E760" s="276">
        <f>ROUND(AC62,0)</f>
        <v>460108</v>
      </c>
      <c r="F760" s="276">
        <f>ROUND(AC63,0)</f>
        <v>0</v>
      </c>
      <c r="G760" s="276">
        <f>ROUND(AC64,0)</f>
        <v>1545734</v>
      </c>
      <c r="H760" s="276">
        <f>ROUND(AC65,0)</f>
        <v>0</v>
      </c>
      <c r="I760" s="276">
        <f>ROUND(AC66,0)</f>
        <v>55172</v>
      </c>
      <c r="J760" s="276">
        <f>ROUND(AC67,0)</f>
        <v>78506</v>
      </c>
      <c r="K760" s="276">
        <f>ROUND(AC68,0)</f>
        <v>2012</v>
      </c>
      <c r="L760" s="276">
        <f>ROUND(AC69,0)</f>
        <v>19731</v>
      </c>
      <c r="M760" s="276">
        <f>ROUND(AC70,0)</f>
        <v>79526</v>
      </c>
      <c r="N760" s="276">
        <f>ROUND(AC75,0)</f>
        <v>60572585</v>
      </c>
      <c r="O760" s="276">
        <f>ROUND(AC73,0)</f>
        <v>55855096</v>
      </c>
      <c r="P760" s="276">
        <f>IF(AC76&gt;0,ROUND(AC76,0),0)</f>
        <v>2215</v>
      </c>
      <c r="Q760" s="276">
        <f>IF(AC77&gt;0,ROUND(AC77,0),0)</f>
        <v>0</v>
      </c>
      <c r="R760" s="276">
        <f>IF(AC78&gt;0,ROUND(AC78,0),0)</f>
        <v>720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4902042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084*2017*7190*A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2230133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537</v>
      </c>
      <c r="N761" s="276">
        <f>ROUND(AD75,0)</f>
        <v>7085467</v>
      </c>
      <c r="O761" s="276">
        <f>ROUND(AD73,0)</f>
        <v>6871446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1217576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084*2017*7200*A</v>
      </c>
      <c r="B762" s="276">
        <f>ROUND(AE59,0)</f>
        <v>0</v>
      </c>
      <c r="C762" s="278">
        <f>ROUND(AE60,2)</f>
        <v>52.96</v>
      </c>
      <c r="D762" s="276">
        <f>ROUND(AE61,0)</f>
        <v>4909362</v>
      </c>
      <c r="E762" s="276">
        <f>ROUND(AE62,0)</f>
        <v>468349</v>
      </c>
      <c r="F762" s="276">
        <f>ROUND(AE63,0)</f>
        <v>0</v>
      </c>
      <c r="G762" s="276">
        <f>ROUND(AE64,0)</f>
        <v>13457</v>
      </c>
      <c r="H762" s="276">
        <f>ROUND(AE65,0)</f>
        <v>259</v>
      </c>
      <c r="I762" s="276">
        <f>ROUND(AE66,0)</f>
        <v>290266</v>
      </c>
      <c r="J762" s="276">
        <f>ROUND(AE67,0)</f>
        <v>259184</v>
      </c>
      <c r="K762" s="276">
        <f>ROUND(AE68,0)</f>
        <v>0</v>
      </c>
      <c r="L762" s="276">
        <f>ROUND(AE69,0)</f>
        <v>15486</v>
      </c>
      <c r="M762" s="276">
        <f>ROUND(AE70,0)</f>
        <v>0</v>
      </c>
      <c r="N762" s="276">
        <f>ROUND(AE75,0)</f>
        <v>25982992</v>
      </c>
      <c r="O762" s="276">
        <f>ROUND(AE73,0)</f>
        <v>20388394</v>
      </c>
      <c r="P762" s="276">
        <f>IF(AE76&gt;0,ROUND(AE76,0),0)</f>
        <v>7311</v>
      </c>
      <c r="Q762" s="276">
        <f>IF(AE77&gt;0,ROUND(AE77,0),0)</f>
        <v>0</v>
      </c>
      <c r="R762" s="276">
        <f>IF(AE78&gt;0,ROUND(AE78,0),0)</f>
        <v>2378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4872716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084*2017*7220*A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084*2017*7230*A</v>
      </c>
      <c r="B764" s="276">
        <f>ROUND(AG59,0)</f>
        <v>0</v>
      </c>
      <c r="C764" s="278">
        <f>ROUND(AG60,2)</f>
        <v>158.44</v>
      </c>
      <c r="D764" s="276">
        <f>ROUND(AG61,0)</f>
        <v>14259273</v>
      </c>
      <c r="E764" s="276">
        <f>ROUND(AG62,0)</f>
        <v>1360323</v>
      </c>
      <c r="F764" s="276">
        <f>ROUND(AG63,0)</f>
        <v>135000</v>
      </c>
      <c r="G764" s="276">
        <f>ROUND(AG64,0)</f>
        <v>2563590</v>
      </c>
      <c r="H764" s="276">
        <f>ROUND(AG65,0)</f>
        <v>0</v>
      </c>
      <c r="I764" s="276">
        <f>ROUND(AG66,0)</f>
        <v>275886</v>
      </c>
      <c r="J764" s="276">
        <f>ROUND(AG67,0)</f>
        <v>1011282</v>
      </c>
      <c r="K764" s="276">
        <f>ROUND(AG68,0)</f>
        <v>88101</v>
      </c>
      <c r="L764" s="276">
        <f>ROUND(AG69,0)</f>
        <v>85701</v>
      </c>
      <c r="M764" s="276">
        <f>ROUND(AG70,0)</f>
        <v>17985</v>
      </c>
      <c r="N764" s="276">
        <f>ROUND(AG75,0)</f>
        <v>229589087</v>
      </c>
      <c r="O764" s="276">
        <f>ROUND(AG73,0)</f>
        <v>80934080</v>
      </c>
      <c r="P764" s="276">
        <f>IF(AG76&gt;0,ROUND(AG76,0),0)</f>
        <v>28527</v>
      </c>
      <c r="Q764" s="276">
        <f>IF(AG77&gt;0,ROUND(AG77,0),0)</f>
        <v>0</v>
      </c>
      <c r="R764" s="276">
        <f>IF(AG78&gt;0,ROUND(AG78,0),0)</f>
        <v>9278</v>
      </c>
      <c r="S764" s="276">
        <f>IF(AG79&gt;0,ROUND(AG79,0),0)</f>
        <v>0</v>
      </c>
      <c r="T764" s="278">
        <f>IF(AG80&gt;0,ROUND(AG80,2),0)</f>
        <v>105.23</v>
      </c>
      <c r="U764" s="276"/>
      <c r="V764" s="277"/>
      <c r="W764" s="276"/>
      <c r="X764" s="276"/>
      <c r="Y764" s="276">
        <f t="shared" si="21"/>
        <v>22280708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084*2017*7240*A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084*2017*7250*A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084*2017*7260*A</v>
      </c>
      <c r="B767" s="276">
        <f>ROUND(AJ59,0)</f>
        <v>0</v>
      </c>
      <c r="C767" s="278">
        <f>ROUND(AJ60,2)</f>
        <v>120.44</v>
      </c>
      <c r="D767" s="276">
        <f>ROUND(AJ61,0)</f>
        <v>11206571</v>
      </c>
      <c r="E767" s="276">
        <f>ROUND(AJ62,0)</f>
        <v>1069098</v>
      </c>
      <c r="F767" s="276">
        <f>ROUND(AJ63,0)</f>
        <v>69631</v>
      </c>
      <c r="G767" s="276">
        <f>ROUND(AJ64,0)</f>
        <v>880151</v>
      </c>
      <c r="H767" s="276">
        <f>ROUND(AJ65,0)</f>
        <v>23539</v>
      </c>
      <c r="I767" s="276">
        <f>ROUND(AJ66,0)</f>
        <v>186860</v>
      </c>
      <c r="J767" s="276">
        <f>ROUND(AJ67,0)</f>
        <v>556076</v>
      </c>
      <c r="K767" s="276">
        <f>ROUND(AJ68,0)</f>
        <v>197579</v>
      </c>
      <c r="L767" s="276">
        <f>ROUND(AJ69,0)</f>
        <v>157690</v>
      </c>
      <c r="M767" s="276">
        <f>ROUND(AJ70,0)</f>
        <v>2929701</v>
      </c>
      <c r="N767" s="276">
        <f>ROUND(AJ75,0)</f>
        <v>36101304</v>
      </c>
      <c r="O767" s="276">
        <f>ROUND(AJ73,0)</f>
        <v>1237107</v>
      </c>
      <c r="P767" s="276">
        <f>IF(AJ76&gt;0,ROUND(AJ76,0),0)</f>
        <v>15686</v>
      </c>
      <c r="Q767" s="276">
        <f>IF(AJ77&gt;0,ROUND(AJ77,0),0)</f>
        <v>0</v>
      </c>
      <c r="R767" s="276">
        <f>IF(AJ78&gt;0,ROUND(AJ78,0),0)</f>
        <v>5102</v>
      </c>
      <c r="S767" s="276">
        <f>IF(AJ79&gt;0,ROUND(AJ79,0),0)</f>
        <v>0</v>
      </c>
      <c r="T767" s="278">
        <f>IF(AJ80&gt;0,ROUND(AJ80,2),0)</f>
        <v>19.989999999999998</v>
      </c>
      <c r="U767" s="276"/>
      <c r="V767" s="277"/>
      <c r="W767" s="276"/>
      <c r="X767" s="276"/>
      <c r="Y767" s="276">
        <f t="shared" si="21"/>
        <v>9991374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084*2017*7310*A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084*2017*7320*A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084*2017*7330*A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084*2017*7340*A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084*2017*7350*A</v>
      </c>
      <c r="B772" s="276">
        <f>ROUND(AO59,0)</f>
        <v>0</v>
      </c>
      <c r="C772" s="278">
        <f>ROUND(AO60,2)</f>
        <v>1.88</v>
      </c>
      <c r="D772" s="276">
        <f>ROUND(AO61,0)</f>
        <v>168985</v>
      </c>
      <c r="E772" s="276">
        <f>ROUND(AO62,0)</f>
        <v>16121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1.6</v>
      </c>
      <c r="U772" s="276"/>
      <c r="V772" s="277"/>
      <c r="W772" s="276"/>
      <c r="X772" s="276"/>
      <c r="Y772" s="276">
        <f t="shared" si="21"/>
        <v>134439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084*2017*7380*A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084*2017*7390*A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084*2017*7400*A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42073</v>
      </c>
      <c r="H775" s="276">
        <f>ROUND(AR65,0)</f>
        <v>1240</v>
      </c>
      <c r="I775" s="276">
        <f>ROUND(AR66,0)</f>
        <v>3831</v>
      </c>
      <c r="J775" s="276">
        <f>ROUND(AR67,0)</f>
        <v>279700</v>
      </c>
      <c r="K775" s="276">
        <f>ROUND(AR68,0)</f>
        <v>0</v>
      </c>
      <c r="L775" s="276">
        <f>ROUND(AR69,0)</f>
        <v>2104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7890</v>
      </c>
      <c r="Q775" s="276">
        <f>IF(AR77&gt;0,ROUND(AR77,0),0)</f>
        <v>0</v>
      </c>
      <c r="R775" s="276">
        <f>IF(AR78&gt;0,ROUND(AR78,0),0)</f>
        <v>2566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1762433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084*2017*7410*A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084*2017*7420*A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084*2017*7430*A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084*2017*7490*A</v>
      </c>
      <c r="B779" s="276"/>
      <c r="C779" s="278">
        <f>ROUND(AV60,2)</f>
        <v>0.86</v>
      </c>
      <c r="D779" s="276">
        <f>ROUND(AV61,0)</f>
        <v>234907</v>
      </c>
      <c r="E779" s="276">
        <f>ROUND(AV62,0)</f>
        <v>22410</v>
      </c>
      <c r="F779" s="276">
        <f>ROUND(AV63,0)</f>
        <v>0</v>
      </c>
      <c r="G779" s="276">
        <f>ROUND(AV64,0)</f>
        <v>0</v>
      </c>
      <c r="H779" s="276">
        <f>ROUND(AV65,0)</f>
        <v>540</v>
      </c>
      <c r="I779" s="276">
        <f>ROUND(AV66,0)</f>
        <v>0</v>
      </c>
      <c r="J779" s="276">
        <f>ROUND(AV67,0)</f>
        <v>409650</v>
      </c>
      <c r="K779" s="276">
        <f>ROUND(AV68,0)</f>
        <v>0</v>
      </c>
      <c r="L779" s="276">
        <f>ROUND(AV69,0)</f>
        <v>2902</v>
      </c>
      <c r="M779" s="276">
        <f>ROUND(AV70,0)</f>
        <v>375408</v>
      </c>
      <c r="N779" s="276">
        <f>ROUND(AV75,0)</f>
        <v>45</v>
      </c>
      <c r="O779" s="276">
        <f>ROUND(AV73,0)</f>
        <v>45</v>
      </c>
      <c r="P779" s="276">
        <f>IF(AV76&gt;0,ROUND(AV76,0),0)</f>
        <v>11556</v>
      </c>
      <c r="Q779" s="276">
        <f>IF(AV77&gt;0,ROUND(AV77,0),0)</f>
        <v>0</v>
      </c>
      <c r="R779" s="276">
        <f>IF(AV78&gt;0,ROUND(AV78,0),0)</f>
        <v>3758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2489285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084*2017*8200*A</v>
      </c>
      <c r="B780" s="276"/>
      <c r="C780" s="278">
        <f>ROUND(AW60,2)</f>
        <v>13.4</v>
      </c>
      <c r="D780" s="276">
        <f>ROUND(AW61,0)</f>
        <v>1012940</v>
      </c>
      <c r="E780" s="276">
        <f>ROUND(AW62,0)</f>
        <v>96634</v>
      </c>
      <c r="F780" s="276">
        <f>ROUND(AW63,0)</f>
        <v>0</v>
      </c>
      <c r="G780" s="276">
        <f>ROUND(AW64,0)</f>
        <v>8065</v>
      </c>
      <c r="H780" s="276">
        <f>ROUND(AW65,0)</f>
        <v>0</v>
      </c>
      <c r="I780" s="276">
        <f>ROUND(AW66,0)</f>
        <v>298517</v>
      </c>
      <c r="J780" s="276">
        <f>ROUND(AW67,0)</f>
        <v>218814</v>
      </c>
      <c r="K780" s="276">
        <f>ROUND(AW68,0)</f>
        <v>72313</v>
      </c>
      <c r="L780" s="276">
        <f>ROUND(AW69,0)</f>
        <v>5436</v>
      </c>
      <c r="M780" s="276">
        <f>ROUND(AW70,0)</f>
        <v>1617869</v>
      </c>
      <c r="N780" s="276"/>
      <c r="O780" s="276"/>
      <c r="P780" s="276">
        <f>IF(AW76&gt;0,ROUND(AW76,0),0)</f>
        <v>6172</v>
      </c>
      <c r="Q780" s="276">
        <f>IF(AW77&gt;0,ROUND(AW77,0),0)</f>
        <v>0</v>
      </c>
      <c r="R780" s="276">
        <f>IF(AW78&gt;0,ROUND(AW78,0),0)</f>
        <v>2007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084*2017*8310*A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212</v>
      </c>
      <c r="H781" s="276">
        <f>ROUND(AX65,0)</f>
        <v>0</v>
      </c>
      <c r="I781" s="276">
        <f>ROUND(AX66,0)</f>
        <v>159589</v>
      </c>
      <c r="J781" s="276">
        <f>ROUND(AX67,0)</f>
        <v>0</v>
      </c>
      <c r="K781" s="276">
        <f>ROUND(AX68,0)</f>
        <v>566939</v>
      </c>
      <c r="L781" s="276">
        <f>ROUND(AX69,0)</f>
        <v>102005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084*2017*8320*A</v>
      </c>
      <c r="B782" s="276">
        <f>ROUND(AY59,0)</f>
        <v>843508</v>
      </c>
      <c r="C782" s="278">
        <f>ROUND(AY60,2)</f>
        <v>104.87</v>
      </c>
      <c r="D782" s="276">
        <f>ROUND(AY61,0)</f>
        <v>4496807</v>
      </c>
      <c r="E782" s="276">
        <f>ROUND(AY62,0)</f>
        <v>428992</v>
      </c>
      <c r="F782" s="276">
        <f>ROUND(AY63,0)</f>
        <v>0</v>
      </c>
      <c r="G782" s="276">
        <f>ROUND(AY64,0)</f>
        <v>1913632</v>
      </c>
      <c r="H782" s="276">
        <f>ROUND(AY65,0)</f>
        <v>0</v>
      </c>
      <c r="I782" s="276">
        <f>ROUND(AY66,0)</f>
        <v>565853</v>
      </c>
      <c r="J782" s="276">
        <f>ROUND(AY67,0)</f>
        <v>952509</v>
      </c>
      <c r="K782" s="276">
        <f>ROUND(AY68,0)</f>
        <v>2</v>
      </c>
      <c r="L782" s="276">
        <f>ROUND(AY69,0)</f>
        <v>48351</v>
      </c>
      <c r="M782" s="276">
        <f>ROUND(AY70,0)</f>
        <v>1475334</v>
      </c>
      <c r="N782" s="276"/>
      <c r="O782" s="276"/>
      <c r="P782" s="276">
        <f>IF(AY76&gt;0,ROUND(AY76,0),0)</f>
        <v>26869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084*2017*8330*A</v>
      </c>
      <c r="B783" s="276">
        <f>ROUND(AZ59,0)</f>
        <v>0</v>
      </c>
      <c r="C783" s="278">
        <f>ROUND(AZ60,2)</f>
        <v>42.73</v>
      </c>
      <c r="D783" s="276">
        <f>ROUND(AZ61,0)</f>
        <v>1543700</v>
      </c>
      <c r="E783" s="276">
        <f>ROUND(AZ62,0)</f>
        <v>147268</v>
      </c>
      <c r="F783" s="276">
        <f>ROUND(AZ63,0)</f>
        <v>0</v>
      </c>
      <c r="G783" s="276">
        <f>ROUND(AZ64,0)</f>
        <v>2267214</v>
      </c>
      <c r="H783" s="276">
        <f>ROUND(AZ65,0)</f>
        <v>0</v>
      </c>
      <c r="I783" s="276">
        <f>ROUND(AZ66,0)</f>
        <v>189298</v>
      </c>
      <c r="J783" s="276">
        <f>ROUND(AZ67,0)</f>
        <v>18460</v>
      </c>
      <c r="K783" s="276">
        <f>ROUND(AZ68,0)</f>
        <v>30815</v>
      </c>
      <c r="L783" s="276">
        <f>ROUND(AZ69,0)</f>
        <v>20395</v>
      </c>
      <c r="M783" s="276">
        <f>ROUND(AZ70,0)</f>
        <v>4291419</v>
      </c>
      <c r="N783" s="276"/>
      <c r="O783" s="276"/>
      <c r="P783" s="276">
        <f>IF(AZ76&gt;0,ROUND(AZ76,0),0)</f>
        <v>521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084*2017*8350*A</v>
      </c>
      <c r="B784" s="276">
        <f>ROUND(BA59,0)</f>
        <v>0</v>
      </c>
      <c r="C784" s="278">
        <f>ROUND(BA60,2)</f>
        <v>5.6</v>
      </c>
      <c r="D784" s="276">
        <f>ROUND(BA61,0)</f>
        <v>193445</v>
      </c>
      <c r="E784" s="276">
        <f>ROUND(BA62,0)</f>
        <v>18454</v>
      </c>
      <c r="F784" s="276">
        <f>ROUND(BA63,0)</f>
        <v>0</v>
      </c>
      <c r="G784" s="276">
        <f>ROUND(BA64,0)</f>
        <v>77609</v>
      </c>
      <c r="H784" s="276">
        <f>ROUND(BA65,0)</f>
        <v>0</v>
      </c>
      <c r="I784" s="276">
        <f>ROUND(BA66,0)</f>
        <v>2681012</v>
      </c>
      <c r="J784" s="276">
        <f>ROUND(BA67,0)</f>
        <v>140341</v>
      </c>
      <c r="K784" s="276">
        <f>ROUND(BA68,0)</f>
        <v>0</v>
      </c>
      <c r="L784" s="276">
        <f>ROUND(BA69,0)</f>
        <v>4191</v>
      </c>
      <c r="M784" s="276">
        <f>ROUND(BA70,0)</f>
        <v>29824</v>
      </c>
      <c r="N784" s="276"/>
      <c r="O784" s="276"/>
      <c r="P784" s="276">
        <f>IF(BA76&gt;0,ROUND(BA76,0),0)</f>
        <v>3959</v>
      </c>
      <c r="Q784" s="276">
        <f>IF(BA77&gt;0,ROUND(BA77,0),0)</f>
        <v>0</v>
      </c>
      <c r="R784" s="276">
        <f>IF(BA78&gt;0,ROUND(BA78,0),0)</f>
        <v>1288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084*2017*8360*A</v>
      </c>
      <c r="B785" s="276"/>
      <c r="C785" s="278">
        <f>ROUND(BB60,2)</f>
        <v>50.94</v>
      </c>
      <c r="D785" s="276">
        <f>ROUND(BB61,0)</f>
        <v>4255402</v>
      </c>
      <c r="E785" s="276">
        <f>ROUND(BB62,0)</f>
        <v>405962</v>
      </c>
      <c r="F785" s="276">
        <f>ROUND(BB63,0)</f>
        <v>12178</v>
      </c>
      <c r="G785" s="276">
        <f>ROUND(BB64,0)</f>
        <v>144893</v>
      </c>
      <c r="H785" s="276">
        <f>ROUND(BB65,0)</f>
        <v>0</v>
      </c>
      <c r="I785" s="276">
        <f>ROUND(BB66,0)</f>
        <v>154219</v>
      </c>
      <c r="J785" s="276">
        <f>ROUND(BB67,0)</f>
        <v>104617</v>
      </c>
      <c r="K785" s="276">
        <f>ROUND(BB68,0)</f>
        <v>0</v>
      </c>
      <c r="L785" s="276">
        <f>ROUND(BB69,0)</f>
        <v>14500</v>
      </c>
      <c r="M785" s="276">
        <f>ROUND(BB70,0)</f>
        <v>0</v>
      </c>
      <c r="N785" s="276"/>
      <c r="O785" s="276"/>
      <c r="P785" s="276">
        <f>IF(BB76&gt;0,ROUND(BB76,0),0)</f>
        <v>2951</v>
      </c>
      <c r="Q785" s="276">
        <f>IF(BB77&gt;0,ROUND(BB77,0),0)</f>
        <v>0</v>
      </c>
      <c r="R785" s="276">
        <f>IF(BB78&gt;0,ROUND(BB78,0),0)</f>
        <v>960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084*2017*8370*A</v>
      </c>
      <c r="B786" s="276"/>
      <c r="C786" s="278">
        <f>ROUND(BC60,2)</f>
        <v>35.340000000000003</v>
      </c>
      <c r="D786" s="276">
        <f>ROUND(BC61,0)</f>
        <v>1318324</v>
      </c>
      <c r="E786" s="276">
        <f>ROUND(BC62,0)</f>
        <v>125767</v>
      </c>
      <c r="F786" s="276">
        <f>ROUND(BC63,0)</f>
        <v>0</v>
      </c>
      <c r="G786" s="276">
        <f>ROUND(BC64,0)</f>
        <v>492</v>
      </c>
      <c r="H786" s="276">
        <f>ROUND(BC65,0)</f>
        <v>227</v>
      </c>
      <c r="I786" s="276">
        <f>ROUND(BC66,0)</f>
        <v>155</v>
      </c>
      <c r="J786" s="276">
        <f>ROUND(BC67,0)</f>
        <v>48176</v>
      </c>
      <c r="K786" s="276">
        <f>ROUND(BC68,0)</f>
        <v>0</v>
      </c>
      <c r="L786" s="276">
        <f>ROUND(BC69,0)</f>
        <v>3382</v>
      </c>
      <c r="M786" s="276">
        <f>ROUND(BC70,0)</f>
        <v>0</v>
      </c>
      <c r="N786" s="276"/>
      <c r="O786" s="276"/>
      <c r="P786" s="276">
        <f>IF(BC76&gt;0,ROUND(BC76,0),0)</f>
        <v>1359</v>
      </c>
      <c r="Q786" s="276">
        <f>IF(BC77&gt;0,ROUND(BC77,0),0)</f>
        <v>0</v>
      </c>
      <c r="R786" s="276">
        <f>IF(BC78&gt;0,ROUND(BC78,0),0)</f>
        <v>442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084*2017*8420*A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-22737</v>
      </c>
      <c r="H787" s="276">
        <f>ROUND(BD65,0)</f>
        <v>0</v>
      </c>
      <c r="I787" s="276">
        <f>ROUND(BD66,0)</f>
        <v>258378</v>
      </c>
      <c r="J787" s="276">
        <f>ROUND(BD67,0)</f>
        <v>32127</v>
      </c>
      <c r="K787" s="276">
        <f>ROUND(BD68,0)</f>
        <v>0</v>
      </c>
      <c r="L787" s="276">
        <f>ROUND(BD69,0)</f>
        <v>207</v>
      </c>
      <c r="M787" s="276">
        <f>ROUND(BD70,0)</f>
        <v>0</v>
      </c>
      <c r="N787" s="276"/>
      <c r="O787" s="276"/>
      <c r="P787" s="276">
        <f>IF(BD76&gt;0,ROUND(BD76,0),0)</f>
        <v>906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084*2017*8430*A</v>
      </c>
      <c r="B788" s="276">
        <f>ROUND(BE59,0)</f>
        <v>828801</v>
      </c>
      <c r="C788" s="278">
        <f>ROUND(BE60,2)</f>
        <v>104.41</v>
      </c>
      <c r="D788" s="276">
        <f>ROUND(BE61,0)</f>
        <v>6911981</v>
      </c>
      <c r="E788" s="276">
        <f>ROUND(BE62,0)</f>
        <v>659398</v>
      </c>
      <c r="F788" s="276">
        <f>ROUND(BE63,0)</f>
        <v>56721</v>
      </c>
      <c r="G788" s="276">
        <f>ROUND(BE64,0)</f>
        <v>1723210</v>
      </c>
      <c r="H788" s="276">
        <f>ROUND(BE65,0)</f>
        <v>5842086</v>
      </c>
      <c r="I788" s="276">
        <f>ROUND(BE66,0)</f>
        <v>9561132</v>
      </c>
      <c r="J788" s="276">
        <f>ROUND(BE67,0)</f>
        <v>6866486</v>
      </c>
      <c r="K788" s="276">
        <f>ROUND(BE68,0)</f>
        <v>-4363</v>
      </c>
      <c r="L788" s="276">
        <f>ROUND(BE69,0)</f>
        <v>279645</v>
      </c>
      <c r="M788" s="276">
        <f>ROUND(BE70,0)</f>
        <v>2262551</v>
      </c>
      <c r="N788" s="276"/>
      <c r="O788" s="276"/>
      <c r="P788" s="276">
        <f>IF(BE76&gt;0,ROUND(BE76,0),0)</f>
        <v>193692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084*2017*8460*A</v>
      </c>
      <c r="B789" s="276"/>
      <c r="C789" s="278">
        <f>ROUND(BF60,2)</f>
        <v>141.41999999999999</v>
      </c>
      <c r="D789" s="276">
        <f>ROUND(BF61,0)</f>
        <v>5538725</v>
      </c>
      <c r="E789" s="276">
        <f>ROUND(BF62,0)</f>
        <v>528390</v>
      </c>
      <c r="F789" s="276">
        <f>ROUND(BF63,0)</f>
        <v>0</v>
      </c>
      <c r="G789" s="276">
        <f>ROUND(BF64,0)</f>
        <v>1048095</v>
      </c>
      <c r="H789" s="276">
        <f>ROUND(BF65,0)</f>
        <v>384868</v>
      </c>
      <c r="I789" s="276">
        <f>ROUND(BF66,0)</f>
        <v>1417521</v>
      </c>
      <c r="J789" s="276">
        <f>ROUND(BF67,0)</f>
        <v>787949</v>
      </c>
      <c r="K789" s="276">
        <f>ROUND(BF68,0)</f>
        <v>0</v>
      </c>
      <c r="L789" s="276">
        <f>ROUND(BF69,0)</f>
        <v>30118</v>
      </c>
      <c r="M789" s="276">
        <f>ROUND(BF70,0)</f>
        <v>803767</v>
      </c>
      <c r="N789" s="276"/>
      <c r="O789" s="276"/>
      <c r="P789" s="276">
        <f>IF(BF76&gt;0,ROUND(BF76,0),0)</f>
        <v>22227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084*2017*8470*A</v>
      </c>
      <c r="B790" s="276"/>
      <c r="C790" s="278">
        <f>ROUND(BG60,2)</f>
        <v>19.59</v>
      </c>
      <c r="D790" s="276">
        <f>ROUND(BG61,0)</f>
        <v>833503</v>
      </c>
      <c r="E790" s="276">
        <f>ROUND(BG62,0)</f>
        <v>79515</v>
      </c>
      <c r="F790" s="276">
        <f>ROUND(BG63,0)</f>
        <v>0</v>
      </c>
      <c r="G790" s="276">
        <f>ROUND(BG64,0)</f>
        <v>2626</v>
      </c>
      <c r="H790" s="276">
        <f>ROUND(BG65,0)</f>
        <v>1896</v>
      </c>
      <c r="I790" s="276">
        <f>ROUND(BG66,0)</f>
        <v>35798</v>
      </c>
      <c r="J790" s="276">
        <f>ROUND(BG67,0)</f>
        <v>46118</v>
      </c>
      <c r="K790" s="276">
        <f>ROUND(BG68,0)</f>
        <v>1498</v>
      </c>
      <c r="L790" s="276">
        <f>ROUND(BG69,0)</f>
        <v>13828</v>
      </c>
      <c r="M790" s="276">
        <f>ROUND(BG70,0)</f>
        <v>641677</v>
      </c>
      <c r="N790" s="276"/>
      <c r="O790" s="276"/>
      <c r="P790" s="276">
        <f>IF(BG76&gt;0,ROUND(BG76,0),0)</f>
        <v>1301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084*2017*8480*A</v>
      </c>
      <c r="B791" s="276"/>
      <c r="C791" s="278">
        <f>ROUND(BH60,2)</f>
        <v>20.39</v>
      </c>
      <c r="D791" s="276">
        <f>ROUND(BH61,0)</f>
        <v>2106527</v>
      </c>
      <c r="E791" s="276">
        <f>ROUND(BH62,0)</f>
        <v>200961</v>
      </c>
      <c r="F791" s="276">
        <f>ROUND(BH63,0)</f>
        <v>0</v>
      </c>
      <c r="G791" s="276">
        <f>ROUND(BH64,0)</f>
        <v>13024</v>
      </c>
      <c r="H791" s="276">
        <f>ROUND(BH65,0)</f>
        <v>2432</v>
      </c>
      <c r="I791" s="276">
        <f>ROUND(BH66,0)</f>
        <v>88549</v>
      </c>
      <c r="J791" s="276">
        <f>ROUND(BH67,0)</f>
        <v>696275</v>
      </c>
      <c r="K791" s="276">
        <f>ROUND(BH68,0)</f>
        <v>0</v>
      </c>
      <c r="L791" s="276">
        <f>ROUND(BH69,0)</f>
        <v>69212</v>
      </c>
      <c r="M791" s="276">
        <f>ROUND(BH70,0)</f>
        <v>104616</v>
      </c>
      <c r="N791" s="276"/>
      <c r="O791" s="276"/>
      <c r="P791" s="276">
        <f>IF(BH76&gt;0,ROUND(BH76,0),0)</f>
        <v>19641</v>
      </c>
      <c r="Q791" s="276">
        <f>IF(BH77&gt;0,ROUND(BH77,0),0)</f>
        <v>0</v>
      </c>
      <c r="R791" s="276">
        <f>IF(BH78&gt;0,ROUND(BH78,0),0)</f>
        <v>6388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084*2017*8490*A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084*2017*8510*A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319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084*2017*8530*A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37680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1063</v>
      </c>
      <c r="Q794" s="276">
        <f>IF(BK77&gt;0,ROUND(BK77,0),0)</f>
        <v>0</v>
      </c>
      <c r="R794" s="276">
        <f>IF(BK78&gt;0,ROUND(BK78,0),0)</f>
        <v>346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084*2017*8560*A</v>
      </c>
      <c r="B795" s="276"/>
      <c r="C795" s="278">
        <f>ROUND(BL60,2)</f>
        <v>22.74</v>
      </c>
      <c r="D795" s="276">
        <f>ROUND(BL61,0)</f>
        <v>1583630</v>
      </c>
      <c r="E795" s="276">
        <f>ROUND(BL62,0)</f>
        <v>151077</v>
      </c>
      <c r="F795" s="276">
        <f>ROUND(BL63,0)</f>
        <v>0</v>
      </c>
      <c r="G795" s="276">
        <f>ROUND(BL64,0)</f>
        <v>6546</v>
      </c>
      <c r="H795" s="276">
        <f>ROUND(BL65,0)</f>
        <v>0</v>
      </c>
      <c r="I795" s="276">
        <f>ROUND(BL66,0)</f>
        <v>1734</v>
      </c>
      <c r="J795" s="276">
        <f>ROUND(BL67,0)</f>
        <v>75768</v>
      </c>
      <c r="K795" s="276">
        <f>ROUND(BL68,0)</f>
        <v>0</v>
      </c>
      <c r="L795" s="276">
        <f>ROUND(BL69,0)</f>
        <v>6055</v>
      </c>
      <c r="M795" s="276">
        <f>ROUND(BL70,0)</f>
        <v>0</v>
      </c>
      <c r="N795" s="276"/>
      <c r="O795" s="276"/>
      <c r="P795" s="276">
        <f>IF(BL76&gt;0,ROUND(BL76,0),0)</f>
        <v>2137</v>
      </c>
      <c r="Q795" s="276">
        <f>IF(BL77&gt;0,ROUND(BL77,0),0)</f>
        <v>0</v>
      </c>
      <c r="R795" s="276">
        <f>IF(BL78&gt;0,ROUND(BL78,0),0)</f>
        <v>695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084*2017*8590*A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2541</v>
      </c>
      <c r="J796" s="276">
        <f>ROUND(BM67,0)</f>
        <v>3426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97</v>
      </c>
      <c r="Q796" s="276">
        <f>IF(BM77&gt;0,ROUND(BM77,0),0)</f>
        <v>0</v>
      </c>
      <c r="R796" s="276">
        <f>IF(BM78&gt;0,ROUND(BM78,0),0)</f>
        <v>31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084*2017*8610*A</v>
      </c>
      <c r="B797" s="276"/>
      <c r="C797" s="278">
        <f>ROUND(BN60,2)</f>
        <v>33.340000000000003</v>
      </c>
      <c r="D797" s="276">
        <f>ROUND(BN61,0)</f>
        <v>4601272</v>
      </c>
      <c r="E797" s="276">
        <f>ROUND(BN62,0)</f>
        <v>438958</v>
      </c>
      <c r="F797" s="276">
        <f>ROUND(BN63,0)</f>
        <v>11543699</v>
      </c>
      <c r="G797" s="276">
        <f>ROUND(BN64,0)</f>
        <v>196938</v>
      </c>
      <c r="H797" s="276">
        <f>ROUND(BN65,0)</f>
        <v>120539</v>
      </c>
      <c r="I797" s="276">
        <f>ROUND(BN66,0)</f>
        <v>4426606</v>
      </c>
      <c r="J797" s="276">
        <f>ROUND(BN67,0)</f>
        <v>820708</v>
      </c>
      <c r="K797" s="276">
        <f>ROUND(BN68,0)</f>
        <v>-932162</v>
      </c>
      <c r="L797" s="276">
        <f>ROUND(BN69,0)</f>
        <v>609958</v>
      </c>
      <c r="M797" s="276">
        <f>ROUND(BN70,0)</f>
        <v>799990</v>
      </c>
      <c r="N797" s="276"/>
      <c r="O797" s="276"/>
      <c r="P797" s="276">
        <f>IF(BN76&gt;0,ROUND(BN76,0),0)</f>
        <v>23151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084*2017*8620*A</v>
      </c>
      <c r="B798" s="276"/>
      <c r="C798" s="278">
        <f>ROUND(BO60,2)</f>
        <v>4.08</v>
      </c>
      <c r="D798" s="276">
        <f>ROUND(BO61,0)</f>
        <v>345032</v>
      </c>
      <c r="E798" s="276">
        <f>ROUND(BO62,0)</f>
        <v>32916</v>
      </c>
      <c r="F798" s="276">
        <f>ROUND(BO63,0)</f>
        <v>0</v>
      </c>
      <c r="G798" s="276">
        <f>ROUND(BO64,0)</f>
        <v>991</v>
      </c>
      <c r="H798" s="276">
        <f>ROUND(BO65,0)</f>
        <v>0</v>
      </c>
      <c r="I798" s="276">
        <f>ROUND(BO66,0)</f>
        <v>3423</v>
      </c>
      <c r="J798" s="276">
        <f>ROUND(BO67,0)</f>
        <v>54068</v>
      </c>
      <c r="K798" s="276">
        <f>ROUND(BO68,0)</f>
        <v>0</v>
      </c>
      <c r="L798" s="276">
        <f>ROUND(BO69,0)</f>
        <v>528</v>
      </c>
      <c r="M798" s="276">
        <f>ROUND(BO70,0)</f>
        <v>0</v>
      </c>
      <c r="N798" s="276"/>
      <c r="O798" s="276"/>
      <c r="P798" s="276">
        <f>IF(BO76&gt;0,ROUND(BO76,0),0)</f>
        <v>1525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084*2017*8630*A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475</v>
      </c>
      <c r="H799" s="276">
        <f>ROUND(BP65,0)</f>
        <v>0</v>
      </c>
      <c r="I799" s="276">
        <f>ROUND(BP66,0)</f>
        <v>781</v>
      </c>
      <c r="J799" s="276">
        <f>ROUND(BP67,0)</f>
        <v>131805</v>
      </c>
      <c r="K799" s="276">
        <f>ROUND(BP68,0)</f>
        <v>0</v>
      </c>
      <c r="L799" s="276">
        <f>ROUND(BP69,0)</f>
        <v>186</v>
      </c>
      <c r="M799" s="276">
        <f>ROUND(BP70,0)</f>
        <v>0</v>
      </c>
      <c r="N799" s="276"/>
      <c r="O799" s="276"/>
      <c r="P799" s="276">
        <f>IF(BP76&gt;0,ROUND(BP76,0),0)</f>
        <v>3718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084*2017*8640*A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084*2017*8650*A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084*2017*8660*A</v>
      </c>
      <c r="B802" s="276"/>
      <c r="C802" s="278">
        <f>ROUND(BS60,2)</f>
        <v>9.31</v>
      </c>
      <c r="D802" s="276">
        <f>ROUND(BS61,0)</f>
        <v>791458</v>
      </c>
      <c r="E802" s="276">
        <f>ROUND(BS62,0)</f>
        <v>75504</v>
      </c>
      <c r="F802" s="276">
        <f>ROUND(BS63,0)</f>
        <v>0</v>
      </c>
      <c r="G802" s="276">
        <f>ROUND(BS64,0)</f>
        <v>18537</v>
      </c>
      <c r="H802" s="276">
        <f>ROUND(BS65,0)</f>
        <v>0</v>
      </c>
      <c r="I802" s="276">
        <f>ROUND(BS66,0)</f>
        <v>19033</v>
      </c>
      <c r="J802" s="276">
        <f>ROUND(BS67,0)</f>
        <v>290482</v>
      </c>
      <c r="K802" s="276">
        <f>ROUND(BS68,0)</f>
        <v>0</v>
      </c>
      <c r="L802" s="276">
        <f>ROUND(BS69,0)</f>
        <v>13125</v>
      </c>
      <c r="M802" s="276">
        <f>ROUND(BS70,0)</f>
        <v>2263</v>
      </c>
      <c r="N802" s="276"/>
      <c r="O802" s="276"/>
      <c r="P802" s="276">
        <f>IF(BS76&gt;0,ROUND(BS76,0),0)</f>
        <v>8194</v>
      </c>
      <c r="Q802" s="276">
        <f>IF(BS77&gt;0,ROUND(BS77,0),0)</f>
        <v>0</v>
      </c>
      <c r="R802" s="276">
        <f>IF(BS78&gt;0,ROUND(BS78,0),0)</f>
        <v>2665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084*2017*8670*A</v>
      </c>
      <c r="B803" s="276"/>
      <c r="C803" s="278">
        <f>ROUND(BT60,2)</f>
        <v>11.15</v>
      </c>
      <c r="D803" s="276">
        <f>ROUND(BT61,0)</f>
        <v>873967</v>
      </c>
      <c r="E803" s="276">
        <f>ROUND(BT62,0)</f>
        <v>83376</v>
      </c>
      <c r="F803" s="276">
        <f>ROUND(BT63,0)</f>
        <v>0</v>
      </c>
      <c r="G803" s="276">
        <f>ROUND(BT64,0)</f>
        <v>3787</v>
      </c>
      <c r="H803" s="276">
        <f>ROUND(BT65,0)</f>
        <v>482</v>
      </c>
      <c r="I803" s="276">
        <f>ROUND(BT66,0)</f>
        <v>1797</v>
      </c>
      <c r="J803" s="276">
        <f>ROUND(BT67,0)</f>
        <v>169772</v>
      </c>
      <c r="K803" s="276">
        <f>ROUND(BT68,0)</f>
        <v>0</v>
      </c>
      <c r="L803" s="276">
        <f>ROUND(BT69,0)</f>
        <v>3836</v>
      </c>
      <c r="M803" s="276">
        <f>ROUND(BT70,0)</f>
        <v>51672</v>
      </c>
      <c r="N803" s="276"/>
      <c r="O803" s="276"/>
      <c r="P803" s="276">
        <f>IF(BT76&gt;0,ROUND(BT76,0),0)</f>
        <v>4789</v>
      </c>
      <c r="Q803" s="276">
        <f>IF(BT77&gt;0,ROUND(BT77,0),0)</f>
        <v>0</v>
      </c>
      <c r="R803" s="276">
        <f>IF(BT78&gt;0,ROUND(BT78,0),0)</f>
        <v>1558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084*2017*8680*A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084*2017*8690*A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084*2017*8700*A</v>
      </c>
      <c r="B806" s="276"/>
      <c r="C806" s="278">
        <f>ROUND(BW60,2)</f>
        <v>6.99</v>
      </c>
      <c r="D806" s="276">
        <f>ROUND(BW61,0)</f>
        <v>680850</v>
      </c>
      <c r="E806" s="276">
        <f>ROUND(BW62,0)</f>
        <v>64953</v>
      </c>
      <c r="F806" s="276">
        <f>ROUND(BW63,0)</f>
        <v>3069663</v>
      </c>
      <c r="G806" s="276">
        <f>ROUND(BW64,0)</f>
        <v>85300</v>
      </c>
      <c r="H806" s="276">
        <f>ROUND(BW65,0)</f>
        <v>9041</v>
      </c>
      <c r="I806" s="276">
        <f>ROUND(BW66,0)</f>
        <v>50062</v>
      </c>
      <c r="J806" s="276">
        <f>ROUND(BW67,0)</f>
        <v>488093</v>
      </c>
      <c r="K806" s="276">
        <f>ROUND(BW68,0)</f>
        <v>119256</v>
      </c>
      <c r="L806" s="276">
        <f>ROUND(BW69,0)</f>
        <v>71943</v>
      </c>
      <c r="M806" s="276">
        <f>ROUND(BW70,0)</f>
        <v>1082770</v>
      </c>
      <c r="N806" s="276"/>
      <c r="O806" s="276"/>
      <c r="P806" s="276">
        <f>IF(BW76&gt;0,ROUND(BW76,0),0)</f>
        <v>13768</v>
      </c>
      <c r="Q806" s="276">
        <f>IF(BW77&gt;0,ROUND(BW77,0),0)</f>
        <v>0</v>
      </c>
      <c r="R806" s="276">
        <f>IF(BW78&gt;0,ROUND(BW78,0),0)</f>
        <v>4478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084*2017*8710*A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084*2017*8720*A</v>
      </c>
      <c r="B808" s="276"/>
      <c r="C808" s="278">
        <f>ROUND(BY60,2)</f>
        <v>78.650000000000006</v>
      </c>
      <c r="D808" s="276">
        <f>ROUND(BY61,0)</f>
        <v>8349894</v>
      </c>
      <c r="E808" s="276">
        <f>ROUND(BY62,0)</f>
        <v>796573</v>
      </c>
      <c r="F808" s="276">
        <f>ROUND(BY63,0)</f>
        <v>270356</v>
      </c>
      <c r="G808" s="276">
        <f>ROUND(BY64,0)</f>
        <v>61697</v>
      </c>
      <c r="H808" s="276">
        <f>ROUND(BY65,0)</f>
        <v>1402</v>
      </c>
      <c r="I808" s="276">
        <f>ROUND(BY66,0)</f>
        <v>57520</v>
      </c>
      <c r="J808" s="276">
        <f>ROUND(BY67,0)</f>
        <v>806855</v>
      </c>
      <c r="K808" s="276">
        <f>ROUND(BY68,0)</f>
        <v>25085</v>
      </c>
      <c r="L808" s="276">
        <f>ROUND(BY69,0)</f>
        <v>504200</v>
      </c>
      <c r="M808" s="276">
        <f>ROUND(BY70,0)</f>
        <v>55246</v>
      </c>
      <c r="N808" s="276"/>
      <c r="O808" s="276"/>
      <c r="P808" s="276">
        <f>IF(BY76&gt;0,ROUND(BY76,0),0)</f>
        <v>22760</v>
      </c>
      <c r="Q808" s="276">
        <f>IF(BY77&gt;0,ROUND(BY77,0),0)</f>
        <v>0</v>
      </c>
      <c r="R808" s="276">
        <f>IF(BY78&gt;0,ROUND(BY78,0),0)</f>
        <v>7402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084*2017*8730*A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084*2017*8740*A</v>
      </c>
      <c r="B810" s="276"/>
      <c r="C810" s="278">
        <f>ROUND(CA60,2)</f>
        <v>40.83</v>
      </c>
      <c r="D810" s="276">
        <f>ROUND(CA61,0)</f>
        <v>3015946</v>
      </c>
      <c r="E810" s="276">
        <f>ROUND(CA62,0)</f>
        <v>287719</v>
      </c>
      <c r="F810" s="276">
        <f>ROUND(CA63,0)</f>
        <v>336120</v>
      </c>
      <c r="G810" s="276">
        <f>ROUND(CA64,0)</f>
        <v>2301</v>
      </c>
      <c r="H810" s="276">
        <f>ROUND(CA65,0)</f>
        <v>0</v>
      </c>
      <c r="I810" s="276">
        <f>ROUND(CA66,0)</f>
        <v>13960</v>
      </c>
      <c r="J810" s="276">
        <f>ROUND(CA67,0)</f>
        <v>0</v>
      </c>
      <c r="K810" s="276">
        <f>ROUND(CA68,0)</f>
        <v>0</v>
      </c>
      <c r="L810" s="276">
        <f>ROUND(CA69,0)</f>
        <v>10577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084*2017*8770*A</v>
      </c>
      <c r="B811" s="276"/>
      <c r="C811" s="278">
        <f>ROUND(CB60,2)</f>
        <v>4.51</v>
      </c>
      <c r="D811" s="276">
        <f>ROUND(CB61,0)</f>
        <v>374506</v>
      </c>
      <c r="E811" s="276">
        <f>ROUND(CB62,0)</f>
        <v>35728</v>
      </c>
      <c r="F811" s="276">
        <f>ROUND(CB63,0)</f>
        <v>0</v>
      </c>
      <c r="G811" s="276">
        <f>ROUND(CB64,0)</f>
        <v>13627</v>
      </c>
      <c r="H811" s="276">
        <f>ROUND(CB65,0)</f>
        <v>0</v>
      </c>
      <c r="I811" s="276">
        <f>ROUND(CB66,0)</f>
        <v>17138</v>
      </c>
      <c r="J811" s="276">
        <f>ROUND(CB67,0)</f>
        <v>0</v>
      </c>
      <c r="K811" s="276">
        <f>ROUND(CB68,0)</f>
        <v>0</v>
      </c>
      <c r="L811" s="276">
        <f>ROUND(CB69,0)</f>
        <v>33118</v>
      </c>
      <c r="M811" s="276">
        <f>ROUND(CB70,0)</f>
        <v>158315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084*2017*8790*A</v>
      </c>
      <c r="B812" s="276"/>
      <c r="C812" s="278">
        <f>ROUND(CC60,2)</f>
        <v>47.43</v>
      </c>
      <c r="D812" s="276">
        <f>ROUND(CC61,0)</f>
        <v>3750484</v>
      </c>
      <c r="E812" s="276">
        <f>ROUND(CC62,0)</f>
        <v>357793</v>
      </c>
      <c r="F812" s="276">
        <f>ROUND(CC63,0)</f>
        <v>13991429</v>
      </c>
      <c r="G812" s="276">
        <f>ROUND(CC64,0)</f>
        <v>6774156</v>
      </c>
      <c r="H812" s="276">
        <f>ROUND(CC65,0)</f>
        <v>2325</v>
      </c>
      <c r="I812" s="276">
        <f>ROUND(CC66,0)</f>
        <v>1187513</v>
      </c>
      <c r="J812" s="276">
        <f>ROUND(CC67,0)</f>
        <v>227420</v>
      </c>
      <c r="K812" s="276">
        <f>ROUND(CC68,0)</f>
        <v>1018431</v>
      </c>
      <c r="L812" s="276">
        <f>ROUND(CC69,0)</f>
        <v>184718004</v>
      </c>
      <c r="M812" s="276">
        <f>ROUND(CC70,0)</f>
        <v>1235075</v>
      </c>
      <c r="N812" s="276"/>
      <c r="O812" s="276"/>
      <c r="P812" s="276">
        <f>IF(CC76&gt;0,ROUND(CC76,0),0)</f>
        <v>6415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084*2017*9000*A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43352906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3120.3</v>
      </c>
      <c r="D815" s="277">
        <f t="shared" si="22"/>
        <v>250178254</v>
      </c>
      <c r="E815" s="277">
        <f t="shared" si="22"/>
        <v>23866806</v>
      </c>
      <c r="F815" s="277">
        <f t="shared" si="22"/>
        <v>49754364</v>
      </c>
      <c r="G815" s="277">
        <f t="shared" si="22"/>
        <v>112077003</v>
      </c>
      <c r="H815" s="277">
        <f t="shared" si="22"/>
        <v>6430522</v>
      </c>
      <c r="I815" s="277">
        <f t="shared" si="22"/>
        <v>37822628</v>
      </c>
      <c r="J815" s="277">
        <f t="shared" si="22"/>
        <v>29381387</v>
      </c>
      <c r="K815" s="277">
        <f t="shared" si="22"/>
        <v>7671668</v>
      </c>
      <c r="L815" s="277">
        <f>SUM(L734:L813)+SUM(U734:U813)</f>
        <v>231265750</v>
      </c>
      <c r="M815" s="277">
        <f>SUM(M734:M813)+SUM(V734:V813)</f>
        <v>28595822</v>
      </c>
      <c r="N815" s="277">
        <f t="shared" ref="N815:Y815" si="23">SUM(N734:N813)</f>
        <v>2260528778</v>
      </c>
      <c r="O815" s="277">
        <f t="shared" si="23"/>
        <v>1407572039</v>
      </c>
      <c r="P815" s="277">
        <f t="shared" si="23"/>
        <v>828801</v>
      </c>
      <c r="Q815" s="277">
        <f t="shared" si="23"/>
        <v>843508</v>
      </c>
      <c r="R815" s="277">
        <f t="shared" si="23"/>
        <v>178385</v>
      </c>
      <c r="S815" s="277">
        <f t="shared" si="23"/>
        <v>4447031</v>
      </c>
      <c r="T815" s="281">
        <f t="shared" si="23"/>
        <v>984.09000000000015</v>
      </c>
      <c r="U815" s="277">
        <f t="shared" si="23"/>
        <v>43352906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357992011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3120.3</v>
      </c>
      <c r="D816" s="277">
        <f>CE61</f>
        <v>250178253.97000003</v>
      </c>
      <c r="E816" s="277">
        <f>CE62</f>
        <v>23866806</v>
      </c>
      <c r="F816" s="277">
        <f>CE63</f>
        <v>49754363.869999997</v>
      </c>
      <c r="G816" s="277">
        <f>CE64</f>
        <v>112077003.60999997</v>
      </c>
      <c r="H816" s="280">
        <f>CE65</f>
        <v>6430524.0099999998</v>
      </c>
      <c r="I816" s="280">
        <f>CE66</f>
        <v>37822623.730000004</v>
      </c>
      <c r="J816" s="280">
        <f>CE67</f>
        <v>29381387</v>
      </c>
      <c r="K816" s="280">
        <f>CE68</f>
        <v>7671669.1800000006</v>
      </c>
      <c r="L816" s="280">
        <f>CE69</f>
        <v>231265748.40642685</v>
      </c>
      <c r="M816" s="280">
        <f>CE70</f>
        <v>28595823.390000001</v>
      </c>
      <c r="N816" s="277">
        <f>CE75</f>
        <v>2260528775.5299997</v>
      </c>
      <c r="O816" s="277">
        <f>CE73</f>
        <v>1407572037.6299996</v>
      </c>
      <c r="P816" s="277">
        <f>CE76</f>
        <v>828801.23000000021</v>
      </c>
      <c r="Q816" s="277">
        <f>CE77</f>
        <v>843507.99999999988</v>
      </c>
      <c r="R816" s="277">
        <f>CE78</f>
        <v>178384.98465918994</v>
      </c>
      <c r="S816" s="277">
        <f>CE79</f>
        <v>4447031</v>
      </c>
      <c r="T816" s="281">
        <f>CE80</f>
        <v>984.09000000000037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357992011.58642685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250178253.97000012</v>
      </c>
      <c r="E817" s="180">
        <f>C379</f>
        <v>23866805.580000002</v>
      </c>
      <c r="F817" s="180">
        <f>C380</f>
        <v>49754363.870000005</v>
      </c>
      <c r="G817" s="240">
        <f>C381</f>
        <v>112077003.61000006</v>
      </c>
      <c r="H817" s="240">
        <f>C382</f>
        <v>6430524.0100000016</v>
      </c>
      <c r="I817" s="240">
        <f>C383</f>
        <v>37822623.729999989</v>
      </c>
      <c r="J817" s="240">
        <f>C384</f>
        <v>29381386.14999998</v>
      </c>
      <c r="K817" s="240">
        <f>C385</f>
        <v>7671669.1800000006</v>
      </c>
      <c r="L817" s="240">
        <f>C386+C387+C388+C389</f>
        <v>231265748.40642738</v>
      </c>
      <c r="M817" s="240">
        <f>C370</f>
        <v>28595823.390000004</v>
      </c>
      <c r="N817" s="180">
        <f>D361</f>
        <v>2260528775.5300002</v>
      </c>
      <c r="O817" s="180">
        <f>C359</f>
        <v>1407572037.6299996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Regional Medical Center Everett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H-084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1321 Colby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1321 Colby Avenue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Everett, WA 98201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H-84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Regional Medical Center Everett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Kim Williams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Pam Daniels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425-261-4050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425-261-4051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29876</v>
      </c>
      <c r="G23" s="21">
        <f>data!D111</f>
        <v>153549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4550</v>
      </c>
      <c r="G26" s="13">
        <f>data!D114</f>
        <v>5952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141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233</v>
      </c>
      <c r="E32" s="49" t="s">
        <v>1045</v>
      </c>
      <c r="F32" s="24"/>
      <c r="G32" s="21">
        <f>data!C125</f>
        <v>14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13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46</v>
      </c>
      <c r="E34" s="49" t="s">
        <v>291</v>
      </c>
      <c r="F34" s="24"/>
      <c r="G34" s="21">
        <f>data!E127</f>
        <v>530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19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530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29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Regional Medical Center Everett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13544</v>
      </c>
      <c r="C7" s="48">
        <f>data!B139</f>
        <v>80743</v>
      </c>
      <c r="D7" s="48">
        <f>data!B140</f>
        <v>197671.14570448283</v>
      </c>
      <c r="E7" s="48">
        <f>data!B141</f>
        <v>746253581.71000004</v>
      </c>
      <c r="F7" s="48">
        <f>data!B142</f>
        <v>369305153.71999997</v>
      </c>
      <c r="G7" s="48">
        <f>data!B141+data!B142</f>
        <v>1115558735.4300001</v>
      </c>
    </row>
    <row r="8" spans="1:13" ht="20.100000000000001" customHeight="1" x14ac:dyDescent="0.25">
      <c r="A8" s="23" t="s">
        <v>297</v>
      </c>
      <c r="B8" s="48">
        <f>data!C138</f>
        <v>5744</v>
      </c>
      <c r="C8" s="48">
        <f>data!C139</f>
        <v>32571</v>
      </c>
      <c r="D8" s="48">
        <f>data!C140</f>
        <v>84752.212689565727</v>
      </c>
      <c r="E8" s="48">
        <f>data!C141</f>
        <v>247727127.26999998</v>
      </c>
      <c r="F8" s="48">
        <f>data!C142</f>
        <v>158340909.21000001</v>
      </c>
      <c r="G8" s="48">
        <f>data!C141+data!C142</f>
        <v>406068036.48000002</v>
      </c>
    </row>
    <row r="9" spans="1:13" ht="20.100000000000001" customHeight="1" x14ac:dyDescent="0.25">
      <c r="A9" s="23" t="s">
        <v>1058</v>
      </c>
      <c r="B9" s="48">
        <f>data!D138</f>
        <v>10590</v>
      </c>
      <c r="C9" s="48">
        <f>data!D139</f>
        <v>40239</v>
      </c>
      <c r="D9" s="48">
        <f>data!D140</f>
        <v>204047.64160595115</v>
      </c>
      <c r="E9" s="48">
        <f>data!D141</f>
        <v>445564218.89999992</v>
      </c>
      <c r="F9" s="48">
        <f>data!D142</f>
        <v>381218236.88999999</v>
      </c>
      <c r="G9" s="48">
        <f>data!D141+data!D142</f>
        <v>826782455.78999996</v>
      </c>
    </row>
    <row r="10" spans="1:13" ht="20.100000000000001" customHeight="1" x14ac:dyDescent="0.25">
      <c r="A10" s="111" t="s">
        <v>203</v>
      </c>
      <c r="B10" s="48">
        <f>data!E138</f>
        <v>29878</v>
      </c>
      <c r="C10" s="48">
        <f>data!E139</f>
        <v>153553</v>
      </c>
      <c r="D10" s="48">
        <f>data!E140</f>
        <v>486470.99999999965</v>
      </c>
      <c r="E10" s="48">
        <f>data!E141</f>
        <v>1439544927.8799999</v>
      </c>
      <c r="F10" s="48">
        <f>data!E142</f>
        <v>908864299.81999993</v>
      </c>
      <c r="G10" s="48">
        <f>data!E141+data!E142</f>
        <v>2348409227.6999998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Regional Medical Center Everett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19116908.910000008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395031.92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-308428.84999999998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5064897.04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638177.86999999965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24906586.890000008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1279465.97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5884157.8100000005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7163623.7800000003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159477.91000000003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26570788.000000004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26730265.910000004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17373840.609999999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17373840.609999999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Regional Medical Center Everett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23663141.800000004</v>
      </c>
      <c r="D7" s="21">
        <f>data!C195</f>
        <v>0</v>
      </c>
      <c r="E7" s="21">
        <f>data!D195</f>
        <v>37101.519999999997</v>
      </c>
      <c r="F7" s="21">
        <f>data!E195</f>
        <v>23626040.280000005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9136136.7300000004</v>
      </c>
      <c r="D8" s="21">
        <f>data!C196</f>
        <v>2896228.7</v>
      </c>
      <c r="E8" s="21">
        <f>data!D196</f>
        <v>0</v>
      </c>
      <c r="F8" s="21">
        <f>data!E196</f>
        <v>12032365.43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611621433.28999996</v>
      </c>
      <c r="D9" s="21">
        <f>data!C197</f>
        <v>2724134.76</v>
      </c>
      <c r="E9" s="21">
        <f>data!D197</f>
        <v>84664311.939999968</v>
      </c>
      <c r="F9" s="21">
        <f>data!E197</f>
        <v>529681256.11000001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58528559.339999996</v>
      </c>
      <c r="D11" s="21">
        <f>data!C199</f>
        <v>0</v>
      </c>
      <c r="E11" s="21">
        <f>data!D199</f>
        <v>0</v>
      </c>
      <c r="F11" s="21">
        <f>data!E199</f>
        <v>58528559.339999996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194910597.49000001</v>
      </c>
      <c r="D12" s="21">
        <f>data!C200</f>
        <v>5289919.4900000021</v>
      </c>
      <c r="E12" s="21">
        <f>data!D200</f>
        <v>65144.959999999999</v>
      </c>
      <c r="F12" s="21">
        <f>data!E200</f>
        <v>200135372.02000001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781019</v>
      </c>
      <c r="D14" s="21">
        <f>data!C202</f>
        <v>0</v>
      </c>
      <c r="E14" s="21">
        <f>data!D202</f>
        <v>0</v>
      </c>
      <c r="F14" s="21">
        <f>data!E202</f>
        <v>781019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4779873.310000062</v>
      </c>
      <c r="D15" s="21">
        <f>data!C203</f>
        <v>-3562251.88</v>
      </c>
      <c r="E15" s="21">
        <f>data!D203</f>
        <v>-1027507.49</v>
      </c>
      <c r="F15" s="21">
        <f>data!E203</f>
        <v>2245128.9200000623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903420760.96000004</v>
      </c>
      <c r="D16" s="21">
        <f>data!C204</f>
        <v>7348031.0700000031</v>
      </c>
      <c r="E16" s="21">
        <f>data!D204</f>
        <v>83739050.929999962</v>
      </c>
      <c r="F16" s="21">
        <f>data!E204</f>
        <v>827029741.10000014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6569836.1299999999</v>
      </c>
      <c r="D24" s="21">
        <f>data!C209</f>
        <v>738253.32000000007</v>
      </c>
      <c r="E24" s="21">
        <f>data!D209</f>
        <v>0</v>
      </c>
      <c r="F24" s="21">
        <f>data!E209</f>
        <v>7308089.4500000002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236471978.71000001</v>
      </c>
      <c r="D25" s="21">
        <f>data!C210</f>
        <v>18300866.5</v>
      </c>
      <c r="E25" s="21">
        <f>data!D210</f>
        <v>81437273.280000001</v>
      </c>
      <c r="F25" s="21">
        <f>data!E210</f>
        <v>173335571.93000001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45686975.560000002</v>
      </c>
      <c r="D27" s="21">
        <f>data!C212</f>
        <v>709904.78</v>
      </c>
      <c r="E27" s="21">
        <f>data!D212</f>
        <v>0</v>
      </c>
      <c r="F27" s="21">
        <f>data!E212</f>
        <v>46396880.340000004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156043849.22</v>
      </c>
      <c r="D28" s="21">
        <f>data!C213</f>
        <v>8829208.1299999002</v>
      </c>
      <c r="E28" s="21">
        <f>data!D213</f>
        <v>0</v>
      </c>
      <c r="F28" s="21">
        <f>data!E213</f>
        <v>164873057.3499999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444772639.62</v>
      </c>
      <c r="D32" s="21">
        <f>data!C217</f>
        <v>28578232.7299999</v>
      </c>
      <c r="E32" s="21">
        <f>data!D217</f>
        <v>81437273.280000001</v>
      </c>
      <c r="F32" s="21">
        <f>data!E217</f>
        <v>391913599.06999993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Regional Medical Center Everett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8449971.7999999989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850909482.98000002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302251819.07999998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13554781.570000002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43548807.909999996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336279079.75999999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9691557.2799999993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1556235528.5799999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2262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17958990.509999998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20435090.669999998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38394081.179999992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1603079581.5599999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Regional Medical Center Everett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4449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281834775.64999998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193144079.32000002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63537478.610000007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12884246.640000001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165116870.57999995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17077728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17077728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23626040.280000001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12032365.23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529681256.10999995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58528559.340000004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200135372.02000001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781019.19999999925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2245128.92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827029741.10000002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391913599.06999999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435116142.03000003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21384753.420000002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21384753.420000002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638695494.02999997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Regional Medical Center Everett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27276972.98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18257616.899999999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4842526.1000000006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50377115.979999997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925019.14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925019.14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403111328.37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1825683.2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404937011.56999999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404937011.56999999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182456347.33999905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182456347.33999905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638695494.02999902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Regional Medical Center Everett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1439544927.8799996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908864299.82000053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2348409227.7000003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8449971.7999999989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1556235528.5800004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38394081.18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1603079581.5600004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745329646.13999987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20360026.109999992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20360026.109999992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765689672.24999988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259503427.71000019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24906586.889999975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67515865.389999986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110984149.03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5681427.9099999983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35968194.920000009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28578235.470000006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7163623.7800000003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26730265.910000004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17373840.609999999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199073850.93867895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783479543.5586791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-17789871.308679223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-1077403.6400000001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-18867274.948679224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-18867274.948679224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Regional Medical Center Everett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20652.03079757329</v>
      </c>
      <c r="D9" s="14">
        <f>data!D59</f>
        <v>0</v>
      </c>
      <c r="E9" s="14">
        <f>data!E59</f>
        <v>128466.61847886161</v>
      </c>
      <c r="F9" s="14">
        <f>data!F59</f>
        <v>0</v>
      </c>
      <c r="G9" s="14">
        <f>data!G59</f>
        <v>4434.3534860083219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186.70999999999998</v>
      </c>
      <c r="D10" s="26">
        <f>data!D60</f>
        <v>0</v>
      </c>
      <c r="E10" s="26">
        <f>data!E60</f>
        <v>780.35</v>
      </c>
      <c r="F10" s="26">
        <f>data!F60</f>
        <v>0</v>
      </c>
      <c r="G10" s="26">
        <f>data!G60</f>
        <v>23.18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18995403.310000002</v>
      </c>
      <c r="D11" s="14">
        <f>data!D61</f>
        <v>0</v>
      </c>
      <c r="E11" s="14">
        <f>data!E61</f>
        <v>62655197.579999991</v>
      </c>
      <c r="F11" s="14">
        <f>data!F61</f>
        <v>0</v>
      </c>
      <c r="G11" s="14">
        <f>data!G61</f>
        <v>2135964.7100000004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1823138</v>
      </c>
      <c r="D12" s="14">
        <f>data!D62</f>
        <v>0</v>
      </c>
      <c r="E12" s="14">
        <f>data!E62</f>
        <v>6013513</v>
      </c>
      <c r="F12" s="14">
        <f>data!F62</f>
        <v>0</v>
      </c>
      <c r="G12" s="14">
        <f>data!G62</f>
        <v>205005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1386066.79</v>
      </c>
      <c r="D13" s="14">
        <f>data!D63</f>
        <v>0</v>
      </c>
      <c r="E13" s="14">
        <f>data!E63</f>
        <v>24640121.09</v>
      </c>
      <c r="F13" s="14">
        <f>data!F63</f>
        <v>0</v>
      </c>
      <c r="G13" s="14">
        <f>data!G63</f>
        <v>62352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1759268.8999999997</v>
      </c>
      <c r="D14" s="14">
        <f>data!D64</f>
        <v>0</v>
      </c>
      <c r="E14" s="14">
        <f>data!E64</f>
        <v>4204680.3499999996</v>
      </c>
      <c r="F14" s="14">
        <f>data!F64</f>
        <v>0</v>
      </c>
      <c r="G14" s="14">
        <f>data!G64</f>
        <v>82080.58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451.53000000000003</v>
      </c>
      <c r="D15" s="14">
        <f>data!D65</f>
        <v>0</v>
      </c>
      <c r="E15" s="14">
        <f>data!E65</f>
        <v>1229.9000000000001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774325.02</v>
      </c>
      <c r="D16" s="14">
        <f>data!D66</f>
        <v>0</v>
      </c>
      <c r="E16" s="14">
        <f>data!E66</f>
        <v>98042.47</v>
      </c>
      <c r="F16" s="14">
        <f>data!F66</f>
        <v>0</v>
      </c>
      <c r="G16" s="14">
        <f>data!G66</f>
        <v>1335346.9000000001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1053857</v>
      </c>
      <c r="D17" s="14">
        <f>data!D67</f>
        <v>0</v>
      </c>
      <c r="E17" s="14">
        <f>data!E67</f>
        <v>4073195</v>
      </c>
      <c r="F17" s="14">
        <f>data!F67</f>
        <v>0</v>
      </c>
      <c r="G17" s="14">
        <f>data!G67</f>
        <v>212355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10119.56</v>
      </c>
      <c r="D18" s="14">
        <f>data!D68</f>
        <v>0</v>
      </c>
      <c r="E18" s="14">
        <f>data!E68</f>
        <v>383.95</v>
      </c>
      <c r="F18" s="14">
        <f>data!F68</f>
        <v>0</v>
      </c>
      <c r="G18" s="14">
        <f>data!G68</f>
        <v>403.77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58136.070000000007</v>
      </c>
      <c r="D19" s="14">
        <f>data!D69</f>
        <v>0</v>
      </c>
      <c r="E19" s="14">
        <f>data!E69</f>
        <v>248665.84000000008</v>
      </c>
      <c r="F19" s="14">
        <f>data!F69</f>
        <v>0</v>
      </c>
      <c r="G19" s="14">
        <f>data!G69</f>
        <v>6902.5499999999993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-114823.72</v>
      </c>
      <c r="D20" s="14">
        <f>-data!D70</f>
        <v>0</v>
      </c>
      <c r="E20" s="14">
        <f>-data!E70</f>
        <v>-4200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25745942.460000001</v>
      </c>
      <c r="D21" s="14">
        <f>data!D71</f>
        <v>0</v>
      </c>
      <c r="E21" s="14">
        <f>data!E71</f>
        <v>101930829.17999999</v>
      </c>
      <c r="F21" s="14">
        <f>data!F71</f>
        <v>0</v>
      </c>
      <c r="G21" s="14">
        <f>data!G71</f>
        <v>4040410.5100000002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29421230</v>
      </c>
      <c r="D23" s="48">
        <f>+data!M669</f>
        <v>0</v>
      </c>
      <c r="E23" s="48">
        <f>+data!M670</f>
        <v>116409048</v>
      </c>
      <c r="F23" s="48">
        <f>+data!M671</f>
        <v>0</v>
      </c>
      <c r="G23" s="48">
        <f>+data!M672</f>
        <v>4670767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121581411.17999998</v>
      </c>
      <c r="D24" s="14">
        <f>data!D73</f>
        <v>0</v>
      </c>
      <c r="E24" s="14">
        <f>data!E73</f>
        <v>331823608.12000024</v>
      </c>
      <c r="F24" s="14">
        <f>data!F73</f>
        <v>0</v>
      </c>
      <c r="G24" s="14">
        <f>data!G73</f>
        <v>11649945.170000002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735022.48999999987</v>
      </c>
      <c r="D25" s="14">
        <f>data!D74</f>
        <v>0</v>
      </c>
      <c r="E25" s="14">
        <f>data!E74</f>
        <v>59832878.720000006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122316433.66999997</v>
      </c>
      <c r="D26" s="14">
        <f>data!D75</f>
        <v>0</v>
      </c>
      <c r="E26" s="14">
        <f>data!E75</f>
        <v>391656486.84000027</v>
      </c>
      <c r="F26" s="14">
        <f>data!F75</f>
        <v>0</v>
      </c>
      <c r="G26" s="14">
        <f>data!G75</f>
        <v>11649945.170000002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30563.06</v>
      </c>
      <c r="D28" s="14">
        <f>data!D76</f>
        <v>0</v>
      </c>
      <c r="E28" s="14">
        <f>data!E76</f>
        <v>118127.26999999984</v>
      </c>
      <c r="F28" s="14">
        <f>data!F76</f>
        <v>0</v>
      </c>
      <c r="G28" s="14">
        <f>data!G76</f>
        <v>6158.55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119848.32822793252</v>
      </c>
      <c r="D29" s="14">
        <f>data!D77</f>
        <v>0</v>
      </c>
      <c r="E29" s="14">
        <f>data!E77</f>
        <v>657677.04130483116</v>
      </c>
      <c r="F29" s="14">
        <f>data!F77</f>
        <v>0</v>
      </c>
      <c r="G29" s="14">
        <f>data!G77</f>
        <v>25733.539586443479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10796.115725935879</v>
      </c>
      <c r="D30" s="14">
        <f>data!D78</f>
        <v>0</v>
      </c>
      <c r="E30" s="14">
        <f>data!E78</f>
        <v>41727.355746082751</v>
      </c>
      <c r="F30" s="14">
        <f>data!F78</f>
        <v>0</v>
      </c>
      <c r="G30" s="14">
        <f>data!G78</f>
        <v>2175.4503149868633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489018.21184461453</v>
      </c>
      <c r="D31" s="14">
        <f>data!D79</f>
        <v>0</v>
      </c>
      <c r="E31" s="14">
        <f>data!E79</f>
        <v>2683525.5482119238</v>
      </c>
      <c r="F31" s="14">
        <f>data!F79</f>
        <v>0</v>
      </c>
      <c r="G31" s="14">
        <f>data!G79</f>
        <v>105000.79307791508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142.43</v>
      </c>
      <c r="D32" s="84">
        <f>data!D80</f>
        <v>0</v>
      </c>
      <c r="E32" s="84">
        <f>data!E80</f>
        <v>471.72999999999996</v>
      </c>
      <c r="F32" s="84">
        <f>data!F80</f>
        <v>0</v>
      </c>
      <c r="G32" s="84">
        <f>data!G80</f>
        <v>13.22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Regional Medical Center Everett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5952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4550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175.67999999999998</v>
      </c>
      <c r="I42" s="26">
        <f>data!P60</f>
        <v>140.93000000000004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16783688.499999996</v>
      </c>
      <c r="I43" s="14">
        <f>data!P61</f>
        <v>12606936.839999998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1610863</v>
      </c>
      <c r="I44" s="14">
        <f>data!P62</f>
        <v>1209987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287750</v>
      </c>
      <c r="I45" s="14">
        <f>data!P63</f>
        <v>9500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1642384.1000000006</v>
      </c>
      <c r="I46" s="14">
        <f>data!P64</f>
        <v>35955526.729999989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2195.6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125699.75</v>
      </c>
      <c r="I48" s="14">
        <f>data!P66</f>
        <v>2903565.46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1198548</v>
      </c>
      <c r="I49" s="14">
        <f>data!P67</f>
        <v>1706579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752442.83000000007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119164.18</v>
      </c>
      <c r="I51" s="14">
        <f>data!P69</f>
        <v>107378.96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-16480.5</v>
      </c>
      <c r="I52" s="14">
        <f>-data!P70</f>
        <v>-489769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21751617.029999997</v>
      </c>
      <c r="I53" s="14">
        <f>data!P71</f>
        <v>54764343.419999987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23305126</v>
      </c>
      <c r="I55" s="48">
        <f>+data!M681</f>
        <v>48200980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79761840.140000001</v>
      </c>
      <c r="I56" s="14">
        <f>data!P73</f>
        <v>287141489.97999996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10973179.1</v>
      </c>
      <c r="I57" s="14">
        <f>data!P74</f>
        <v>169149397.04000002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90735019.239999995</v>
      </c>
      <c r="I58" s="14">
        <f>data!P75</f>
        <v>456290887.01999998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34759.250000000007</v>
      </c>
      <c r="I60" s="14">
        <f>data!P76</f>
        <v>49492.73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12278.380683960859</v>
      </c>
      <c r="I62" s="14">
        <f>data!P78</f>
        <v>17482.844998913672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106.14</v>
      </c>
      <c r="I64" s="26">
        <f>data!P80</f>
        <v>59.150000000000006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Regional Medical Center Everett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96.339999999999975</v>
      </c>
      <c r="D74" s="26">
        <f>data!R60</f>
        <v>8.3199999999999985</v>
      </c>
      <c r="E74" s="26">
        <f>data!S60</f>
        <v>41.510000000000005</v>
      </c>
      <c r="F74" s="26">
        <f>data!T60</f>
        <v>13.18</v>
      </c>
      <c r="G74" s="26">
        <f>data!U60</f>
        <v>123.89000000000001</v>
      </c>
      <c r="H74" s="26">
        <f>data!V60</f>
        <v>40.659999999999989</v>
      </c>
      <c r="I74" s="26">
        <f>data!W60</f>
        <v>12.240000000000002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9670435.5099999998</v>
      </c>
      <c r="D75" s="14">
        <f>data!R61</f>
        <v>585746.11999999988</v>
      </c>
      <c r="E75" s="14">
        <f>data!S61</f>
        <v>2219399.2199999997</v>
      </c>
      <c r="F75" s="14">
        <f>data!T61</f>
        <v>1545655.74</v>
      </c>
      <c r="G75" s="14">
        <f>data!U61</f>
        <v>8705792.3000000007</v>
      </c>
      <c r="H75" s="14">
        <f>data!V61</f>
        <v>3887873.4599999995</v>
      </c>
      <c r="I75" s="14">
        <f>data!W61</f>
        <v>1426958.06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928148</v>
      </c>
      <c r="D76" s="14">
        <f>data!R62</f>
        <v>56219</v>
      </c>
      <c r="E76" s="14">
        <f>data!S62</f>
        <v>213013</v>
      </c>
      <c r="F76" s="14">
        <f>data!T62</f>
        <v>148349</v>
      </c>
      <c r="G76" s="14">
        <f>data!U62</f>
        <v>835563</v>
      </c>
      <c r="H76" s="14">
        <f>data!V62</f>
        <v>373150</v>
      </c>
      <c r="I76" s="14">
        <f>data!W62</f>
        <v>136956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28160.42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1168614.99</v>
      </c>
      <c r="D78" s="14">
        <f>data!R64</f>
        <v>1117170.52</v>
      </c>
      <c r="E78" s="14">
        <f>data!S64</f>
        <v>-1868915.77</v>
      </c>
      <c r="F78" s="14">
        <f>data!T64</f>
        <v>470251.23</v>
      </c>
      <c r="G78" s="14">
        <f>data!U64</f>
        <v>6292380.1699999999</v>
      </c>
      <c r="H78" s="14">
        <f>data!V64</f>
        <v>17940375.580000002</v>
      </c>
      <c r="I78" s="14">
        <f>data!W64</f>
        <v>290580.99000000005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21044.850000000002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53793.719999999994</v>
      </c>
      <c r="D80" s="14">
        <f>data!R66</f>
        <v>2536.88</v>
      </c>
      <c r="E80" s="14">
        <f>data!S66</f>
        <v>439508.15000000008</v>
      </c>
      <c r="F80" s="14">
        <f>data!T66</f>
        <v>2184.58</v>
      </c>
      <c r="G80" s="14">
        <f>data!U66</f>
        <v>3461325.3499999996</v>
      </c>
      <c r="H80" s="14">
        <f>data!V66</f>
        <v>107092.88</v>
      </c>
      <c r="I80" s="14">
        <f>data!W66</f>
        <v>51680.78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957315</v>
      </c>
      <c r="D81" s="14">
        <f>data!R67</f>
        <v>23588</v>
      </c>
      <c r="E81" s="14">
        <f>data!S67</f>
        <v>1814621</v>
      </c>
      <c r="F81" s="14">
        <f>data!T67</f>
        <v>3559</v>
      </c>
      <c r="G81" s="14">
        <f>data!U67</f>
        <v>552855</v>
      </c>
      <c r="H81" s="14">
        <f>data!V67</f>
        <v>228511</v>
      </c>
      <c r="I81" s="14">
        <f>data!W67</f>
        <v>88811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197132.27000000002</v>
      </c>
      <c r="F82" s="14">
        <f>data!T68</f>
        <v>0</v>
      </c>
      <c r="G82" s="14">
        <f>data!U68</f>
        <v>700295.47999999986</v>
      </c>
      <c r="H82" s="14">
        <f>data!V68</f>
        <v>7808.35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60891.199999999997</v>
      </c>
      <c r="D83" s="14">
        <f>data!R69</f>
        <v>8371.09</v>
      </c>
      <c r="E83" s="14">
        <f>data!S69</f>
        <v>116763.56999999999</v>
      </c>
      <c r="F83" s="14">
        <f>data!T69</f>
        <v>1396.6100000000001</v>
      </c>
      <c r="G83" s="14">
        <f>data!U69</f>
        <v>75879</v>
      </c>
      <c r="H83" s="14">
        <f>data!V69</f>
        <v>11120.77</v>
      </c>
      <c r="I83" s="14">
        <f>data!W69</f>
        <v>1585.9299999999998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-136805.29999999999</v>
      </c>
      <c r="F84" s="14">
        <f>-data!T70</f>
        <v>-4665.53</v>
      </c>
      <c r="G84" s="14">
        <f>-data!U70</f>
        <v>-62700.709999999977</v>
      </c>
      <c r="H84" s="14">
        <f>-data!V70</f>
        <v>-365.94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12839198.42</v>
      </c>
      <c r="D85" s="14">
        <f>data!R71</f>
        <v>1793631.6099999999</v>
      </c>
      <c r="E85" s="14">
        <f>data!S71</f>
        <v>2994716.1399999997</v>
      </c>
      <c r="F85" s="14">
        <f>data!T71</f>
        <v>2166730.63</v>
      </c>
      <c r="G85" s="14">
        <f>data!U71</f>
        <v>20610594.859999999</v>
      </c>
      <c r="H85" s="14">
        <f>data!V71</f>
        <v>22555566.099999998</v>
      </c>
      <c r="I85" s="14">
        <f>data!W71</f>
        <v>1996572.76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14723965</v>
      </c>
      <c r="D87" s="48">
        <f>+data!M683</f>
        <v>1897018</v>
      </c>
      <c r="E87" s="48">
        <f>+data!M684</f>
        <v>12438073</v>
      </c>
      <c r="F87" s="48">
        <f>+data!M685</f>
        <v>1663452</v>
      </c>
      <c r="G87" s="48">
        <f>+data!M686</f>
        <v>15955166</v>
      </c>
      <c r="H87" s="48">
        <f>+data!M687</f>
        <v>17178245</v>
      </c>
      <c r="I87" s="48">
        <f>+data!M688</f>
        <v>1975366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11019247.4</v>
      </c>
      <c r="D88" s="14">
        <f>data!R73</f>
        <v>26470951.620000001</v>
      </c>
      <c r="E88" s="14">
        <f>data!S73</f>
        <v>0</v>
      </c>
      <c r="F88" s="14">
        <f>data!T73</f>
        <v>10632118.870000001</v>
      </c>
      <c r="G88" s="14">
        <f>data!U73</f>
        <v>73061027.100000009</v>
      </c>
      <c r="H88" s="14">
        <f>data!V73</f>
        <v>104680842.18000001</v>
      </c>
      <c r="I88" s="14">
        <f>data!W73</f>
        <v>8332306.1799999997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10350960.450000001</v>
      </c>
      <c r="D89" s="14">
        <f>data!R74</f>
        <v>21978496.460000001</v>
      </c>
      <c r="E89" s="14">
        <f>data!S74</f>
        <v>0</v>
      </c>
      <c r="F89" s="14">
        <f>data!T74</f>
        <v>648910.52</v>
      </c>
      <c r="G89" s="14">
        <f>data!U74</f>
        <v>42706252.319999993</v>
      </c>
      <c r="H89" s="14">
        <f>data!V74</f>
        <v>113519578.83</v>
      </c>
      <c r="I89" s="14">
        <f>data!W74</f>
        <v>15723186.219999997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21370207.850000001</v>
      </c>
      <c r="D90" s="14">
        <f>data!R75</f>
        <v>48449448.079999998</v>
      </c>
      <c r="E90" s="14">
        <f>data!S75</f>
        <v>0</v>
      </c>
      <c r="F90" s="14">
        <f>data!T75</f>
        <v>11281029.390000001</v>
      </c>
      <c r="G90" s="14">
        <f>data!U75</f>
        <v>115767279.42</v>
      </c>
      <c r="H90" s="14">
        <f>data!V75</f>
        <v>218200421.00999999</v>
      </c>
      <c r="I90" s="14">
        <f>data!W75</f>
        <v>24055492.399999999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27763.230000000007</v>
      </c>
      <c r="D92" s="14">
        <f>data!R76</f>
        <v>684.07999999999993</v>
      </c>
      <c r="E92" s="14">
        <f>data!S76</f>
        <v>52626.079999999994</v>
      </c>
      <c r="F92" s="14">
        <f>data!T76</f>
        <v>103.21</v>
      </c>
      <c r="G92" s="14">
        <f>data!U76</f>
        <v>16033.41</v>
      </c>
      <c r="H92" s="14">
        <f>data!V76</f>
        <v>6627.0700000000006</v>
      </c>
      <c r="I92" s="14">
        <f>data!W76</f>
        <v>2575.63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9807.1019068697587</v>
      </c>
      <c r="D94" s="14">
        <f>data!R78</f>
        <v>241.64487606274423</v>
      </c>
      <c r="E94" s="14">
        <f>data!S78</f>
        <v>18589.671645521081</v>
      </c>
      <c r="F94" s="14">
        <f>data!T78</f>
        <v>36.457969328785865</v>
      </c>
      <c r="G94" s="14">
        <f>data!U78</f>
        <v>5663.6524563109051</v>
      </c>
      <c r="H94" s="14">
        <f>data!V78</f>
        <v>2340.9506326878882</v>
      </c>
      <c r="I94" s="14">
        <f>data!W78</f>
        <v>909.8172613341801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63.269999999999996</v>
      </c>
      <c r="D96" s="84">
        <f>data!R80</f>
        <v>0</v>
      </c>
      <c r="E96" s="84">
        <f>data!S80</f>
        <v>0</v>
      </c>
      <c r="F96" s="84">
        <f>data!T80</f>
        <v>10.55</v>
      </c>
      <c r="G96" s="84">
        <f>data!U80</f>
        <v>0</v>
      </c>
      <c r="H96" s="84">
        <f>data!V80</f>
        <v>13.22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Regional Medical Center Everett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21.38</v>
      </c>
      <c r="D106" s="26">
        <f>data!Y60</f>
        <v>134.31000000000006</v>
      </c>
      <c r="E106" s="26">
        <f>data!Z60</f>
        <v>26.309999999999995</v>
      </c>
      <c r="F106" s="26">
        <f>data!AA60</f>
        <v>7.7799999999999994</v>
      </c>
      <c r="G106" s="26">
        <f>data!AB60</f>
        <v>71.050000000000011</v>
      </c>
      <c r="H106" s="26">
        <f>data!AC60</f>
        <v>58.709999999999994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2157777.2200000002</v>
      </c>
      <c r="D107" s="14">
        <f>data!Y61</f>
        <v>11744268.629999999</v>
      </c>
      <c r="E107" s="14">
        <f>data!Z61</f>
        <v>2516887.29</v>
      </c>
      <c r="F107" s="14">
        <f>data!AA61</f>
        <v>872597.0900000002</v>
      </c>
      <c r="G107" s="14">
        <f>data!AB61</f>
        <v>7447419.7399999993</v>
      </c>
      <c r="H107" s="14">
        <f>data!AC61</f>
        <v>5011885.1899999995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207099</v>
      </c>
      <c r="D108" s="14">
        <f>data!Y62</f>
        <v>1127190</v>
      </c>
      <c r="E108" s="14">
        <f>data!Z62</f>
        <v>241565</v>
      </c>
      <c r="F108" s="14">
        <f>data!AA62</f>
        <v>83750</v>
      </c>
      <c r="G108" s="14">
        <f>data!AB62</f>
        <v>714788</v>
      </c>
      <c r="H108" s="14">
        <f>data!AC62</f>
        <v>481030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11200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3136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865148.97</v>
      </c>
      <c r="D110" s="14">
        <f>data!Y64</f>
        <v>2965114.1600000006</v>
      </c>
      <c r="E110" s="14">
        <f>data!Z64</f>
        <v>130004.43999999999</v>
      </c>
      <c r="F110" s="14">
        <f>data!AA64</f>
        <v>2425013.3899999997</v>
      </c>
      <c r="G110" s="14">
        <f>data!AB64</f>
        <v>16466100.469999995</v>
      </c>
      <c r="H110" s="14">
        <f>data!AC64</f>
        <v>1450613.51</v>
      </c>
      <c r="I110" s="14">
        <f>data!AD64</f>
        <v>4369.05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9975.84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310174.49</v>
      </c>
      <c r="D112" s="14">
        <f>data!Y66</f>
        <v>738374.12</v>
      </c>
      <c r="E112" s="14">
        <f>data!Z66</f>
        <v>1843886.5199999998</v>
      </c>
      <c r="F112" s="14">
        <f>data!AA66</f>
        <v>42765.759999999995</v>
      </c>
      <c r="G112" s="14">
        <f>data!AB66</f>
        <v>258303.72999999998</v>
      </c>
      <c r="H112" s="14">
        <f>data!AC66</f>
        <v>39590.449999999997</v>
      </c>
      <c r="I112" s="14">
        <f>data!AD66</f>
        <v>2080275.9800000002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137724</v>
      </c>
      <c r="D113" s="14">
        <f>data!Y67</f>
        <v>938828</v>
      </c>
      <c r="E113" s="14">
        <f>data!Z67</f>
        <v>2495</v>
      </c>
      <c r="F113" s="14">
        <f>data!AA67</f>
        <v>146415</v>
      </c>
      <c r="G113" s="14">
        <f>data!AB67</f>
        <v>253400</v>
      </c>
      <c r="H113" s="14">
        <f>data!AC67</f>
        <v>76360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428268.42000000016</v>
      </c>
      <c r="E114" s="14">
        <f>data!Z68</f>
        <v>2693415.84</v>
      </c>
      <c r="F114" s="14">
        <f>data!AA68</f>
        <v>198670.75000000003</v>
      </c>
      <c r="G114" s="14">
        <f>data!AB68</f>
        <v>922724.24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19936.41</v>
      </c>
      <c r="D115" s="14">
        <f>data!Y69</f>
        <v>172797.16</v>
      </c>
      <c r="E115" s="14">
        <f>data!Z69</f>
        <v>58031.21</v>
      </c>
      <c r="F115" s="14">
        <f>data!AA69</f>
        <v>1367.46</v>
      </c>
      <c r="G115" s="14">
        <f>data!AB69</f>
        <v>25471.61</v>
      </c>
      <c r="H115" s="14">
        <f>data!AC69</f>
        <v>82497.890000000014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-731.88</v>
      </c>
      <c r="D116" s="14">
        <f>-data!Y70</f>
        <v>-838714.76</v>
      </c>
      <c r="E116" s="14">
        <f>-data!Z70</f>
        <v>-7828</v>
      </c>
      <c r="F116" s="14">
        <f>-data!AA70</f>
        <v>0</v>
      </c>
      <c r="G116" s="14">
        <f>-data!AB70</f>
        <v>-267847.2</v>
      </c>
      <c r="H116" s="14">
        <f>-data!AC70</f>
        <v>-80751.720000000016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3697128.2100000009</v>
      </c>
      <c r="D117" s="14">
        <f>data!Y71</f>
        <v>17287325.729999997</v>
      </c>
      <c r="E117" s="14">
        <f>data!Z71</f>
        <v>7478457.2999999998</v>
      </c>
      <c r="F117" s="14">
        <f>data!AA71</f>
        <v>3770579.4499999997</v>
      </c>
      <c r="G117" s="14">
        <f>data!AB71</f>
        <v>25830336.429999992</v>
      </c>
      <c r="H117" s="14">
        <f>data!AC71</f>
        <v>7064361.3199999994</v>
      </c>
      <c r="I117" s="14">
        <f>data!AD71</f>
        <v>2084645.0300000003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3995500</v>
      </c>
      <c r="D119" s="48">
        <f>+data!M690</f>
        <v>16973096</v>
      </c>
      <c r="E119" s="48">
        <f>+data!M691</f>
        <v>4812542</v>
      </c>
      <c r="F119" s="48">
        <f>+data!M692</f>
        <v>3135096</v>
      </c>
      <c r="G119" s="48">
        <f>+data!M693</f>
        <v>18240998</v>
      </c>
      <c r="H119" s="48">
        <f>+data!M694</f>
        <v>5204629</v>
      </c>
      <c r="I119" s="48">
        <f>+data!M695</f>
        <v>1194308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27807727.410000004</v>
      </c>
      <c r="D120" s="14">
        <f>data!Y73</f>
        <v>41177837.500000007</v>
      </c>
      <c r="E120" s="14">
        <f>data!Z73</f>
        <v>1744825.07</v>
      </c>
      <c r="F120" s="14">
        <f>data!AA73</f>
        <v>2638938.6999999997</v>
      </c>
      <c r="G120" s="14">
        <f>data!AB73</f>
        <v>133497661.56</v>
      </c>
      <c r="H120" s="14">
        <f>data!AC73</f>
        <v>58881059.200000003</v>
      </c>
      <c r="I120" s="14">
        <f>data!AD73</f>
        <v>6955226.790000001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45893504.609999999</v>
      </c>
      <c r="D121" s="14">
        <f>data!Y74</f>
        <v>89616621.989999965</v>
      </c>
      <c r="E121" s="14">
        <f>data!Z74</f>
        <v>49829282.649999991</v>
      </c>
      <c r="F121" s="14">
        <f>data!AA74</f>
        <v>15341783.890000002</v>
      </c>
      <c r="G121" s="14">
        <f>data!AB74</f>
        <v>63367655.909999996</v>
      </c>
      <c r="H121" s="14">
        <f>data!AC74</f>
        <v>4913208.0399999991</v>
      </c>
      <c r="I121" s="14">
        <f>data!AD74</f>
        <v>187484.22000000003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73701232.020000011</v>
      </c>
      <c r="D122" s="14">
        <f>data!Y75</f>
        <v>130794459.48999998</v>
      </c>
      <c r="E122" s="14">
        <f>data!Z75</f>
        <v>51574107.719999991</v>
      </c>
      <c r="F122" s="14">
        <f>data!AA75</f>
        <v>17980722.590000004</v>
      </c>
      <c r="G122" s="14">
        <f>data!AB75</f>
        <v>196865317.47</v>
      </c>
      <c r="H122" s="14">
        <f>data!AC75</f>
        <v>63794267.240000002</v>
      </c>
      <c r="I122" s="14">
        <f>data!AD75</f>
        <v>7142711.0100000007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3994.16</v>
      </c>
      <c r="D124" s="14">
        <f>data!Y76</f>
        <v>27227.090000000004</v>
      </c>
      <c r="E124" s="14">
        <f>data!Z76</f>
        <v>72.349999999999994</v>
      </c>
      <c r="F124" s="14">
        <f>data!AA76</f>
        <v>4246.2099999999991</v>
      </c>
      <c r="G124" s="14">
        <f>data!AB76</f>
        <v>7348.8899999999994</v>
      </c>
      <c r="H124" s="14">
        <f>data!AC76</f>
        <v>2214.5300000000002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1410.8997458992669</v>
      </c>
      <c r="D126" s="14">
        <f>data!Y78</f>
        <v>9617.715455208725</v>
      </c>
      <c r="E126" s="14">
        <f>data!Z78</f>
        <v>25.556962318938641</v>
      </c>
      <c r="F126" s="14">
        <f>data!AA78</f>
        <v>1499.9340562308282</v>
      </c>
      <c r="G126" s="14">
        <f>data!AB78</f>
        <v>2595.9268115552863</v>
      </c>
      <c r="H126" s="14">
        <f>data!AC78</f>
        <v>782.26205617358937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5.18</v>
      </c>
      <c r="E128" s="26">
        <f>data!Z80</f>
        <v>1.97</v>
      </c>
      <c r="F128" s="26">
        <f>data!AA80</f>
        <v>0</v>
      </c>
      <c r="G128" s="26">
        <f>data!AB80</f>
        <v>0</v>
      </c>
      <c r="H128" s="26">
        <f>data!AC80</f>
        <v>0.01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Regional Medical Center Everett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55.56</v>
      </c>
      <c r="D138" s="26">
        <f>data!AF60</f>
        <v>0</v>
      </c>
      <c r="E138" s="26">
        <f>data!AG60</f>
        <v>148.90000000000003</v>
      </c>
      <c r="F138" s="26">
        <f>data!AH60</f>
        <v>0</v>
      </c>
      <c r="G138" s="26">
        <f>data!AI60</f>
        <v>0</v>
      </c>
      <c r="H138" s="26">
        <f>data!AJ60</f>
        <v>129.12000000000003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5181610.96</v>
      </c>
      <c r="D139" s="14">
        <f>data!AF61</f>
        <v>0</v>
      </c>
      <c r="E139" s="14">
        <f>data!AG61</f>
        <v>13916204.870000001</v>
      </c>
      <c r="F139" s="14">
        <f>data!AH61</f>
        <v>0</v>
      </c>
      <c r="G139" s="14">
        <f>data!AI61</f>
        <v>0</v>
      </c>
      <c r="H139" s="14">
        <f>data!AJ61</f>
        <v>11981369.340000002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497320</v>
      </c>
      <c r="D140" s="14">
        <f>data!AF62</f>
        <v>0</v>
      </c>
      <c r="E140" s="14">
        <f>data!AG62</f>
        <v>1335648</v>
      </c>
      <c r="F140" s="14">
        <f>data!AH62</f>
        <v>0</v>
      </c>
      <c r="G140" s="14">
        <f>data!AI62</f>
        <v>0</v>
      </c>
      <c r="H140" s="14">
        <f>data!AJ62</f>
        <v>1149946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5254.9199999999992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12939.109999999999</v>
      </c>
      <c r="D142" s="14">
        <f>data!AF64</f>
        <v>0</v>
      </c>
      <c r="E142" s="14">
        <f>data!AG64</f>
        <v>1940510.8400000003</v>
      </c>
      <c r="F142" s="14">
        <f>data!AH64</f>
        <v>0</v>
      </c>
      <c r="G142" s="14">
        <f>data!AI64</f>
        <v>0</v>
      </c>
      <c r="H142" s="14">
        <f>data!AJ64</f>
        <v>938771.88999999978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314.69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14423.489999999996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3751.8</v>
      </c>
      <c r="D144" s="14">
        <f>data!AF66</f>
        <v>0</v>
      </c>
      <c r="E144" s="14">
        <f>data!AG66</f>
        <v>760865.86</v>
      </c>
      <c r="F144" s="14">
        <f>data!AH66</f>
        <v>0</v>
      </c>
      <c r="G144" s="14">
        <f>data!AI66</f>
        <v>0</v>
      </c>
      <c r="H144" s="14">
        <f>data!AJ66</f>
        <v>346131.94000000006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252099</v>
      </c>
      <c r="D145" s="14">
        <f>data!AF67</f>
        <v>0</v>
      </c>
      <c r="E145" s="14">
        <f>data!AG67</f>
        <v>983638</v>
      </c>
      <c r="F145" s="14">
        <f>data!AH67</f>
        <v>0</v>
      </c>
      <c r="G145" s="14">
        <f>data!AI67</f>
        <v>0</v>
      </c>
      <c r="H145" s="14">
        <f>data!AJ67</f>
        <v>540876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90744</v>
      </c>
      <c r="F146" s="14">
        <f>data!AH68</f>
        <v>0</v>
      </c>
      <c r="G146" s="14">
        <f>data!AI68</f>
        <v>0</v>
      </c>
      <c r="H146" s="14">
        <f>data!AJ68</f>
        <v>203100.41000000003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9773.08</v>
      </c>
      <c r="D147" s="14">
        <f>data!AF69</f>
        <v>0</v>
      </c>
      <c r="E147" s="14">
        <f>data!AG69</f>
        <v>67502.510000000009</v>
      </c>
      <c r="F147" s="14">
        <f>data!AH69</f>
        <v>0</v>
      </c>
      <c r="G147" s="14">
        <f>data!AI69</f>
        <v>0</v>
      </c>
      <c r="H147" s="14">
        <f>data!AJ69</f>
        <v>147084.87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-3000</v>
      </c>
      <c r="F148" s="14">
        <f>-data!AH70</f>
        <v>0</v>
      </c>
      <c r="G148" s="14">
        <f>-data!AI70</f>
        <v>0</v>
      </c>
      <c r="H148" s="14">
        <f>-data!AJ70</f>
        <v>-3994673.5300000003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5957808.6400000006</v>
      </c>
      <c r="D149" s="14">
        <f>data!AF71</f>
        <v>0</v>
      </c>
      <c r="E149" s="14">
        <f>data!AG71</f>
        <v>19092114.080000002</v>
      </c>
      <c r="F149" s="14">
        <f>data!AH71</f>
        <v>0</v>
      </c>
      <c r="G149" s="14">
        <f>data!AI71</f>
        <v>0</v>
      </c>
      <c r="H149" s="14">
        <f>data!AJ71</f>
        <v>11332285.330000002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5006789</v>
      </c>
      <c r="D151" s="48">
        <f>+data!M697</f>
        <v>0</v>
      </c>
      <c r="E151" s="48">
        <f>+data!M698</f>
        <v>22831213</v>
      </c>
      <c r="F151" s="48">
        <f>+data!M699</f>
        <v>0</v>
      </c>
      <c r="G151" s="48">
        <f>+data!M700</f>
        <v>0</v>
      </c>
      <c r="H151" s="48">
        <f>+data!M701</f>
        <v>10496905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18801275.510000002</v>
      </c>
      <c r="D152" s="14">
        <f>data!AF73</f>
        <v>0</v>
      </c>
      <c r="E152" s="14">
        <f>data!AG73</f>
        <v>81091911.660000011</v>
      </c>
      <c r="F152" s="14">
        <f>data!AH73</f>
        <v>0</v>
      </c>
      <c r="G152" s="14">
        <f>data!AI73</f>
        <v>0</v>
      </c>
      <c r="H152" s="14">
        <f>data!AJ73</f>
        <v>793676.54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5285184.4799999995</v>
      </c>
      <c r="D153" s="14">
        <f>data!AF74</f>
        <v>0</v>
      </c>
      <c r="E153" s="14">
        <f>data!AG74</f>
        <v>148103189.57000002</v>
      </c>
      <c r="F153" s="14">
        <f>data!AH74</f>
        <v>0</v>
      </c>
      <c r="G153" s="14">
        <f>data!AI74</f>
        <v>0</v>
      </c>
      <c r="H153" s="14">
        <f>data!AJ74</f>
        <v>40708522.310000017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24086459.990000002</v>
      </c>
      <c r="D154" s="14">
        <f>data!AF75</f>
        <v>0</v>
      </c>
      <c r="E154" s="14">
        <f>data!AG75</f>
        <v>229195101.23000002</v>
      </c>
      <c r="F154" s="14">
        <f>data!AH75</f>
        <v>0</v>
      </c>
      <c r="G154" s="14">
        <f>data!AI75</f>
        <v>0</v>
      </c>
      <c r="H154" s="14">
        <f>data!AJ75</f>
        <v>41502198.850000016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7311.159999999998</v>
      </c>
      <c r="D156" s="14">
        <f>data!AF76</f>
        <v>0</v>
      </c>
      <c r="E156" s="14">
        <f>data!AG76</f>
        <v>28526.620000000024</v>
      </c>
      <c r="F156" s="14">
        <f>data!AH76</f>
        <v>0</v>
      </c>
      <c r="G156" s="14">
        <f>data!AI76</f>
        <v>0</v>
      </c>
      <c r="H156" s="14">
        <f>data!AJ76</f>
        <v>15686.010000000002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2582.5990411573102</v>
      </c>
      <c r="D158" s="14">
        <f>data!AF78</f>
        <v>0</v>
      </c>
      <c r="E158" s="14">
        <f>data!AG78</f>
        <v>10076.762300299682</v>
      </c>
      <c r="F158" s="14">
        <f>data!AH78</f>
        <v>0</v>
      </c>
      <c r="G158" s="14">
        <f>data!AI78</f>
        <v>0</v>
      </c>
      <c r="H158" s="14">
        <f>data!AJ78</f>
        <v>5540.9366482998585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100.67</v>
      </c>
      <c r="F160" s="26">
        <f>data!AH80</f>
        <v>0</v>
      </c>
      <c r="G160" s="26">
        <f>data!AI80</f>
        <v>0</v>
      </c>
      <c r="H160" s="26">
        <f>data!AJ80</f>
        <v>21.42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Regional Medical Center Everett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7.3400000000000007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687901.12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66023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52352.259999999995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1254.1500000000001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4768.55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272054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1227.28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753924.12</v>
      </c>
      <c r="G181" s="14">
        <f>data!AP71</f>
        <v>0</v>
      </c>
      <c r="H181" s="14">
        <f>data!AQ71</f>
        <v>0</v>
      </c>
      <c r="I181" s="14">
        <f>data!AR71</f>
        <v>331656.24000000005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589967</v>
      </c>
      <c r="G183" s="48">
        <f>+data!M707</f>
        <v>0</v>
      </c>
      <c r="H183" s="48">
        <f>+data!M708</f>
        <v>0</v>
      </c>
      <c r="I183" s="48">
        <f>+data!M709</f>
        <v>1803404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7889.88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2787.0264804553922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6.4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Regional Medical Center Everett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891079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0.83000000000000007</v>
      </c>
      <c r="G202" s="26">
        <f>data!AW60</f>
        <v>12.890000000000002</v>
      </c>
      <c r="H202" s="26">
        <f>data!AX60</f>
        <v>0</v>
      </c>
      <c r="I202" s="26">
        <f>data!AY60</f>
        <v>108.2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233184.2</v>
      </c>
      <c r="G203" s="14">
        <f>data!AW61</f>
        <v>986984.86999999988</v>
      </c>
      <c r="H203" s="14">
        <f>data!AX61</f>
        <v>0</v>
      </c>
      <c r="I203" s="14">
        <f>data!AY61</f>
        <v>4722395.0599999996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22381</v>
      </c>
      <c r="G204" s="14">
        <f>data!AW62</f>
        <v>94729</v>
      </c>
      <c r="H204" s="14">
        <f>data!AX62</f>
        <v>0</v>
      </c>
      <c r="I204" s="14">
        <f>data!AY62</f>
        <v>453245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423.84999999999997</v>
      </c>
      <c r="G206" s="14">
        <f>data!AW64</f>
        <v>3717.41</v>
      </c>
      <c r="H206" s="14">
        <f>data!AX64</f>
        <v>-11613.6</v>
      </c>
      <c r="I206" s="14">
        <f>data!AY64</f>
        <v>1968581.5499999998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28066.7</v>
      </c>
      <c r="G208" s="14">
        <f>data!AW66</f>
        <v>373224.32999999996</v>
      </c>
      <c r="H208" s="14">
        <f>data!AX66</f>
        <v>293220.75</v>
      </c>
      <c r="I208" s="14">
        <f>data!AY66</f>
        <v>696186.25000000012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398452</v>
      </c>
      <c r="G209" s="14">
        <f>data!AW67</f>
        <v>212833</v>
      </c>
      <c r="H209" s="14">
        <f>data!AX67</f>
        <v>0</v>
      </c>
      <c r="I209" s="14">
        <f>data!AY67</f>
        <v>926472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74482.44</v>
      </c>
      <c r="H210" s="14">
        <f>data!AX68</f>
        <v>279651.5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14953.129999999996</v>
      </c>
      <c r="H211" s="14">
        <f>data!AX69</f>
        <v>0</v>
      </c>
      <c r="I211" s="14">
        <f>data!AY69</f>
        <v>43949.380000000005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-197554.99</v>
      </c>
      <c r="G212" s="14">
        <f>-data!AW70</f>
        <v>-1387462.3200000003</v>
      </c>
      <c r="H212" s="14">
        <f>-data!AX70</f>
        <v>0</v>
      </c>
      <c r="I212" s="14">
        <f>-data!AY70</f>
        <v>-1483644.98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484952.76</v>
      </c>
      <c r="G213" s="14">
        <f>data!AW71</f>
        <v>373461.8599999994</v>
      </c>
      <c r="H213" s="14">
        <f>data!AX71</f>
        <v>561258.65</v>
      </c>
      <c r="I213" s="14">
        <f>data!AY71</f>
        <v>7327184.2599999998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2640902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11555.550000000001</v>
      </c>
      <c r="G220" s="14">
        <f>data!AW76</f>
        <v>6172.4000000000015</v>
      </c>
      <c r="H220" s="14">
        <f>data!AX76</f>
        <v>0</v>
      </c>
      <c r="I220" s="85">
        <f>data!AY76</f>
        <v>26868.73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4081.8901993726527</v>
      </c>
      <c r="G222" s="14">
        <f>data!AW78</f>
        <v>2180.342698236585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Regional Medical Center Everett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828801.23000000021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43.3</v>
      </c>
      <c r="D234" s="26">
        <f>data!BA60</f>
        <v>5.54</v>
      </c>
      <c r="E234" s="26">
        <f>data!BB60</f>
        <v>59.739999999999995</v>
      </c>
      <c r="F234" s="26">
        <f>data!BC60</f>
        <v>33.25</v>
      </c>
      <c r="G234" s="26">
        <f>data!BD60</f>
        <v>0</v>
      </c>
      <c r="H234" s="26">
        <f>data!BE60</f>
        <v>107.83000000000001</v>
      </c>
      <c r="I234" s="26">
        <f>data!BF60</f>
        <v>140.76000000000002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1620783.9399999997</v>
      </c>
      <c r="D235" s="14">
        <f>data!BA61</f>
        <v>197277.53000000003</v>
      </c>
      <c r="E235" s="14">
        <f>data!BB61</f>
        <v>5059116.6900000004</v>
      </c>
      <c r="F235" s="14">
        <f>data!BC61</f>
        <v>1276587.2100000002</v>
      </c>
      <c r="G235" s="14">
        <f>data!BD61</f>
        <v>0</v>
      </c>
      <c r="H235" s="14">
        <f>data!BE61</f>
        <v>7332570.6499999994</v>
      </c>
      <c r="I235" s="14">
        <f>data!BF61</f>
        <v>5701388.9400000004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155559</v>
      </c>
      <c r="D236" s="14">
        <f>data!BA62</f>
        <v>18934</v>
      </c>
      <c r="E236" s="14">
        <f>data!BB62</f>
        <v>485563</v>
      </c>
      <c r="F236" s="14">
        <f>data!BC62</f>
        <v>122524</v>
      </c>
      <c r="G236" s="14">
        <f>data!BD62</f>
        <v>0</v>
      </c>
      <c r="H236" s="14">
        <f>data!BE62</f>
        <v>703765</v>
      </c>
      <c r="I236" s="14">
        <f>data!BF62</f>
        <v>547207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819.5</v>
      </c>
      <c r="D237" s="14">
        <f>data!BA63</f>
        <v>0</v>
      </c>
      <c r="E237" s="14">
        <f>data!BB63</f>
        <v>4600</v>
      </c>
      <c r="F237" s="14">
        <f>data!BC63</f>
        <v>0</v>
      </c>
      <c r="G237" s="14">
        <f>data!BD63</f>
        <v>0</v>
      </c>
      <c r="H237" s="14">
        <f>data!BE63</f>
        <v>74454.38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2227193.7600000002</v>
      </c>
      <c r="D238" s="14">
        <f>data!BA64</f>
        <v>230444.96000000002</v>
      </c>
      <c r="E238" s="14">
        <f>data!BB64</f>
        <v>218033.25</v>
      </c>
      <c r="F238" s="14">
        <f>data!BC64</f>
        <v>799.93000000000006</v>
      </c>
      <c r="G238" s="14">
        <f>data!BD64</f>
        <v>-76660.75</v>
      </c>
      <c r="H238" s="14">
        <f>data!BE64</f>
        <v>1672308.2599999998</v>
      </c>
      <c r="I238" s="14">
        <f>data!BF64</f>
        <v>961582.6100000001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5076240.6399999997</v>
      </c>
      <c r="I239" s="14">
        <f>data!BF65</f>
        <v>420778.35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410505.27000000008</v>
      </c>
      <c r="D240" s="14">
        <f>data!BA66</f>
        <v>2897833.6799999997</v>
      </c>
      <c r="E240" s="14">
        <f>data!BB66</f>
        <v>49970.710000000006</v>
      </c>
      <c r="F240" s="14">
        <f>data!BC66</f>
        <v>757.52</v>
      </c>
      <c r="G240" s="14">
        <f>data!BD66</f>
        <v>146742.55000000002</v>
      </c>
      <c r="H240" s="14">
        <f>data!BE66</f>
        <v>9476118.2699999977</v>
      </c>
      <c r="I240" s="14">
        <f>data!BF66</f>
        <v>1690074.1199999999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17956</v>
      </c>
      <c r="D241" s="14">
        <f>data!BA67</f>
        <v>136505</v>
      </c>
      <c r="E241" s="14">
        <f>data!BB67</f>
        <v>101757</v>
      </c>
      <c r="F241" s="14">
        <f>data!BC67</f>
        <v>46860</v>
      </c>
      <c r="G241" s="14">
        <f>data!BD67</f>
        <v>31248</v>
      </c>
      <c r="H241" s="14">
        <f>data!BE67</f>
        <v>6678788</v>
      </c>
      <c r="I241" s="14">
        <f>data!BF67</f>
        <v>766410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32921.230000000003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13079.27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29361.25</v>
      </c>
      <c r="D243" s="14">
        <f>data!BA69</f>
        <v>639.61</v>
      </c>
      <c r="E243" s="14">
        <f>data!BB69</f>
        <v>23374.13</v>
      </c>
      <c r="F243" s="14">
        <f>data!BC69</f>
        <v>430.02</v>
      </c>
      <c r="G243" s="14">
        <f>data!BD69</f>
        <v>175.52</v>
      </c>
      <c r="H243" s="14">
        <f>data!BE69</f>
        <v>217026.93999999992</v>
      </c>
      <c r="I243" s="14">
        <f>data!BF69</f>
        <v>14909.61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-4608572.1399999997</v>
      </c>
      <c r="D244" s="14">
        <f>-data!BA70</f>
        <v>-44590.559999999998</v>
      </c>
      <c r="E244" s="14">
        <f>-data!BB70</f>
        <v>-7768.5</v>
      </c>
      <c r="F244" s="14">
        <f>-data!BC70</f>
        <v>0</v>
      </c>
      <c r="G244" s="14">
        <f>-data!BD70</f>
        <v>0</v>
      </c>
      <c r="H244" s="14">
        <f>-data!BE70</f>
        <v>-2286405.69</v>
      </c>
      <c r="I244" s="14">
        <f>-data!BF70</f>
        <v>-845827.06999999983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-113472.18999999855</v>
      </c>
      <c r="D245" s="14">
        <f>data!BA71</f>
        <v>3437044.2199999997</v>
      </c>
      <c r="E245" s="14">
        <f>data!BB71</f>
        <v>5934646.2800000003</v>
      </c>
      <c r="F245" s="14">
        <f>data!BC71</f>
        <v>1447958.6800000002</v>
      </c>
      <c r="G245" s="14">
        <f>data!BD71</f>
        <v>101505.32000000002</v>
      </c>
      <c r="H245" s="14">
        <f>data!BE71</f>
        <v>28957945.719999995</v>
      </c>
      <c r="I245" s="14">
        <f>data!BF71</f>
        <v>9256523.5599999987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520.73</v>
      </c>
      <c r="D252" s="85">
        <f>data!BA76</f>
        <v>3958.7899999999995</v>
      </c>
      <c r="E252" s="85">
        <f>data!BB76</f>
        <v>2951.07</v>
      </c>
      <c r="F252" s="85">
        <f>data!BC76</f>
        <v>1358.98</v>
      </c>
      <c r="G252" s="85">
        <f>data!BD76</f>
        <v>906.2399999999999</v>
      </c>
      <c r="H252" s="85">
        <f>data!BE76</f>
        <v>193692.43000000008</v>
      </c>
      <c r="I252" s="85">
        <f>data!BF76</f>
        <v>22226.749999999996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1398.4056234774166</v>
      </c>
      <c r="E254" s="85">
        <f>data!BB78</f>
        <v>1042.4379376717382</v>
      </c>
      <c r="F254" s="85">
        <f>data!BC78</f>
        <v>480.04700279462662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Regional Medical Center Everett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19.71</v>
      </c>
      <c r="D266" s="26">
        <f>data!BH60</f>
        <v>20.919999999999998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21.629999999999995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910113.12000000011</v>
      </c>
      <c r="D267" s="14">
        <f>data!BH61</f>
        <v>2112809.17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1490558.55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87351</v>
      </c>
      <c r="D268" s="14">
        <f>data!BH62</f>
        <v>202783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143061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1587.23</v>
      </c>
      <c r="D270" s="14">
        <f>data!BH64</f>
        <v>8842.73</v>
      </c>
      <c r="E270" s="14">
        <f>data!BI64</f>
        <v>0</v>
      </c>
      <c r="F270" s="14">
        <f>data!BJ64</f>
        <v>1522.3799999999999</v>
      </c>
      <c r="G270" s="14">
        <f>data!BK64</f>
        <v>0</v>
      </c>
      <c r="H270" s="14">
        <f>data!BL64</f>
        <v>4199.21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747.37000000000012</v>
      </c>
      <c r="D271" s="14">
        <f>data!BH65</f>
        <v>2355.11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51470.369999999988</v>
      </c>
      <c r="D272" s="14">
        <f>data!BH66</f>
        <v>341226.67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2646.15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44857</v>
      </c>
      <c r="D273" s="14">
        <f>data!BH67</f>
        <v>677242</v>
      </c>
      <c r="E273" s="14">
        <f>data!BI67</f>
        <v>0</v>
      </c>
      <c r="F273" s="14">
        <f>data!BJ67</f>
        <v>0</v>
      </c>
      <c r="G273" s="14">
        <f>data!BK67</f>
        <v>36650</v>
      </c>
      <c r="H273" s="14">
        <f>data!BL67</f>
        <v>73697</v>
      </c>
      <c r="I273" s="14">
        <f>data!BM67</f>
        <v>3332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7283.2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7235.08</v>
      </c>
      <c r="D275" s="14">
        <f>data!BH69</f>
        <v>82820.45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20741.53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-624779.37</v>
      </c>
      <c r="D276" s="14">
        <f>-data!BH70</f>
        <v>-50346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485865.00000000012</v>
      </c>
      <c r="D277" s="14">
        <f>data!BH71</f>
        <v>3377733.13</v>
      </c>
      <c r="E277" s="14">
        <f>data!BI71</f>
        <v>0</v>
      </c>
      <c r="F277" s="14">
        <f>data!BJ71</f>
        <v>1522.3799999999999</v>
      </c>
      <c r="G277" s="14">
        <f>data!BK71</f>
        <v>36650</v>
      </c>
      <c r="H277" s="14">
        <f>data!BL71</f>
        <v>1734903.44</v>
      </c>
      <c r="I277" s="14">
        <f>data!BM71</f>
        <v>3332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1300.9100000000001</v>
      </c>
      <c r="D284" s="85">
        <f>data!BH76</f>
        <v>19640.780000000002</v>
      </c>
      <c r="E284" s="85">
        <f>data!BI76</f>
        <v>0</v>
      </c>
      <c r="F284" s="85">
        <f>data!BJ76</f>
        <v>0</v>
      </c>
      <c r="G284" s="85">
        <f>data!BK76</f>
        <v>1062.9000000000001</v>
      </c>
      <c r="H284" s="85">
        <f>data!BL76</f>
        <v>2137.3000000000002</v>
      </c>
      <c r="I284" s="85">
        <f>data!BM76</f>
        <v>96.63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6937.9222442925193</v>
      </c>
      <c r="E286" s="85">
        <f>data!BI78</f>
        <v>0</v>
      </c>
      <c r="F286" s="213" t="str">
        <f>IF(data!BJ78&gt;0,data!BJ78,"")</f>
        <v>x</v>
      </c>
      <c r="G286" s="85">
        <f>data!BK78</f>
        <v>375.45950585763489</v>
      </c>
      <c r="H286" s="85">
        <f>data!BL78</f>
        <v>754.98127939554331</v>
      </c>
      <c r="I286" s="85">
        <f>data!BM78</f>
        <v>34.133645734333669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Regional Medical Center Everett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38.689999999999991</v>
      </c>
      <c r="D298" s="26">
        <f>data!BO60</f>
        <v>4.62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9.5500000000000007</v>
      </c>
      <c r="I298" s="26">
        <f>data!BT60</f>
        <v>10.450000000000001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4764407.8499999996</v>
      </c>
      <c r="D299" s="14">
        <f>data!BO61</f>
        <v>375296.95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846465.56</v>
      </c>
      <c r="I299" s="14">
        <f>data!BT61</f>
        <v>825681.36999999988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457278</v>
      </c>
      <c r="D300" s="14">
        <f>data!BO62</f>
        <v>36020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81242</v>
      </c>
      <c r="I300" s="14">
        <f>data!BT62</f>
        <v>79247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25689740.329999998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133284.20000000001</v>
      </c>
      <c r="D302" s="14">
        <f>data!BO64</f>
        <v>0</v>
      </c>
      <c r="E302" s="14">
        <f>data!BP64</f>
        <v>-569.67999999999995</v>
      </c>
      <c r="F302" s="14">
        <f>data!BQ64</f>
        <v>0</v>
      </c>
      <c r="G302" s="14">
        <f>data!BR64</f>
        <v>0</v>
      </c>
      <c r="H302" s="14">
        <f>data!BS64</f>
        <v>17396.469999999998</v>
      </c>
      <c r="I302" s="14">
        <f>data!BT64</f>
        <v>3023.7000000000003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117478.86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433.08000000000004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1615251.8399999999</v>
      </c>
      <c r="D304" s="14">
        <f>data!BO66</f>
        <v>611.6</v>
      </c>
      <c r="E304" s="14">
        <f>data!BP66</f>
        <v>129.02000000000001</v>
      </c>
      <c r="F304" s="14">
        <f>data!BQ66</f>
        <v>0</v>
      </c>
      <c r="G304" s="14">
        <f>data!BR66</f>
        <v>0</v>
      </c>
      <c r="H304" s="14">
        <f>data!BS66</f>
        <v>16993.53</v>
      </c>
      <c r="I304" s="14">
        <f>data!BT66</f>
        <v>3496.57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798274</v>
      </c>
      <c r="D305" s="14">
        <f>data!BO67</f>
        <v>52590</v>
      </c>
      <c r="E305" s="14">
        <f>data!BP67</f>
        <v>128202</v>
      </c>
      <c r="F305" s="14">
        <f>data!BQ67</f>
        <v>0</v>
      </c>
      <c r="G305" s="14">
        <f>data!BR67</f>
        <v>0</v>
      </c>
      <c r="H305" s="14">
        <f>data!BS67</f>
        <v>282541</v>
      </c>
      <c r="I305" s="14">
        <f>data!BT67</f>
        <v>165131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-606406.86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982686.22000000009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7232.13</v>
      </c>
      <c r="I307" s="14">
        <f>data!BT69</f>
        <v>3445.4500000000003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-144507.32000000009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-5000</v>
      </c>
      <c r="I308" s="14">
        <f>-data!BT70</f>
        <v>-12918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33807487.119999997</v>
      </c>
      <c r="D309" s="14">
        <f>data!BO71</f>
        <v>464518.55</v>
      </c>
      <c r="E309" s="14">
        <f>data!BP71</f>
        <v>127761.34</v>
      </c>
      <c r="F309" s="14">
        <f>data!BQ71</f>
        <v>0</v>
      </c>
      <c r="G309" s="14">
        <f>data!BR71</f>
        <v>0</v>
      </c>
      <c r="H309" s="14">
        <f>data!BS71</f>
        <v>1246870.69</v>
      </c>
      <c r="I309" s="14">
        <f>data!BT71</f>
        <v>1067540.1699999997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23150.840000000004</v>
      </c>
      <c r="D316" s="85">
        <f>data!BO76</f>
        <v>1525.18</v>
      </c>
      <c r="E316" s="85">
        <f>data!BP76</f>
        <v>3718.01</v>
      </c>
      <c r="F316" s="85">
        <f>data!BQ76</f>
        <v>0</v>
      </c>
      <c r="G316" s="85">
        <f>data!BR76</f>
        <v>0</v>
      </c>
      <c r="H316" s="85">
        <f>data!BS76</f>
        <v>8194.0199999999986</v>
      </c>
      <c r="I316" s="85">
        <f>data!BT76</f>
        <v>4789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2894.4610971752531</v>
      </c>
      <c r="I318" s="85">
        <f>data!BT78</f>
        <v>1691.6695583330636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Regional Medical Center Everett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7.9799999999999986</v>
      </c>
      <c r="F330" s="26">
        <f>data!BX60</f>
        <v>0</v>
      </c>
      <c r="G330" s="26">
        <f>data!BY60</f>
        <v>93.329999999999984</v>
      </c>
      <c r="H330" s="26">
        <f>data!BZ60</f>
        <v>0</v>
      </c>
      <c r="I330" s="26">
        <f>data!CA60</f>
        <v>45.9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879542.07000000018</v>
      </c>
      <c r="F331" s="86">
        <f>data!BX61</f>
        <v>0</v>
      </c>
      <c r="G331" s="86">
        <f>data!BY61</f>
        <v>10022853.090000002</v>
      </c>
      <c r="H331" s="86">
        <f>data!BZ61</f>
        <v>0</v>
      </c>
      <c r="I331" s="86">
        <f>data!CA61</f>
        <v>3411271.1299999994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84417</v>
      </c>
      <c r="F332" s="86">
        <f>data!BX62</f>
        <v>0</v>
      </c>
      <c r="G332" s="86">
        <f>data!BY62</f>
        <v>961972</v>
      </c>
      <c r="H332" s="86">
        <f>data!BZ62</f>
        <v>0</v>
      </c>
      <c r="I332" s="86">
        <f>data!CA62</f>
        <v>327407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2206187.59</v>
      </c>
      <c r="F333" s="86">
        <f>data!BX63</f>
        <v>0</v>
      </c>
      <c r="G333" s="86">
        <f>data!BY63</f>
        <v>221656.29</v>
      </c>
      <c r="H333" s="86">
        <f>data!BZ63</f>
        <v>0</v>
      </c>
      <c r="I333" s="86">
        <f>data!CA63</f>
        <v>996382.5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114519.71000000002</v>
      </c>
      <c r="F334" s="86">
        <f>data!BX64</f>
        <v>0</v>
      </c>
      <c r="G334" s="86">
        <f>data!BY64</f>
        <v>62910.970000000016</v>
      </c>
      <c r="H334" s="86">
        <f>data!BZ64</f>
        <v>0</v>
      </c>
      <c r="I334" s="86">
        <f>data!CA64</f>
        <v>1610.52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7606.9500000000007</v>
      </c>
      <c r="F335" s="86">
        <f>data!BX65</f>
        <v>0</v>
      </c>
      <c r="G335" s="86">
        <f>data!BY65</f>
        <v>2911.8500000000004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62046.640000000014</v>
      </c>
      <c r="F336" s="86">
        <f>data!BX66</f>
        <v>0</v>
      </c>
      <c r="G336" s="86">
        <f>data!BY66</f>
        <v>324569.85000000003</v>
      </c>
      <c r="H336" s="86">
        <f>data!BZ66</f>
        <v>0</v>
      </c>
      <c r="I336" s="86">
        <f>data!CA66</f>
        <v>4614.24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474751</v>
      </c>
      <c r="F337" s="86">
        <f>data!BX67</f>
        <v>0</v>
      </c>
      <c r="G337" s="86">
        <f>data!BY67</f>
        <v>784799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62916</v>
      </c>
      <c r="F338" s="86">
        <f>data!BX68</f>
        <v>0</v>
      </c>
      <c r="G338" s="86">
        <f>data!BY68</f>
        <v>25837.320000000003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63145.479999999989</v>
      </c>
      <c r="F339" s="86">
        <f>data!BX69</f>
        <v>0</v>
      </c>
      <c r="G339" s="86">
        <f>data!BY69</f>
        <v>638353.18999999983</v>
      </c>
      <c r="H339" s="86">
        <f>data!BZ69</f>
        <v>0</v>
      </c>
      <c r="I339" s="86">
        <f>data!CA69</f>
        <v>46170.600000000006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-980483.77000000014</v>
      </c>
      <c r="F340" s="14">
        <f>-data!BX70</f>
        <v>0</v>
      </c>
      <c r="G340" s="14">
        <f>-data!BY70</f>
        <v>-37560.76</v>
      </c>
      <c r="H340" s="14">
        <f>-data!BZ70</f>
        <v>0</v>
      </c>
      <c r="I340" s="14">
        <f>-data!CA70</f>
        <v>-10648.45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2974648.6700000004</v>
      </c>
      <c r="F341" s="14">
        <f>data!BX71</f>
        <v>0</v>
      </c>
      <c r="G341" s="14">
        <f>data!BY71</f>
        <v>13008302.800000001</v>
      </c>
      <c r="H341" s="14">
        <f>data!BZ71</f>
        <v>0</v>
      </c>
      <c r="I341" s="14">
        <f>data!CA71</f>
        <v>4776807.5399999982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13768.32</v>
      </c>
      <c r="F348" s="85">
        <f>data!BX76</f>
        <v>0</v>
      </c>
      <c r="G348" s="85">
        <f>data!BY76</f>
        <v>22760.06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4863.5305519708263</v>
      </c>
      <c r="F350" s="85">
        <f>data!BX78</f>
        <v>0</v>
      </c>
      <c r="G350" s="85">
        <f>data!BY78</f>
        <v>8039.7787947032839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Regional Medical Center Everett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6.5</v>
      </c>
      <c r="D362" s="26">
        <f>data!CC60</f>
        <v>47.58</v>
      </c>
      <c r="E362" s="217"/>
      <c r="F362" s="211"/>
      <c r="G362" s="211"/>
      <c r="H362" s="211"/>
      <c r="I362" s="87">
        <f>data!CE60</f>
        <v>3142.65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505616.11</v>
      </c>
      <c r="D363" s="86">
        <f>data!CC61</f>
        <v>3491550.8499999996</v>
      </c>
      <c r="E363" s="218"/>
      <c r="F363" s="219"/>
      <c r="G363" s="219"/>
      <c r="H363" s="219"/>
      <c r="I363" s="86">
        <f>data!CE61</f>
        <v>259503427.71000001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48528</v>
      </c>
      <c r="D364" s="86">
        <f>data!CC62</f>
        <v>335112</v>
      </c>
      <c r="E364" s="218"/>
      <c r="F364" s="219"/>
      <c r="G364" s="219"/>
      <c r="H364" s="219"/>
      <c r="I364" s="86">
        <f>data!CE62</f>
        <v>24906588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4000</v>
      </c>
      <c r="D365" s="86">
        <f>data!CC63</f>
        <v>11884483.579999998</v>
      </c>
      <c r="E365" s="218"/>
      <c r="F365" s="219"/>
      <c r="G365" s="219"/>
      <c r="H365" s="219"/>
      <c r="I365" s="86">
        <f>data!CE63</f>
        <v>67515865.389999986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26749.32</v>
      </c>
      <c r="D366" s="86">
        <f>data!CC64</f>
        <v>7108924.5800000001</v>
      </c>
      <c r="E366" s="218"/>
      <c r="F366" s="219"/>
      <c r="G366" s="219"/>
      <c r="H366" s="219"/>
      <c r="I366" s="86">
        <f>data!CE64</f>
        <v>110984149.02999997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1985.65</v>
      </c>
      <c r="E367" s="218"/>
      <c r="F367" s="219"/>
      <c r="G367" s="219"/>
      <c r="H367" s="219"/>
      <c r="I367" s="86">
        <f>data!CE65</f>
        <v>5681427.9100000001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21802.829999999998</v>
      </c>
      <c r="D368" s="86">
        <f>data!CC66</f>
        <v>1676644.3199999998</v>
      </c>
      <c r="E368" s="218"/>
      <c r="F368" s="219"/>
      <c r="G368" s="219"/>
      <c r="H368" s="219"/>
      <c r="I368" s="86">
        <f>data!CE66</f>
        <v>35968194.920000002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221203</v>
      </c>
      <c r="E369" s="218"/>
      <c r="F369" s="219"/>
      <c r="G369" s="219"/>
      <c r="H369" s="219"/>
      <c r="I369" s="86">
        <f>data!CE67</f>
        <v>28578233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1068349.8099999998</v>
      </c>
      <c r="E370" s="218"/>
      <c r="F370" s="219"/>
      <c r="G370" s="219"/>
      <c r="H370" s="219"/>
      <c r="I370" s="86">
        <f>data!CE68</f>
        <v>7163623.7800000003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22198.37</v>
      </c>
      <c r="D371" s="86">
        <f>data!CC69</f>
        <v>195453056.83867919</v>
      </c>
      <c r="E371" s="86">
        <f>data!CD69</f>
        <v>44104181.520000011</v>
      </c>
      <c r="F371" s="219"/>
      <c r="G371" s="219"/>
      <c r="H371" s="219"/>
      <c r="I371" s="86">
        <f>data!CE69</f>
        <v>243178031.69867921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-165789.65</v>
      </c>
      <c r="D372" s="14">
        <f>-data!CC70</f>
        <v>-1442808.75</v>
      </c>
      <c r="E372" s="229">
        <f>data!CD70</f>
        <v>0</v>
      </c>
      <c r="F372" s="220"/>
      <c r="G372" s="220"/>
      <c r="H372" s="220"/>
      <c r="I372" s="14">
        <f>-data!CE70</f>
        <v>-20360026.109999999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463104.97999999986</v>
      </c>
      <c r="D373" s="86">
        <f>data!CC71</f>
        <v>219798501.87867919</v>
      </c>
      <c r="E373" s="86">
        <f>data!CD71</f>
        <v>44104181.520000011</v>
      </c>
      <c r="F373" s="219"/>
      <c r="G373" s="219"/>
      <c r="H373" s="219"/>
      <c r="I373" s="14">
        <f>data!CE71</f>
        <v>763119515.3286792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1439544927.8800001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908864299.81999993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2348409227.7000003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6415.1400000000012</v>
      </c>
      <c r="E380" s="214"/>
      <c r="F380" s="211"/>
      <c r="G380" s="211"/>
      <c r="H380" s="211"/>
      <c r="I380" s="14">
        <f>data!CE76</f>
        <v>828801.23000000021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803258.90911920718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193744.12391460972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3277544.5531344535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1015.3599999999998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Regional Medical Center Everett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2019-06-05T20:20:02Z</dcterms:modified>
  <cp:category>2018 Providence Regional Medical Center Everett Year End 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