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D550" i="1" l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390" i="10" l="1"/>
  <c r="C389" i="10"/>
  <c r="D372" i="10"/>
  <c r="D368" i="10"/>
  <c r="D373" i="10" s="1"/>
  <c r="D391" i="10" s="1"/>
  <c r="D393" i="10" s="1"/>
  <c r="D396" i="10" s="1"/>
  <c r="D367" i="10"/>
  <c r="D361" i="10"/>
  <c r="D339" i="10"/>
  <c r="D329" i="10"/>
  <c r="D328" i="10"/>
  <c r="D330" i="10" s="1"/>
  <c r="D319" i="10"/>
  <c r="D314" i="10"/>
  <c r="D290" i="10"/>
  <c r="D283" i="10"/>
  <c r="D275" i="10"/>
  <c r="D277" i="10" s="1"/>
  <c r="D265" i="10"/>
  <c r="D260" i="10"/>
  <c r="D292" i="10" s="1"/>
  <c r="D341" i="10" s="1"/>
  <c r="D240" i="10"/>
  <c r="D236" i="10"/>
  <c r="D229" i="10"/>
  <c r="C224" i="10"/>
  <c r="C223" i="10"/>
  <c r="D221" i="10"/>
  <c r="D217" i="10"/>
  <c r="C217" i="10"/>
  <c r="B217" i="10"/>
  <c r="E216" i="10"/>
  <c r="E215" i="10"/>
  <c r="E214" i="10"/>
  <c r="E213" i="10"/>
  <c r="E212" i="10"/>
  <c r="E217" i="10" s="1"/>
  <c r="E211" i="10"/>
  <c r="E210" i="10"/>
  <c r="E209" i="10"/>
  <c r="E204" i="10"/>
  <c r="D204" i="10"/>
  <c r="B204" i="10"/>
  <c r="E203" i="10"/>
  <c r="C203" i="10"/>
  <c r="E202" i="10"/>
  <c r="E201" i="10"/>
  <c r="E200" i="10"/>
  <c r="E199" i="10"/>
  <c r="E198" i="10"/>
  <c r="C197" i="10"/>
  <c r="E197" i="10" s="1"/>
  <c r="C196" i="10"/>
  <c r="E196" i="10" s="1"/>
  <c r="E195" i="10"/>
  <c r="D190" i="10"/>
  <c r="D186" i="10"/>
  <c r="D181" i="10"/>
  <c r="D177" i="10"/>
  <c r="D173" i="10"/>
  <c r="D427" i="10" s="1"/>
  <c r="E154" i="10"/>
  <c r="E153" i="10"/>
  <c r="E152" i="10"/>
  <c r="E151" i="10"/>
  <c r="C420" i="10" s="1"/>
  <c r="E150" i="10"/>
  <c r="E148" i="10"/>
  <c r="E147" i="10"/>
  <c r="E146" i="10"/>
  <c r="E145" i="10"/>
  <c r="E144" i="10"/>
  <c r="D142" i="10"/>
  <c r="E142" i="10" s="1"/>
  <c r="D141" i="10"/>
  <c r="B141" i="10"/>
  <c r="E141" i="10" s="1"/>
  <c r="E140" i="10"/>
  <c r="B139" i="10"/>
  <c r="E139" i="10" s="1"/>
  <c r="D138" i="10"/>
  <c r="AH725" i="10" s="1"/>
  <c r="B138" i="10"/>
  <c r="E127" i="10"/>
  <c r="P80" i="10"/>
  <c r="CE80" i="10" s="1"/>
  <c r="CF79" i="10"/>
  <c r="CE79" i="10"/>
  <c r="CE78" i="10"/>
  <c r="CF77" i="10"/>
  <c r="CE77" i="10"/>
  <c r="CE76" i="10"/>
  <c r="CF76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Q75" i="10"/>
  <c r="N747" i="10" s="1"/>
  <c r="O75" i="10"/>
  <c r="N75" i="10"/>
  <c r="M75" i="10"/>
  <c r="L75" i="10"/>
  <c r="K75" i="10"/>
  <c r="J75" i="10"/>
  <c r="I75" i="10"/>
  <c r="H75" i="10"/>
  <c r="G75" i="10"/>
  <c r="F75" i="10"/>
  <c r="E75" i="10"/>
  <c r="CE75" i="10" s="1"/>
  <c r="D75" i="10"/>
  <c r="C75" i="10"/>
  <c r="AG74" i="10"/>
  <c r="AG75" i="10" s="1"/>
  <c r="S74" i="10"/>
  <c r="R74" i="10"/>
  <c r="R75" i="10" s="1"/>
  <c r="P74" i="10"/>
  <c r="P75" i="10" s="1"/>
  <c r="E74" i="10"/>
  <c r="CE74" i="10" s="1"/>
  <c r="S73" i="10"/>
  <c r="S75" i="10" s="1"/>
  <c r="E73" i="10"/>
  <c r="CE73" i="10" s="1"/>
  <c r="CE70" i="10"/>
  <c r="CD69" i="10"/>
  <c r="CD71" i="10" s="1"/>
  <c r="CC69" i="10"/>
  <c r="L811" i="10" s="1"/>
  <c r="BN69" i="10"/>
  <c r="AB69" i="10"/>
  <c r="P69" i="10"/>
  <c r="E69" i="10"/>
  <c r="CE68" i="10"/>
  <c r="BN66" i="10"/>
  <c r="BH66" i="10"/>
  <c r="CE66" i="10" s="1"/>
  <c r="BN65" i="10"/>
  <c r="CE65" i="10" s="1"/>
  <c r="BE65" i="10"/>
  <c r="CC64" i="10"/>
  <c r="U64" i="10"/>
  <c r="S64" i="10"/>
  <c r="E64" i="10"/>
  <c r="CE64" i="10" s="1"/>
  <c r="CE63" i="10"/>
  <c r="CC61" i="10"/>
  <c r="P61" i="10"/>
  <c r="E61" i="10"/>
  <c r="CC60" i="10"/>
  <c r="P60" i="10"/>
  <c r="CE60" i="10" s="1"/>
  <c r="E60" i="10"/>
  <c r="E59" i="10"/>
  <c r="B53" i="10"/>
  <c r="BZ52" i="10"/>
  <c r="BZ67" i="10" s="1"/>
  <c r="BV52" i="10"/>
  <c r="BV67" i="10" s="1"/>
  <c r="BR52" i="10"/>
  <c r="BR67" i="10" s="1"/>
  <c r="BN52" i="10"/>
  <c r="BN67" i="10" s="1"/>
  <c r="K796" i="10" s="1"/>
  <c r="BJ52" i="10"/>
  <c r="BJ67" i="10" s="1"/>
  <c r="BF52" i="10"/>
  <c r="BF67" i="10" s="1"/>
  <c r="BB52" i="10"/>
  <c r="BB67" i="10" s="1"/>
  <c r="AX52" i="10"/>
  <c r="AX67" i="10" s="1"/>
  <c r="K780" i="10" s="1"/>
  <c r="AT52" i="10"/>
  <c r="AT67" i="10" s="1"/>
  <c r="AP52" i="10"/>
  <c r="AP67" i="10" s="1"/>
  <c r="AL52" i="10"/>
  <c r="AL67" i="10" s="1"/>
  <c r="AH52" i="10"/>
  <c r="AH67" i="10" s="1"/>
  <c r="K764" i="10" s="1"/>
  <c r="AD52" i="10"/>
  <c r="AD67" i="10" s="1"/>
  <c r="AB52" i="10"/>
  <c r="AB67" i="10" s="1"/>
  <c r="K758" i="10" s="1"/>
  <c r="Z52" i="10"/>
  <c r="Z67" i="10" s="1"/>
  <c r="X52" i="10"/>
  <c r="X67" i="10" s="1"/>
  <c r="K754" i="10" s="1"/>
  <c r="W52" i="10"/>
  <c r="W67" i="10" s="1"/>
  <c r="V52" i="10"/>
  <c r="V67" i="10" s="1"/>
  <c r="U52" i="10"/>
  <c r="U67" i="10" s="1"/>
  <c r="T52" i="10"/>
  <c r="T67" i="10" s="1"/>
  <c r="K750" i="10" s="1"/>
  <c r="S52" i="10"/>
  <c r="S67" i="10" s="1"/>
  <c r="R52" i="10"/>
  <c r="R67" i="10" s="1"/>
  <c r="Q52" i="10"/>
  <c r="Q67" i="10" s="1"/>
  <c r="P52" i="10"/>
  <c r="P67" i="10" s="1"/>
  <c r="K746" i="10" s="1"/>
  <c r="O52" i="10"/>
  <c r="O67" i="10" s="1"/>
  <c r="N52" i="10"/>
  <c r="N67" i="10" s="1"/>
  <c r="M52" i="10"/>
  <c r="M67" i="10" s="1"/>
  <c r="L52" i="10"/>
  <c r="L67" i="10" s="1"/>
  <c r="K742" i="10" s="1"/>
  <c r="K52" i="10"/>
  <c r="K67" i="10" s="1"/>
  <c r="J52" i="10"/>
  <c r="J67" i="10" s="1"/>
  <c r="I52" i="10"/>
  <c r="I67" i="10" s="1"/>
  <c r="H52" i="10"/>
  <c r="H67" i="10" s="1"/>
  <c r="K738" i="10" s="1"/>
  <c r="G52" i="10"/>
  <c r="G67" i="10" s="1"/>
  <c r="F52" i="10"/>
  <c r="F67" i="10" s="1"/>
  <c r="E52" i="10"/>
  <c r="E67" i="10" s="1"/>
  <c r="D52" i="10"/>
  <c r="D67" i="10" s="1"/>
  <c r="K734" i="10" s="1"/>
  <c r="C52" i="10"/>
  <c r="C67" i="10" s="1"/>
  <c r="CE51" i="10"/>
  <c r="B49" i="10"/>
  <c r="CE47" i="10"/>
  <c r="BS721" i="10"/>
  <c r="C473" i="10"/>
  <c r="C471" i="10"/>
  <c r="C467" i="10"/>
  <c r="C419" i="10"/>
  <c r="D462" i="10"/>
  <c r="C417" i="10"/>
  <c r="C414" i="10"/>
  <c r="I796" i="10"/>
  <c r="C811" i="10"/>
  <c r="C416" i="10"/>
  <c r="D463" i="10"/>
  <c r="C472" i="10"/>
  <c r="C480" i="10"/>
  <c r="C481" i="10"/>
  <c r="A411" i="10"/>
  <c r="B413" i="10"/>
  <c r="B414" i="10"/>
  <c r="D414" i="10"/>
  <c r="B416" i="10"/>
  <c r="B417" i="10"/>
  <c r="D417" i="10"/>
  <c r="B419" i="10"/>
  <c r="B420" i="10"/>
  <c r="D420" i="10"/>
  <c r="B422" i="10"/>
  <c r="B423" i="10"/>
  <c r="D423" i="10"/>
  <c r="B426" i="10"/>
  <c r="B427" i="10"/>
  <c r="B428" i="10"/>
  <c r="B429" i="10"/>
  <c r="B430" i="10"/>
  <c r="B431" i="10"/>
  <c r="B432" i="10"/>
  <c r="D432" i="10"/>
  <c r="B433" i="10"/>
  <c r="D433" i="10"/>
  <c r="B434" i="10"/>
  <c r="B435" i="10"/>
  <c r="D435" i="10"/>
  <c r="B436" i="10"/>
  <c r="D436" i="10"/>
  <c r="B437" i="10"/>
  <c r="C437" i="10"/>
  <c r="B438" i="10"/>
  <c r="C438" i="10"/>
  <c r="B439" i="10"/>
  <c r="B441" i="10"/>
  <c r="C444" i="10"/>
  <c r="B445" i="10"/>
  <c r="C445" i="10"/>
  <c r="B446" i="10"/>
  <c r="C446" i="10"/>
  <c r="C447" i="10"/>
  <c r="B452" i="10"/>
  <c r="B453" i="10"/>
  <c r="B454" i="10"/>
  <c r="B457" i="10"/>
  <c r="B458" i="10"/>
  <c r="C458" i="10"/>
  <c r="B462" i="10"/>
  <c r="B463" i="10"/>
  <c r="B464" i="10"/>
  <c r="B467" i="10"/>
  <c r="B468" i="10"/>
  <c r="B469" i="10"/>
  <c r="C469" i="10"/>
  <c r="B470" i="10"/>
  <c r="C470" i="10"/>
  <c r="B471" i="10"/>
  <c r="B472" i="10"/>
  <c r="B473" i="10"/>
  <c r="B474" i="10"/>
  <c r="B475" i="10"/>
  <c r="B477" i="10"/>
  <c r="A492" i="10"/>
  <c r="C492" i="10"/>
  <c r="E492" i="10"/>
  <c r="G492" i="10"/>
  <c r="E495" i="10"/>
  <c r="F495" i="10"/>
  <c r="E496" i="10"/>
  <c r="F496" i="10"/>
  <c r="H496" i="10"/>
  <c r="E497" i="10"/>
  <c r="F497" i="10"/>
  <c r="E498" i="10"/>
  <c r="F498" i="10"/>
  <c r="H498" i="10"/>
  <c r="E499" i="10"/>
  <c r="F499" i="10"/>
  <c r="H499" i="10"/>
  <c r="E500" i="10"/>
  <c r="F500" i="10"/>
  <c r="E501" i="10"/>
  <c r="F501" i="10"/>
  <c r="H501" i="10"/>
  <c r="E502" i="10"/>
  <c r="F502" i="10"/>
  <c r="H502" i="10"/>
  <c r="E503" i="10"/>
  <c r="F503" i="10"/>
  <c r="H503" i="10"/>
  <c r="E504" i="10"/>
  <c r="F504" i="10"/>
  <c r="H504" i="10"/>
  <c r="E505" i="10"/>
  <c r="F505" i="10"/>
  <c r="H505" i="10"/>
  <c r="E506" i="10"/>
  <c r="F506" i="10"/>
  <c r="H506" i="10"/>
  <c r="E507" i="10"/>
  <c r="F507" i="10"/>
  <c r="E508" i="10"/>
  <c r="F508" i="10"/>
  <c r="E509" i="10"/>
  <c r="F509" i="10"/>
  <c r="E510" i="10"/>
  <c r="F510" i="10"/>
  <c r="F511" i="10"/>
  <c r="F512" i="10"/>
  <c r="E513" i="10"/>
  <c r="F513" i="10"/>
  <c r="E514" i="10"/>
  <c r="F514" i="10"/>
  <c r="E515" i="10"/>
  <c r="F515" i="10"/>
  <c r="E516" i="10"/>
  <c r="F516" i="10"/>
  <c r="E517" i="10"/>
  <c r="F517" i="10"/>
  <c r="E518" i="10"/>
  <c r="F518" i="10"/>
  <c r="E519" i="10"/>
  <c r="F519" i="10"/>
  <c r="F520" i="10"/>
  <c r="E521" i="10"/>
  <c r="F521" i="10"/>
  <c r="E522" i="10"/>
  <c r="F522" i="10"/>
  <c r="E523" i="10"/>
  <c r="F523" i="10"/>
  <c r="E524" i="10"/>
  <c r="F524" i="10"/>
  <c r="E525" i="10"/>
  <c r="F525" i="10"/>
  <c r="E526" i="10"/>
  <c r="F526" i="10"/>
  <c r="H526" i="10"/>
  <c r="E527" i="10"/>
  <c r="F527" i="10"/>
  <c r="H527" i="10"/>
  <c r="E528" i="10"/>
  <c r="F528" i="10"/>
  <c r="E529" i="10"/>
  <c r="F529" i="10"/>
  <c r="E530" i="10"/>
  <c r="F530" i="10"/>
  <c r="E531" i="10"/>
  <c r="F531" i="10"/>
  <c r="H531" i="10"/>
  <c r="E532" i="10"/>
  <c r="F532" i="10"/>
  <c r="H532" i="10"/>
  <c r="E533" i="10"/>
  <c r="F533" i="10"/>
  <c r="H533" i="10"/>
  <c r="E534" i="10"/>
  <c r="F534" i="10"/>
  <c r="E535" i="10"/>
  <c r="F535" i="10"/>
  <c r="H535" i="10"/>
  <c r="E536" i="10"/>
  <c r="F536" i="10"/>
  <c r="H536" i="10"/>
  <c r="E537" i="10"/>
  <c r="F537" i="10"/>
  <c r="H537" i="10"/>
  <c r="E538" i="10"/>
  <c r="F538" i="10"/>
  <c r="H538" i="10"/>
  <c r="E539" i="10"/>
  <c r="F539" i="10"/>
  <c r="H539" i="10"/>
  <c r="E543" i="10"/>
  <c r="F543" i="10"/>
  <c r="E544" i="10"/>
  <c r="F544" i="10"/>
  <c r="E545" i="10"/>
  <c r="F545" i="10"/>
  <c r="E549" i="10"/>
  <c r="F549" i="10"/>
  <c r="C574" i="10"/>
  <c r="D611" i="10"/>
  <c r="I611" i="10"/>
  <c r="J611" i="10"/>
  <c r="L611" i="10"/>
  <c r="A721" i="10"/>
  <c r="B721" i="10"/>
  <c r="C721" i="10"/>
  <c r="D721" i="10"/>
  <c r="E721" i="10"/>
  <c r="F721" i="10"/>
  <c r="G721" i="10"/>
  <c r="H721" i="10"/>
  <c r="I721" i="10"/>
  <c r="J721" i="10"/>
  <c r="K721" i="10"/>
  <c r="L721" i="10"/>
  <c r="M721" i="10"/>
  <c r="N721" i="10"/>
  <c r="O721" i="10"/>
  <c r="P721" i="10"/>
  <c r="Q721" i="10"/>
  <c r="R721" i="10"/>
  <c r="T721" i="10"/>
  <c r="U721" i="10"/>
  <c r="W721" i="10"/>
  <c r="X721" i="10"/>
  <c r="Y721" i="10"/>
  <c r="Z721" i="10"/>
  <c r="AA721" i="10"/>
  <c r="AB721" i="10"/>
  <c r="AC721" i="10"/>
  <c r="AD721" i="10"/>
  <c r="AE721" i="10"/>
  <c r="AF721" i="10"/>
  <c r="AG721" i="10"/>
  <c r="AH721" i="10"/>
  <c r="AI721" i="10"/>
  <c r="AJ721" i="10"/>
  <c r="AK721" i="10"/>
  <c r="AL721" i="10"/>
  <c r="AM721" i="10"/>
  <c r="AN721" i="10"/>
  <c r="AO721" i="10"/>
  <c r="AP721" i="10"/>
  <c r="AR721" i="10"/>
  <c r="AV721" i="10"/>
  <c r="AW721" i="10"/>
  <c r="AX721" i="10"/>
  <c r="AY721" i="10"/>
  <c r="AZ721" i="10"/>
  <c r="BA721" i="10"/>
  <c r="BB721" i="10"/>
  <c r="BC721" i="10"/>
  <c r="BD721" i="10"/>
  <c r="BE721" i="10"/>
  <c r="BF721" i="10"/>
  <c r="BG721" i="10"/>
  <c r="BH721" i="10"/>
  <c r="BI721" i="10"/>
  <c r="BJ721" i="10"/>
  <c r="BK721" i="10"/>
  <c r="BL721" i="10"/>
  <c r="BM721" i="10"/>
  <c r="BN721" i="10"/>
  <c r="BO721" i="10"/>
  <c r="BP721" i="10"/>
  <c r="BQ721" i="10"/>
  <c r="BR721" i="10"/>
  <c r="BT721" i="10"/>
  <c r="BU721" i="10"/>
  <c r="BV721" i="10"/>
  <c r="BW721" i="10"/>
  <c r="BX721" i="10"/>
  <c r="BY721" i="10"/>
  <c r="BZ721" i="10"/>
  <c r="CA721" i="10"/>
  <c r="CB721" i="10"/>
  <c r="CC721" i="10"/>
  <c r="A725" i="10"/>
  <c r="B725" i="10"/>
  <c r="C725" i="10"/>
  <c r="D725" i="10"/>
  <c r="E725" i="10"/>
  <c r="F725" i="10"/>
  <c r="G725" i="10"/>
  <c r="H725" i="10"/>
  <c r="I725" i="10"/>
  <c r="J725" i="10"/>
  <c r="K725" i="10"/>
  <c r="L725" i="10"/>
  <c r="M725" i="10"/>
  <c r="N725" i="10"/>
  <c r="O725" i="10"/>
  <c r="P725" i="10"/>
  <c r="Q725" i="10"/>
  <c r="R725" i="10"/>
  <c r="S725" i="10"/>
  <c r="U725" i="10"/>
  <c r="V725" i="10"/>
  <c r="W725" i="10"/>
  <c r="X725" i="10"/>
  <c r="Y725" i="10"/>
  <c r="Z725" i="10"/>
  <c r="AA725" i="10"/>
  <c r="AB725" i="10"/>
  <c r="AC725" i="10"/>
  <c r="AD725" i="10"/>
  <c r="AE725" i="10"/>
  <c r="AF725" i="10"/>
  <c r="AG725" i="10"/>
  <c r="AI725" i="10"/>
  <c r="AJ725" i="10"/>
  <c r="AK725" i="10"/>
  <c r="AL725" i="10"/>
  <c r="AM725" i="10"/>
  <c r="AN725" i="10"/>
  <c r="AO725" i="10"/>
  <c r="AP725" i="10"/>
  <c r="AQ725" i="10"/>
  <c r="AR725" i="10"/>
  <c r="AS725" i="10"/>
  <c r="AT725" i="10"/>
  <c r="AU725" i="10"/>
  <c r="AV725" i="10"/>
  <c r="AW725" i="10"/>
  <c r="AX725" i="10"/>
  <c r="AY725" i="10"/>
  <c r="AZ725" i="10"/>
  <c r="BA725" i="10"/>
  <c r="BB725" i="10"/>
  <c r="BC725" i="10"/>
  <c r="BD725" i="10"/>
  <c r="BE725" i="10"/>
  <c r="BF725" i="10"/>
  <c r="BG725" i="10"/>
  <c r="BH725" i="10"/>
  <c r="BI725" i="10"/>
  <c r="BJ725" i="10"/>
  <c r="BK725" i="10"/>
  <c r="BL725" i="10"/>
  <c r="BM725" i="10"/>
  <c r="BN725" i="10"/>
  <c r="BO725" i="10"/>
  <c r="BP725" i="10"/>
  <c r="BQ725" i="10"/>
  <c r="BR725" i="10"/>
  <c r="A729" i="10"/>
  <c r="B729" i="10"/>
  <c r="C729" i="10"/>
  <c r="D729" i="10"/>
  <c r="E729" i="10"/>
  <c r="F729" i="10"/>
  <c r="G729" i="10"/>
  <c r="H729" i="10"/>
  <c r="I729" i="10"/>
  <c r="J729" i="10"/>
  <c r="K729" i="10"/>
  <c r="L729" i="10"/>
  <c r="M729" i="10"/>
  <c r="N729" i="10"/>
  <c r="O729" i="10"/>
  <c r="P729" i="10"/>
  <c r="Q729" i="10"/>
  <c r="R729" i="10"/>
  <c r="S729" i="10"/>
  <c r="T729" i="10"/>
  <c r="U729" i="10"/>
  <c r="V729" i="10"/>
  <c r="W729" i="10"/>
  <c r="X729" i="10"/>
  <c r="Y729" i="10"/>
  <c r="Z729" i="10"/>
  <c r="AA729" i="10"/>
  <c r="AB729" i="10"/>
  <c r="AC729" i="10"/>
  <c r="AD729" i="10"/>
  <c r="AE729" i="10"/>
  <c r="AF729" i="10"/>
  <c r="AG729" i="10"/>
  <c r="AH729" i="10"/>
  <c r="AI729" i="10"/>
  <c r="AJ729" i="10"/>
  <c r="AK729" i="10"/>
  <c r="AL729" i="10"/>
  <c r="AM729" i="10"/>
  <c r="AN729" i="10"/>
  <c r="AO729" i="10"/>
  <c r="AP729" i="10"/>
  <c r="AQ729" i="10"/>
  <c r="AR729" i="10"/>
  <c r="AS729" i="10"/>
  <c r="AT729" i="10"/>
  <c r="AU729" i="10"/>
  <c r="AV729" i="10"/>
  <c r="AW729" i="10"/>
  <c r="AX729" i="10"/>
  <c r="AY729" i="10"/>
  <c r="AZ729" i="10"/>
  <c r="BA729" i="10"/>
  <c r="BB729" i="10"/>
  <c r="BE729" i="10"/>
  <c r="BF729" i="10"/>
  <c r="BJ729" i="10"/>
  <c r="BK729" i="10"/>
  <c r="BL729" i="10"/>
  <c r="BM729" i="10"/>
  <c r="BN729" i="10"/>
  <c r="BO729" i="10"/>
  <c r="BP729" i="10"/>
  <c r="BQ729" i="10"/>
  <c r="BR729" i="10"/>
  <c r="BS729" i="10"/>
  <c r="BT729" i="10"/>
  <c r="BU729" i="10"/>
  <c r="BV729" i="10"/>
  <c r="BW729" i="10"/>
  <c r="BX729" i="10"/>
  <c r="BY729" i="10"/>
  <c r="BZ729" i="10"/>
  <c r="CA729" i="10"/>
  <c r="CB729" i="10"/>
  <c r="CC729" i="10"/>
  <c r="CD729" i="10"/>
  <c r="CE729" i="10"/>
  <c r="CF729" i="10"/>
  <c r="A733" i="10"/>
  <c r="B733" i="10"/>
  <c r="C733" i="10"/>
  <c r="D733" i="10"/>
  <c r="G733" i="10"/>
  <c r="H733" i="10"/>
  <c r="I733" i="10"/>
  <c r="K733" i="10"/>
  <c r="L733" i="10"/>
  <c r="N733" i="10"/>
  <c r="O733" i="10"/>
  <c r="P733" i="10"/>
  <c r="Q733" i="10"/>
  <c r="R733" i="10"/>
  <c r="S733" i="10"/>
  <c r="T733" i="10"/>
  <c r="A734" i="10"/>
  <c r="B734" i="10"/>
  <c r="C734" i="10"/>
  <c r="D734" i="10"/>
  <c r="G734" i="10"/>
  <c r="H734" i="10"/>
  <c r="I734" i="10"/>
  <c r="L734" i="10"/>
  <c r="N734" i="10"/>
  <c r="O734" i="10"/>
  <c r="P734" i="10"/>
  <c r="Q734" i="10"/>
  <c r="R734" i="10"/>
  <c r="S734" i="10"/>
  <c r="T734" i="10"/>
  <c r="A735" i="10"/>
  <c r="B735" i="10"/>
  <c r="C735" i="10"/>
  <c r="D735" i="10"/>
  <c r="H735" i="10"/>
  <c r="I735" i="10"/>
  <c r="K735" i="10"/>
  <c r="N735" i="10"/>
  <c r="O735" i="10"/>
  <c r="P735" i="10"/>
  <c r="Q735" i="10"/>
  <c r="R735" i="10"/>
  <c r="S735" i="10"/>
  <c r="T735" i="10"/>
  <c r="A736" i="10"/>
  <c r="B736" i="10"/>
  <c r="C736" i="10"/>
  <c r="D736" i="10"/>
  <c r="G736" i="10"/>
  <c r="H736" i="10"/>
  <c r="I736" i="10"/>
  <c r="K736" i="10"/>
  <c r="L736" i="10"/>
  <c r="N736" i="10"/>
  <c r="O736" i="10"/>
  <c r="P736" i="10"/>
  <c r="Q736" i="10"/>
  <c r="R736" i="10"/>
  <c r="S736" i="10"/>
  <c r="T736" i="10"/>
  <c r="A737" i="10"/>
  <c r="B737" i="10"/>
  <c r="C737" i="10"/>
  <c r="D737" i="10"/>
  <c r="G737" i="10"/>
  <c r="H737" i="10"/>
  <c r="I737" i="10"/>
  <c r="K737" i="10"/>
  <c r="L737" i="10"/>
  <c r="N737" i="10"/>
  <c r="O737" i="10"/>
  <c r="P737" i="10"/>
  <c r="Q737" i="10"/>
  <c r="R737" i="10"/>
  <c r="S737" i="10"/>
  <c r="T737" i="10"/>
  <c r="A738" i="10"/>
  <c r="B738" i="10"/>
  <c r="C738" i="10"/>
  <c r="D738" i="10"/>
  <c r="G738" i="10"/>
  <c r="H738" i="10"/>
  <c r="I738" i="10"/>
  <c r="L738" i="10"/>
  <c r="N738" i="10"/>
  <c r="O738" i="10"/>
  <c r="P738" i="10"/>
  <c r="Q738" i="10"/>
  <c r="R738" i="10"/>
  <c r="S738" i="10"/>
  <c r="T738" i="10"/>
  <c r="A739" i="10"/>
  <c r="B739" i="10"/>
  <c r="C739" i="10"/>
  <c r="D739" i="10"/>
  <c r="G739" i="10"/>
  <c r="H739" i="10"/>
  <c r="I739" i="10"/>
  <c r="K739" i="10"/>
  <c r="L739" i="10"/>
  <c r="N739" i="10"/>
  <c r="O739" i="10"/>
  <c r="P739" i="10"/>
  <c r="Q739" i="10"/>
  <c r="R739" i="10"/>
  <c r="S739" i="10"/>
  <c r="T739" i="10"/>
  <c r="A740" i="10"/>
  <c r="B740" i="10"/>
  <c r="C740" i="10"/>
  <c r="D740" i="10"/>
  <c r="G740" i="10"/>
  <c r="H740" i="10"/>
  <c r="I740" i="10"/>
  <c r="K740" i="10"/>
  <c r="L740" i="10"/>
  <c r="N740" i="10"/>
  <c r="O740" i="10"/>
  <c r="P740" i="10"/>
  <c r="Q740" i="10"/>
  <c r="R740" i="10"/>
  <c r="S740" i="10"/>
  <c r="T740" i="10"/>
  <c r="A741" i="10"/>
  <c r="B741" i="10"/>
  <c r="C741" i="10"/>
  <c r="D741" i="10"/>
  <c r="G741" i="10"/>
  <c r="H741" i="10"/>
  <c r="I741" i="10"/>
  <c r="K741" i="10"/>
  <c r="L741" i="10"/>
  <c r="N741" i="10"/>
  <c r="O741" i="10"/>
  <c r="P741" i="10"/>
  <c r="Q741" i="10"/>
  <c r="R741" i="10"/>
  <c r="S741" i="10"/>
  <c r="T741" i="10"/>
  <c r="A742" i="10"/>
  <c r="B742" i="10"/>
  <c r="C742" i="10"/>
  <c r="D742" i="10"/>
  <c r="G742" i="10"/>
  <c r="H742" i="10"/>
  <c r="I742" i="10"/>
  <c r="L742" i="10"/>
  <c r="N742" i="10"/>
  <c r="O742" i="10"/>
  <c r="P742" i="10"/>
  <c r="Q742" i="10"/>
  <c r="R742" i="10"/>
  <c r="S742" i="10"/>
  <c r="T742" i="10"/>
  <c r="A743" i="10"/>
  <c r="B743" i="10"/>
  <c r="C743" i="10"/>
  <c r="D743" i="10"/>
  <c r="G743" i="10"/>
  <c r="H743" i="10"/>
  <c r="I743" i="10"/>
  <c r="K743" i="10"/>
  <c r="L743" i="10"/>
  <c r="N743" i="10"/>
  <c r="O743" i="10"/>
  <c r="P743" i="10"/>
  <c r="Q743" i="10"/>
  <c r="R743" i="10"/>
  <c r="S743" i="10"/>
  <c r="T743" i="10"/>
  <c r="A744" i="10"/>
  <c r="B744" i="10"/>
  <c r="C744" i="10"/>
  <c r="D744" i="10"/>
  <c r="G744" i="10"/>
  <c r="H744" i="10"/>
  <c r="I744" i="10"/>
  <c r="K744" i="10"/>
  <c r="L744" i="10"/>
  <c r="N744" i="10"/>
  <c r="O744" i="10"/>
  <c r="P744" i="10"/>
  <c r="Q744" i="10"/>
  <c r="R744" i="10"/>
  <c r="S744" i="10"/>
  <c r="T744" i="10"/>
  <c r="A745" i="10"/>
  <c r="B745" i="10"/>
  <c r="C745" i="10"/>
  <c r="D745" i="10"/>
  <c r="G745" i="10"/>
  <c r="H745" i="10"/>
  <c r="I745" i="10"/>
  <c r="K745" i="10"/>
  <c r="L745" i="10"/>
  <c r="N745" i="10"/>
  <c r="O745" i="10"/>
  <c r="P745" i="10"/>
  <c r="Q745" i="10"/>
  <c r="R745" i="10"/>
  <c r="S745" i="10"/>
  <c r="T745" i="10"/>
  <c r="A746" i="10"/>
  <c r="B746" i="10"/>
  <c r="C746" i="10"/>
  <c r="D746" i="10"/>
  <c r="G746" i="10"/>
  <c r="H746" i="10"/>
  <c r="I746" i="10"/>
  <c r="L746" i="10"/>
  <c r="N746" i="10"/>
  <c r="P746" i="10"/>
  <c r="Q746" i="10"/>
  <c r="R746" i="10"/>
  <c r="S746" i="10"/>
  <c r="T746" i="10"/>
  <c r="A747" i="10"/>
  <c r="B747" i="10"/>
  <c r="C747" i="10"/>
  <c r="D747" i="10"/>
  <c r="G747" i="10"/>
  <c r="H747" i="10"/>
  <c r="I747" i="10"/>
  <c r="K747" i="10"/>
  <c r="L747" i="10"/>
  <c r="O747" i="10"/>
  <c r="P747" i="10"/>
  <c r="Q747" i="10"/>
  <c r="R747" i="10"/>
  <c r="S747" i="10"/>
  <c r="T747" i="10"/>
  <c r="A748" i="10"/>
  <c r="B748" i="10"/>
  <c r="C748" i="10"/>
  <c r="D748" i="10"/>
  <c r="G748" i="10"/>
  <c r="H748" i="10"/>
  <c r="I748" i="10"/>
  <c r="K748" i="10"/>
  <c r="L748" i="10"/>
  <c r="N748" i="10"/>
  <c r="O748" i="10"/>
  <c r="P748" i="10"/>
  <c r="Q748" i="10"/>
  <c r="R748" i="10"/>
  <c r="S748" i="10"/>
  <c r="T748" i="10"/>
  <c r="A749" i="10"/>
  <c r="C749" i="10"/>
  <c r="D749" i="10"/>
  <c r="G749" i="10"/>
  <c r="H749" i="10"/>
  <c r="I749" i="10"/>
  <c r="K749" i="10"/>
  <c r="L749" i="10"/>
  <c r="N749" i="10"/>
  <c r="O749" i="10"/>
  <c r="P749" i="10"/>
  <c r="Q749" i="10"/>
  <c r="R749" i="10"/>
  <c r="S749" i="10"/>
  <c r="T749" i="10"/>
  <c r="A750" i="10"/>
  <c r="C750" i="10"/>
  <c r="D750" i="10"/>
  <c r="G750" i="10"/>
  <c r="H750" i="10"/>
  <c r="I750" i="10"/>
  <c r="L750" i="10"/>
  <c r="N750" i="10"/>
  <c r="O750" i="10"/>
  <c r="P750" i="10"/>
  <c r="Q750" i="10"/>
  <c r="R750" i="10"/>
  <c r="S750" i="10"/>
  <c r="T750" i="10"/>
  <c r="A751" i="10"/>
  <c r="B751" i="10"/>
  <c r="C751" i="10"/>
  <c r="D751" i="10"/>
  <c r="G751" i="10"/>
  <c r="H751" i="10"/>
  <c r="I751" i="10"/>
  <c r="K751" i="10"/>
  <c r="L751" i="10"/>
  <c r="N751" i="10"/>
  <c r="O751" i="10"/>
  <c r="P751" i="10"/>
  <c r="Q751" i="10"/>
  <c r="R751" i="10"/>
  <c r="S751" i="10"/>
  <c r="T751" i="10"/>
  <c r="A752" i="10"/>
  <c r="B752" i="10"/>
  <c r="C752" i="10"/>
  <c r="D752" i="10"/>
  <c r="G752" i="10"/>
  <c r="H752" i="10"/>
  <c r="I752" i="10"/>
  <c r="K752" i="10"/>
  <c r="L752" i="10"/>
  <c r="N752" i="10"/>
  <c r="O752" i="10"/>
  <c r="P752" i="10"/>
  <c r="Q752" i="10"/>
  <c r="R752" i="10"/>
  <c r="S752" i="10"/>
  <c r="T752" i="10"/>
  <c r="A753" i="10"/>
  <c r="B753" i="10"/>
  <c r="C753" i="10"/>
  <c r="D753" i="10"/>
  <c r="G753" i="10"/>
  <c r="H753" i="10"/>
  <c r="I753" i="10"/>
  <c r="K753" i="10"/>
  <c r="L753" i="10"/>
  <c r="N753" i="10"/>
  <c r="O753" i="10"/>
  <c r="P753" i="10"/>
  <c r="Q753" i="10"/>
  <c r="R753" i="10"/>
  <c r="S753" i="10"/>
  <c r="T753" i="10"/>
  <c r="A754" i="10"/>
  <c r="B754" i="10"/>
  <c r="C754" i="10"/>
  <c r="D754" i="10"/>
  <c r="G754" i="10"/>
  <c r="H754" i="10"/>
  <c r="I754" i="10"/>
  <c r="L754" i="10"/>
  <c r="N754" i="10"/>
  <c r="O754" i="10"/>
  <c r="P754" i="10"/>
  <c r="Q754" i="10"/>
  <c r="R754" i="10"/>
  <c r="S754" i="10"/>
  <c r="T754" i="10"/>
  <c r="A755" i="10"/>
  <c r="B755" i="10"/>
  <c r="C755" i="10"/>
  <c r="D755" i="10"/>
  <c r="G755" i="10"/>
  <c r="H755" i="10"/>
  <c r="I755" i="10"/>
  <c r="L755" i="10"/>
  <c r="N755" i="10"/>
  <c r="O755" i="10"/>
  <c r="P755" i="10"/>
  <c r="Q755" i="10"/>
  <c r="R755" i="10"/>
  <c r="S755" i="10"/>
  <c r="T755" i="10"/>
  <c r="A756" i="10"/>
  <c r="B756" i="10"/>
  <c r="C756" i="10"/>
  <c r="D756" i="10"/>
  <c r="G756" i="10"/>
  <c r="H756" i="10"/>
  <c r="I756" i="10"/>
  <c r="K756" i="10"/>
  <c r="L756" i="10"/>
  <c r="N756" i="10"/>
  <c r="O756" i="10"/>
  <c r="P756" i="10"/>
  <c r="Q756" i="10"/>
  <c r="R756" i="10"/>
  <c r="S756" i="10"/>
  <c r="T756" i="10"/>
  <c r="A757" i="10"/>
  <c r="B757" i="10"/>
  <c r="C757" i="10"/>
  <c r="D757" i="10"/>
  <c r="G757" i="10"/>
  <c r="H757" i="10"/>
  <c r="I757" i="10"/>
  <c r="L757" i="10"/>
  <c r="N757" i="10"/>
  <c r="O757" i="10"/>
  <c r="P757" i="10"/>
  <c r="Q757" i="10"/>
  <c r="R757" i="10"/>
  <c r="S757" i="10"/>
  <c r="T757" i="10"/>
  <c r="A758" i="10"/>
  <c r="C758" i="10"/>
  <c r="D758" i="10"/>
  <c r="G758" i="10"/>
  <c r="H758" i="10"/>
  <c r="I758" i="10"/>
  <c r="L758" i="10"/>
  <c r="N758" i="10"/>
  <c r="O758" i="10"/>
  <c r="P758" i="10"/>
  <c r="Q758" i="10"/>
  <c r="R758" i="10"/>
  <c r="S758" i="10"/>
  <c r="T758" i="10"/>
  <c r="A759" i="10"/>
  <c r="B759" i="10"/>
  <c r="C759" i="10"/>
  <c r="D759" i="10"/>
  <c r="G759" i="10"/>
  <c r="H759" i="10"/>
  <c r="I759" i="10"/>
  <c r="L759" i="10"/>
  <c r="N759" i="10"/>
  <c r="O759" i="10"/>
  <c r="P759" i="10"/>
  <c r="Q759" i="10"/>
  <c r="R759" i="10"/>
  <c r="S759" i="10"/>
  <c r="T759" i="10"/>
  <c r="A760" i="10"/>
  <c r="B760" i="10"/>
  <c r="C760" i="10"/>
  <c r="D760" i="10"/>
  <c r="G760" i="10"/>
  <c r="H760" i="10"/>
  <c r="I760" i="10"/>
  <c r="K760" i="10"/>
  <c r="L760" i="10"/>
  <c r="N760" i="10"/>
  <c r="O760" i="10"/>
  <c r="P760" i="10"/>
  <c r="Q760" i="10"/>
  <c r="R760" i="10"/>
  <c r="S760" i="10"/>
  <c r="T760" i="10"/>
  <c r="A761" i="10"/>
  <c r="B761" i="10"/>
  <c r="C761" i="10"/>
  <c r="D761" i="10"/>
  <c r="G761" i="10"/>
  <c r="H761" i="10"/>
  <c r="I761" i="10"/>
  <c r="L761" i="10"/>
  <c r="N761" i="10"/>
  <c r="O761" i="10"/>
  <c r="P761" i="10"/>
  <c r="Q761" i="10"/>
  <c r="R761" i="10"/>
  <c r="S761" i="10"/>
  <c r="T761" i="10"/>
  <c r="A762" i="10"/>
  <c r="B762" i="10"/>
  <c r="C762" i="10"/>
  <c r="D762" i="10"/>
  <c r="G762" i="10"/>
  <c r="H762" i="10"/>
  <c r="I762" i="10"/>
  <c r="L762" i="10"/>
  <c r="N762" i="10"/>
  <c r="O762" i="10"/>
  <c r="P762" i="10"/>
  <c r="Q762" i="10"/>
  <c r="R762" i="10"/>
  <c r="S762" i="10"/>
  <c r="T762" i="10"/>
  <c r="A763" i="10"/>
  <c r="B763" i="10"/>
  <c r="C763" i="10"/>
  <c r="D763" i="10"/>
  <c r="G763" i="10"/>
  <c r="H763" i="10"/>
  <c r="I763" i="10"/>
  <c r="L763" i="10"/>
  <c r="N763" i="10"/>
  <c r="O763" i="10"/>
  <c r="P763" i="10"/>
  <c r="Q763" i="10"/>
  <c r="R763" i="10"/>
  <c r="S763" i="10"/>
  <c r="T763" i="10"/>
  <c r="A764" i="10"/>
  <c r="B764" i="10"/>
  <c r="C764" i="10"/>
  <c r="D764" i="10"/>
  <c r="G764" i="10"/>
  <c r="H764" i="10"/>
  <c r="I764" i="10"/>
  <c r="L764" i="10"/>
  <c r="N764" i="10"/>
  <c r="O764" i="10"/>
  <c r="P764" i="10"/>
  <c r="Q764" i="10"/>
  <c r="R764" i="10"/>
  <c r="S764" i="10"/>
  <c r="T764" i="10"/>
  <c r="A765" i="10"/>
  <c r="B765" i="10"/>
  <c r="C765" i="10"/>
  <c r="D765" i="10"/>
  <c r="G765" i="10"/>
  <c r="H765" i="10"/>
  <c r="I765" i="10"/>
  <c r="L765" i="10"/>
  <c r="N765" i="10"/>
  <c r="O765" i="10"/>
  <c r="P765" i="10"/>
  <c r="Q765" i="10"/>
  <c r="R765" i="10"/>
  <c r="S765" i="10"/>
  <c r="T765" i="10"/>
  <c r="A766" i="10"/>
  <c r="B766" i="10"/>
  <c r="C766" i="10"/>
  <c r="D766" i="10"/>
  <c r="G766" i="10"/>
  <c r="H766" i="10"/>
  <c r="I766" i="10"/>
  <c r="L766" i="10"/>
  <c r="N766" i="10"/>
  <c r="O766" i="10"/>
  <c r="P766" i="10"/>
  <c r="Q766" i="10"/>
  <c r="R766" i="10"/>
  <c r="S766" i="10"/>
  <c r="T766" i="10"/>
  <c r="A767" i="10"/>
  <c r="B767" i="10"/>
  <c r="C767" i="10"/>
  <c r="D767" i="10"/>
  <c r="G767" i="10"/>
  <c r="H767" i="10"/>
  <c r="I767" i="10"/>
  <c r="L767" i="10"/>
  <c r="N767" i="10"/>
  <c r="O767" i="10"/>
  <c r="P767" i="10"/>
  <c r="Q767" i="10"/>
  <c r="R767" i="10"/>
  <c r="S767" i="10"/>
  <c r="T767" i="10"/>
  <c r="A768" i="10"/>
  <c r="B768" i="10"/>
  <c r="C768" i="10"/>
  <c r="D768" i="10"/>
  <c r="G768" i="10"/>
  <c r="H768" i="10"/>
  <c r="I768" i="10"/>
  <c r="K768" i="10"/>
  <c r="L768" i="10"/>
  <c r="N768" i="10"/>
  <c r="O768" i="10"/>
  <c r="P768" i="10"/>
  <c r="Q768" i="10"/>
  <c r="R768" i="10"/>
  <c r="S768" i="10"/>
  <c r="T768" i="10"/>
  <c r="A769" i="10"/>
  <c r="B769" i="10"/>
  <c r="C769" i="10"/>
  <c r="D769" i="10"/>
  <c r="G769" i="10"/>
  <c r="H769" i="10"/>
  <c r="I769" i="10"/>
  <c r="L769" i="10"/>
  <c r="N769" i="10"/>
  <c r="O769" i="10"/>
  <c r="P769" i="10"/>
  <c r="Q769" i="10"/>
  <c r="R769" i="10"/>
  <c r="S769" i="10"/>
  <c r="T769" i="10"/>
  <c r="A770" i="10"/>
  <c r="B770" i="10"/>
  <c r="C770" i="10"/>
  <c r="D770" i="10"/>
  <c r="G770" i="10"/>
  <c r="H770" i="10"/>
  <c r="I770" i="10"/>
  <c r="L770" i="10"/>
  <c r="N770" i="10"/>
  <c r="O770" i="10"/>
  <c r="P770" i="10"/>
  <c r="Q770" i="10"/>
  <c r="R770" i="10"/>
  <c r="S770" i="10"/>
  <c r="T770" i="10"/>
  <c r="A771" i="10"/>
  <c r="B771" i="10"/>
  <c r="C771" i="10"/>
  <c r="D771" i="10"/>
  <c r="G771" i="10"/>
  <c r="H771" i="10"/>
  <c r="I771" i="10"/>
  <c r="L771" i="10"/>
  <c r="N771" i="10"/>
  <c r="O771" i="10"/>
  <c r="P771" i="10"/>
  <c r="Q771" i="10"/>
  <c r="R771" i="10"/>
  <c r="S771" i="10"/>
  <c r="T771" i="10"/>
  <c r="A772" i="10"/>
  <c r="B772" i="10"/>
  <c r="C772" i="10"/>
  <c r="D772" i="10"/>
  <c r="G772" i="10"/>
  <c r="H772" i="10"/>
  <c r="I772" i="10"/>
  <c r="K772" i="10"/>
  <c r="L772" i="10"/>
  <c r="N772" i="10"/>
  <c r="O772" i="10"/>
  <c r="P772" i="10"/>
  <c r="Q772" i="10"/>
  <c r="R772" i="10"/>
  <c r="S772" i="10"/>
  <c r="T772" i="10"/>
  <c r="A773" i="10"/>
  <c r="B773" i="10"/>
  <c r="C773" i="10"/>
  <c r="D773" i="10"/>
  <c r="G773" i="10"/>
  <c r="H773" i="10"/>
  <c r="I773" i="10"/>
  <c r="L773" i="10"/>
  <c r="N773" i="10"/>
  <c r="O773" i="10"/>
  <c r="P773" i="10"/>
  <c r="Q773" i="10"/>
  <c r="R773" i="10"/>
  <c r="S773" i="10"/>
  <c r="T773" i="10"/>
  <c r="A774" i="10"/>
  <c r="B774" i="10"/>
  <c r="C774" i="10"/>
  <c r="D774" i="10"/>
  <c r="G774" i="10"/>
  <c r="H774" i="10"/>
  <c r="I774" i="10"/>
  <c r="L774" i="10"/>
  <c r="N774" i="10"/>
  <c r="O774" i="10"/>
  <c r="P774" i="10"/>
  <c r="Q774" i="10"/>
  <c r="R774" i="10"/>
  <c r="S774" i="10"/>
  <c r="T774" i="10"/>
  <c r="A775" i="10"/>
  <c r="B775" i="10"/>
  <c r="C775" i="10"/>
  <c r="D775" i="10"/>
  <c r="G775" i="10"/>
  <c r="H775" i="10"/>
  <c r="I775" i="10"/>
  <c r="L775" i="10"/>
  <c r="N775" i="10"/>
  <c r="O775" i="10"/>
  <c r="P775" i="10"/>
  <c r="Q775" i="10"/>
  <c r="R775" i="10"/>
  <c r="S775" i="10"/>
  <c r="T775" i="10"/>
  <c r="A776" i="10"/>
  <c r="B776" i="10"/>
  <c r="C776" i="10"/>
  <c r="D776" i="10"/>
  <c r="G776" i="10"/>
  <c r="H776" i="10"/>
  <c r="I776" i="10"/>
  <c r="K776" i="10"/>
  <c r="L776" i="10"/>
  <c r="N776" i="10"/>
  <c r="O776" i="10"/>
  <c r="P776" i="10"/>
  <c r="Q776" i="10"/>
  <c r="R776" i="10"/>
  <c r="S776" i="10"/>
  <c r="T776" i="10"/>
  <c r="A777" i="10"/>
  <c r="B777" i="10"/>
  <c r="C777" i="10"/>
  <c r="D777" i="10"/>
  <c r="G777" i="10"/>
  <c r="H777" i="10"/>
  <c r="I777" i="10"/>
  <c r="L777" i="10"/>
  <c r="N777" i="10"/>
  <c r="O777" i="10"/>
  <c r="P777" i="10"/>
  <c r="Q777" i="10"/>
  <c r="R777" i="10"/>
  <c r="S777" i="10"/>
  <c r="T777" i="10"/>
  <c r="A778" i="10"/>
  <c r="C778" i="10"/>
  <c r="D778" i="10"/>
  <c r="G778" i="10"/>
  <c r="H778" i="10"/>
  <c r="I778" i="10"/>
  <c r="L778" i="10"/>
  <c r="N778" i="10"/>
  <c r="O778" i="10"/>
  <c r="P778" i="10"/>
  <c r="Q778" i="10"/>
  <c r="R778" i="10"/>
  <c r="S778" i="10"/>
  <c r="T778" i="10"/>
  <c r="A779" i="10"/>
  <c r="C779" i="10"/>
  <c r="D779" i="10"/>
  <c r="G779" i="10"/>
  <c r="H779" i="10"/>
  <c r="I779" i="10"/>
  <c r="L779" i="10"/>
  <c r="P779" i="10"/>
  <c r="Q779" i="10"/>
  <c r="R779" i="10"/>
  <c r="S779" i="10"/>
  <c r="T779" i="10"/>
  <c r="A780" i="10"/>
  <c r="C780" i="10"/>
  <c r="D780" i="10"/>
  <c r="G780" i="10"/>
  <c r="H780" i="10"/>
  <c r="I780" i="10"/>
  <c r="L780" i="10"/>
  <c r="P780" i="10"/>
  <c r="Q780" i="10"/>
  <c r="R780" i="10"/>
  <c r="S780" i="10"/>
  <c r="T780" i="10"/>
  <c r="A781" i="10"/>
  <c r="B781" i="10"/>
  <c r="C781" i="10"/>
  <c r="D781" i="10"/>
  <c r="G781" i="10"/>
  <c r="H781" i="10"/>
  <c r="I781" i="10"/>
  <c r="L781" i="10"/>
  <c r="P781" i="10"/>
  <c r="Q781" i="10"/>
  <c r="R781" i="10"/>
  <c r="S781" i="10"/>
  <c r="T781" i="10"/>
  <c r="A782" i="10"/>
  <c r="B782" i="10"/>
  <c r="C782" i="10"/>
  <c r="D782" i="10"/>
  <c r="G782" i="10"/>
  <c r="H782" i="10"/>
  <c r="I782" i="10"/>
  <c r="L782" i="10"/>
  <c r="P782" i="10"/>
  <c r="Q782" i="10"/>
  <c r="R782" i="10"/>
  <c r="S782" i="10"/>
  <c r="T782" i="10"/>
  <c r="A783" i="10"/>
  <c r="B783" i="10"/>
  <c r="C783" i="10"/>
  <c r="D783" i="10"/>
  <c r="G783" i="10"/>
  <c r="H783" i="10"/>
  <c r="I783" i="10"/>
  <c r="L783" i="10"/>
  <c r="P783" i="10"/>
  <c r="Q783" i="10"/>
  <c r="R783" i="10"/>
  <c r="S783" i="10"/>
  <c r="T783" i="10"/>
  <c r="A784" i="10"/>
  <c r="C784" i="10"/>
  <c r="D784" i="10"/>
  <c r="G784" i="10"/>
  <c r="H784" i="10"/>
  <c r="I784" i="10"/>
  <c r="K784" i="10"/>
  <c r="L784" i="10"/>
  <c r="P784" i="10"/>
  <c r="Q784" i="10"/>
  <c r="R784" i="10"/>
  <c r="S784" i="10"/>
  <c r="T784" i="10"/>
  <c r="A785" i="10"/>
  <c r="C785" i="10"/>
  <c r="D785" i="10"/>
  <c r="G785" i="10"/>
  <c r="H785" i="10"/>
  <c r="I785" i="10"/>
  <c r="L785" i="10"/>
  <c r="P785" i="10"/>
  <c r="Q785" i="10"/>
  <c r="R785" i="10"/>
  <c r="S785" i="10"/>
  <c r="T785" i="10"/>
  <c r="A786" i="10"/>
  <c r="C786" i="10"/>
  <c r="D786" i="10"/>
  <c r="G786" i="10"/>
  <c r="H786" i="10"/>
  <c r="I786" i="10"/>
  <c r="L786" i="10"/>
  <c r="P786" i="10"/>
  <c r="Q786" i="10"/>
  <c r="R786" i="10"/>
  <c r="S786" i="10"/>
  <c r="T786" i="10"/>
  <c r="A787" i="10"/>
  <c r="B787" i="10"/>
  <c r="C787" i="10"/>
  <c r="D787" i="10"/>
  <c r="G787" i="10"/>
  <c r="H787" i="10"/>
  <c r="I787" i="10"/>
  <c r="L787" i="10"/>
  <c r="P787" i="10"/>
  <c r="Q787" i="10"/>
  <c r="R787" i="10"/>
  <c r="S787" i="10"/>
  <c r="T787" i="10"/>
  <c r="A788" i="10"/>
  <c r="C788" i="10"/>
  <c r="D788" i="10"/>
  <c r="G788" i="10"/>
  <c r="H788" i="10"/>
  <c r="I788" i="10"/>
  <c r="K788" i="10"/>
  <c r="L788" i="10"/>
  <c r="P788" i="10"/>
  <c r="Q788" i="10"/>
  <c r="R788" i="10"/>
  <c r="S788" i="10"/>
  <c r="T788" i="10"/>
  <c r="A789" i="10"/>
  <c r="C789" i="10"/>
  <c r="D789" i="10"/>
  <c r="G789" i="10"/>
  <c r="H789" i="10"/>
  <c r="I789" i="10"/>
  <c r="L789" i="10"/>
  <c r="P789" i="10"/>
  <c r="Q789" i="10"/>
  <c r="R789" i="10"/>
  <c r="S789" i="10"/>
  <c r="T789" i="10"/>
  <c r="A790" i="10"/>
  <c r="C790" i="10"/>
  <c r="D790" i="10"/>
  <c r="G790" i="10"/>
  <c r="H790" i="10"/>
  <c r="I790" i="10"/>
  <c r="L790" i="10"/>
  <c r="P790" i="10"/>
  <c r="Q790" i="10"/>
  <c r="R790" i="10"/>
  <c r="S790" i="10"/>
  <c r="T790" i="10"/>
  <c r="A791" i="10"/>
  <c r="C791" i="10"/>
  <c r="D791" i="10"/>
  <c r="G791" i="10"/>
  <c r="H791" i="10"/>
  <c r="I791" i="10"/>
  <c r="L791" i="10"/>
  <c r="P791" i="10"/>
  <c r="Q791" i="10"/>
  <c r="R791" i="10"/>
  <c r="S791" i="10"/>
  <c r="T791" i="10"/>
  <c r="A792" i="10"/>
  <c r="C792" i="10"/>
  <c r="D792" i="10"/>
  <c r="G792" i="10"/>
  <c r="H792" i="10"/>
  <c r="I792" i="10"/>
  <c r="K792" i="10"/>
  <c r="L792" i="10"/>
  <c r="P792" i="10"/>
  <c r="Q792" i="10"/>
  <c r="R792" i="10"/>
  <c r="S792" i="10"/>
  <c r="T792" i="10"/>
  <c r="A793" i="10"/>
  <c r="C793" i="10"/>
  <c r="D793" i="10"/>
  <c r="G793" i="10"/>
  <c r="H793" i="10"/>
  <c r="I793" i="10"/>
  <c r="L793" i="10"/>
  <c r="P793" i="10"/>
  <c r="Q793" i="10"/>
  <c r="R793" i="10"/>
  <c r="S793" i="10"/>
  <c r="T793" i="10"/>
  <c r="A794" i="10"/>
  <c r="C794" i="10"/>
  <c r="D794" i="10"/>
  <c r="G794" i="10"/>
  <c r="H794" i="10"/>
  <c r="I794" i="10"/>
  <c r="L794" i="10"/>
  <c r="P794" i="10"/>
  <c r="Q794" i="10"/>
  <c r="R794" i="10"/>
  <c r="S794" i="10"/>
  <c r="T794" i="10"/>
  <c r="A795" i="10"/>
  <c r="C795" i="10"/>
  <c r="D795" i="10"/>
  <c r="G795" i="10"/>
  <c r="H795" i="10"/>
  <c r="I795" i="10"/>
  <c r="L795" i="10"/>
  <c r="P795" i="10"/>
  <c r="Q795" i="10"/>
  <c r="R795" i="10"/>
  <c r="S795" i="10"/>
  <c r="T795" i="10"/>
  <c r="A796" i="10"/>
  <c r="C796" i="10"/>
  <c r="D796" i="10"/>
  <c r="G796" i="10"/>
  <c r="H796" i="10"/>
  <c r="L796" i="10"/>
  <c r="P796" i="10"/>
  <c r="Q796" i="10"/>
  <c r="R796" i="10"/>
  <c r="S796" i="10"/>
  <c r="T796" i="10"/>
  <c r="A797" i="10"/>
  <c r="C797" i="10"/>
  <c r="D797" i="10"/>
  <c r="G797" i="10"/>
  <c r="H797" i="10"/>
  <c r="I797" i="10"/>
  <c r="L797" i="10"/>
  <c r="P797" i="10"/>
  <c r="Q797" i="10"/>
  <c r="R797" i="10"/>
  <c r="S797" i="10"/>
  <c r="T797" i="10"/>
  <c r="A798" i="10"/>
  <c r="C798" i="10"/>
  <c r="D798" i="10"/>
  <c r="G798" i="10"/>
  <c r="H798" i="10"/>
  <c r="I798" i="10"/>
  <c r="L798" i="10"/>
  <c r="P798" i="10"/>
  <c r="Q798" i="10"/>
  <c r="R798" i="10"/>
  <c r="S798" i="10"/>
  <c r="T798" i="10"/>
  <c r="A799" i="10"/>
  <c r="C799" i="10"/>
  <c r="D799" i="10"/>
  <c r="G799" i="10"/>
  <c r="H799" i="10"/>
  <c r="I799" i="10"/>
  <c r="L799" i="10"/>
  <c r="P799" i="10"/>
  <c r="Q799" i="10"/>
  <c r="R799" i="10"/>
  <c r="S799" i="10"/>
  <c r="T799" i="10"/>
  <c r="A800" i="10"/>
  <c r="C800" i="10"/>
  <c r="D800" i="10"/>
  <c r="G800" i="10"/>
  <c r="H800" i="10"/>
  <c r="I800" i="10"/>
  <c r="K800" i="10"/>
  <c r="L800" i="10"/>
  <c r="P800" i="10"/>
  <c r="Q800" i="10"/>
  <c r="R800" i="10"/>
  <c r="S800" i="10"/>
  <c r="T800" i="10"/>
  <c r="A801" i="10"/>
  <c r="C801" i="10"/>
  <c r="D801" i="10"/>
  <c r="G801" i="10"/>
  <c r="H801" i="10"/>
  <c r="I801" i="10"/>
  <c r="L801" i="10"/>
  <c r="P801" i="10"/>
  <c r="Q801" i="10"/>
  <c r="R801" i="10"/>
  <c r="S801" i="10"/>
  <c r="T801" i="10"/>
  <c r="A802" i="10"/>
  <c r="C802" i="10"/>
  <c r="D802" i="10"/>
  <c r="G802" i="10"/>
  <c r="H802" i="10"/>
  <c r="I802" i="10"/>
  <c r="L802" i="10"/>
  <c r="P802" i="10"/>
  <c r="Q802" i="10"/>
  <c r="R802" i="10"/>
  <c r="S802" i="10"/>
  <c r="T802" i="10"/>
  <c r="A803" i="10"/>
  <c r="C803" i="10"/>
  <c r="D803" i="10"/>
  <c r="G803" i="10"/>
  <c r="H803" i="10"/>
  <c r="I803" i="10"/>
  <c r="L803" i="10"/>
  <c r="P803" i="10"/>
  <c r="Q803" i="10"/>
  <c r="R803" i="10"/>
  <c r="S803" i="10"/>
  <c r="T803" i="10"/>
  <c r="A804" i="10"/>
  <c r="C804" i="10"/>
  <c r="D804" i="10"/>
  <c r="G804" i="10"/>
  <c r="H804" i="10"/>
  <c r="I804" i="10"/>
  <c r="K804" i="10"/>
  <c r="L804" i="10"/>
  <c r="P804" i="10"/>
  <c r="Q804" i="10"/>
  <c r="R804" i="10"/>
  <c r="S804" i="10"/>
  <c r="T804" i="10"/>
  <c r="A805" i="10"/>
  <c r="C805" i="10"/>
  <c r="D805" i="10"/>
  <c r="G805" i="10"/>
  <c r="H805" i="10"/>
  <c r="I805" i="10"/>
  <c r="L805" i="10"/>
  <c r="P805" i="10"/>
  <c r="Q805" i="10"/>
  <c r="R805" i="10"/>
  <c r="S805" i="10"/>
  <c r="T805" i="10"/>
  <c r="A806" i="10"/>
  <c r="C806" i="10"/>
  <c r="D806" i="10"/>
  <c r="G806" i="10"/>
  <c r="H806" i="10"/>
  <c r="I806" i="10"/>
  <c r="L806" i="10"/>
  <c r="P806" i="10"/>
  <c r="Q806" i="10"/>
  <c r="R806" i="10"/>
  <c r="S806" i="10"/>
  <c r="T806" i="10"/>
  <c r="A807" i="10"/>
  <c r="C807" i="10"/>
  <c r="D807" i="10"/>
  <c r="G807" i="10"/>
  <c r="H807" i="10"/>
  <c r="I807" i="10"/>
  <c r="L807" i="10"/>
  <c r="P807" i="10"/>
  <c r="Q807" i="10"/>
  <c r="R807" i="10"/>
  <c r="S807" i="10"/>
  <c r="T807" i="10"/>
  <c r="A808" i="10"/>
  <c r="C808" i="10"/>
  <c r="D808" i="10"/>
  <c r="G808" i="10"/>
  <c r="H808" i="10"/>
  <c r="I808" i="10"/>
  <c r="K808" i="10"/>
  <c r="L808" i="10"/>
  <c r="P808" i="10"/>
  <c r="Q808" i="10"/>
  <c r="R808" i="10"/>
  <c r="S808" i="10"/>
  <c r="T808" i="10"/>
  <c r="A809" i="10"/>
  <c r="C809" i="10"/>
  <c r="D809" i="10"/>
  <c r="G809" i="10"/>
  <c r="H809" i="10"/>
  <c r="I809" i="10"/>
  <c r="L809" i="10"/>
  <c r="P809" i="10"/>
  <c r="Q809" i="10"/>
  <c r="R809" i="10"/>
  <c r="S809" i="10"/>
  <c r="T809" i="10"/>
  <c r="A810" i="10"/>
  <c r="C810" i="10"/>
  <c r="D810" i="10"/>
  <c r="G810" i="10"/>
  <c r="H810" i="10"/>
  <c r="I810" i="10"/>
  <c r="L810" i="10"/>
  <c r="P810" i="10"/>
  <c r="Q810" i="10"/>
  <c r="R810" i="10"/>
  <c r="S810" i="10"/>
  <c r="T810" i="10"/>
  <c r="A811" i="10"/>
  <c r="D811" i="10"/>
  <c r="G811" i="10"/>
  <c r="H811" i="10"/>
  <c r="I811" i="10"/>
  <c r="P811" i="10"/>
  <c r="Q811" i="10"/>
  <c r="R811" i="10"/>
  <c r="S811" i="10"/>
  <c r="T811" i="10"/>
  <c r="A812" i="10"/>
  <c r="U812" i="10"/>
  <c r="U814" i="10" s="1"/>
  <c r="V812" i="10"/>
  <c r="V814" i="10" s="1"/>
  <c r="X812" i="10"/>
  <c r="X814" i="10" s="1"/>
  <c r="Y812" i="10"/>
  <c r="Y814" i="10" s="1"/>
  <c r="P815" i="10"/>
  <c r="R815" i="10"/>
  <c r="S815" i="10"/>
  <c r="T815" i="10"/>
  <c r="D816" i="10"/>
  <c r="E816" i="10"/>
  <c r="F816" i="10"/>
  <c r="G816" i="10"/>
  <c r="H816" i="10"/>
  <c r="I816" i="10"/>
  <c r="J816" i="10"/>
  <c r="K816" i="10"/>
  <c r="L816" i="10"/>
  <c r="M816" i="10"/>
  <c r="N816" i="10"/>
  <c r="O816" i="10"/>
  <c r="C430" i="10" l="1"/>
  <c r="H815" i="10"/>
  <c r="CE69" i="10"/>
  <c r="C439" i="10"/>
  <c r="L735" i="10"/>
  <c r="D242" i="10"/>
  <c r="CE61" i="10"/>
  <c r="CC52" i="10"/>
  <c r="CC67" i="10" s="1"/>
  <c r="K811" i="10" s="1"/>
  <c r="BY52" i="10"/>
  <c r="BY67" i="10" s="1"/>
  <c r="K807" i="10" s="1"/>
  <c r="BU52" i="10"/>
  <c r="BU67" i="10" s="1"/>
  <c r="K803" i="10" s="1"/>
  <c r="BQ52" i="10"/>
  <c r="BQ67" i="10" s="1"/>
  <c r="K799" i="10" s="1"/>
  <c r="BM52" i="10"/>
  <c r="BM67" i="10" s="1"/>
  <c r="K795" i="10" s="1"/>
  <c r="BI52" i="10"/>
  <c r="BI67" i="10" s="1"/>
  <c r="K791" i="10" s="1"/>
  <c r="BE52" i="10"/>
  <c r="BE67" i="10" s="1"/>
  <c r="K787" i="10" s="1"/>
  <c r="BA52" i="10"/>
  <c r="BA67" i="10" s="1"/>
  <c r="K783" i="10" s="1"/>
  <c r="AW52" i="10"/>
  <c r="AW67" i="10" s="1"/>
  <c r="K779" i="10" s="1"/>
  <c r="AS52" i="10"/>
  <c r="AS67" i="10" s="1"/>
  <c r="K775" i="10" s="1"/>
  <c r="AO52" i="10"/>
  <c r="AO67" i="10" s="1"/>
  <c r="K771" i="10" s="1"/>
  <c r="AK52" i="10"/>
  <c r="AK67" i="10" s="1"/>
  <c r="K767" i="10" s="1"/>
  <c r="AG52" i="10"/>
  <c r="AG67" i="10" s="1"/>
  <c r="K763" i="10" s="1"/>
  <c r="AC52" i="10"/>
  <c r="AC67" i="10" s="1"/>
  <c r="K759" i="10" s="1"/>
  <c r="Y52" i="10"/>
  <c r="Y67" i="10" s="1"/>
  <c r="K755" i="10" s="1"/>
  <c r="CB52" i="10"/>
  <c r="CB67" i="10" s="1"/>
  <c r="K810" i="10" s="1"/>
  <c r="BX52" i="10"/>
  <c r="BX67" i="10" s="1"/>
  <c r="K806" i="10" s="1"/>
  <c r="BT52" i="10"/>
  <c r="BT67" i="10" s="1"/>
  <c r="K802" i="10" s="1"/>
  <c r="BP52" i="10"/>
  <c r="BP67" i="10" s="1"/>
  <c r="K798" i="10" s="1"/>
  <c r="BL52" i="10"/>
  <c r="BL67" i="10" s="1"/>
  <c r="K794" i="10" s="1"/>
  <c r="BH52" i="10"/>
  <c r="BH67" i="10" s="1"/>
  <c r="K790" i="10" s="1"/>
  <c r="BD52" i="10"/>
  <c r="BD67" i="10" s="1"/>
  <c r="K786" i="10" s="1"/>
  <c r="AZ52" i="10"/>
  <c r="AZ67" i="10" s="1"/>
  <c r="K782" i="10" s="1"/>
  <c r="AV52" i="10"/>
  <c r="AV67" i="10" s="1"/>
  <c r="K778" i="10" s="1"/>
  <c r="AR52" i="10"/>
  <c r="AR67" i="10" s="1"/>
  <c r="K774" i="10" s="1"/>
  <c r="AN52" i="10"/>
  <c r="AN67" i="10" s="1"/>
  <c r="K770" i="10" s="1"/>
  <c r="AJ52" i="10"/>
  <c r="AJ67" i="10" s="1"/>
  <c r="K766" i="10" s="1"/>
  <c r="AF52" i="10"/>
  <c r="AF67" i="10" s="1"/>
  <c r="K762" i="10" s="1"/>
  <c r="CA52" i="10"/>
  <c r="CA67" i="10" s="1"/>
  <c r="K809" i="10" s="1"/>
  <c r="BW52" i="10"/>
  <c r="BW67" i="10" s="1"/>
  <c r="K805" i="10" s="1"/>
  <c r="BS52" i="10"/>
  <c r="BS67" i="10" s="1"/>
  <c r="K801" i="10" s="1"/>
  <c r="BO52" i="10"/>
  <c r="BO67" i="10" s="1"/>
  <c r="K797" i="10" s="1"/>
  <c r="BK52" i="10"/>
  <c r="BK67" i="10" s="1"/>
  <c r="K793" i="10" s="1"/>
  <c r="BG52" i="10"/>
  <c r="BG67" i="10" s="1"/>
  <c r="K789" i="10" s="1"/>
  <c r="BC52" i="10"/>
  <c r="BC67" i="10" s="1"/>
  <c r="K785" i="10" s="1"/>
  <c r="AY52" i="10"/>
  <c r="AY67" i="10" s="1"/>
  <c r="K781" i="10" s="1"/>
  <c r="AU52" i="10"/>
  <c r="AU67" i="10" s="1"/>
  <c r="K777" i="10" s="1"/>
  <c r="AQ52" i="10"/>
  <c r="AQ67" i="10" s="1"/>
  <c r="K773" i="10" s="1"/>
  <c r="AM52" i="10"/>
  <c r="AM67" i="10" s="1"/>
  <c r="K769" i="10" s="1"/>
  <c r="AI52" i="10"/>
  <c r="AI67" i="10" s="1"/>
  <c r="K765" i="10" s="1"/>
  <c r="AE52" i="10"/>
  <c r="AE67" i="10" s="1"/>
  <c r="K761" i="10" s="1"/>
  <c r="AA52" i="10"/>
  <c r="AA67" i="10" s="1"/>
  <c r="K757" i="10" s="1"/>
  <c r="E138" i="10"/>
  <c r="C413" i="10" s="1"/>
  <c r="C204" i="10"/>
  <c r="O746" i="10"/>
  <c r="S721" i="10"/>
  <c r="D464" i="10"/>
  <c r="O814" i="10"/>
  <c r="G815" i="10"/>
  <c r="C814" i="10"/>
  <c r="G735" i="10"/>
  <c r="G814" i="10" s="1"/>
  <c r="V721" i="10"/>
  <c r="S814" i="10"/>
  <c r="C463" i="10"/>
  <c r="C474" i="10"/>
  <c r="K814" i="10"/>
  <c r="W812" i="10"/>
  <c r="W814" i="10" s="1"/>
  <c r="J791" i="10"/>
  <c r="J796" i="10"/>
  <c r="J742" i="10"/>
  <c r="AQ721" i="10"/>
  <c r="T814" i="10"/>
  <c r="P814" i="10"/>
  <c r="L814" i="10"/>
  <c r="Q815" i="10"/>
  <c r="G611" i="10"/>
  <c r="H814" i="10"/>
  <c r="Q814" i="10"/>
  <c r="R814" i="10"/>
  <c r="N814" i="10"/>
  <c r="D814" i="10"/>
  <c r="I814" i="10"/>
  <c r="B440" i="10"/>
  <c r="C468" i="10"/>
  <c r="C475" i="10"/>
  <c r="D437" i="10"/>
  <c r="D434" i="10"/>
  <c r="C477" i="10"/>
  <c r="B444" i="10"/>
  <c r="B447" i="10"/>
  <c r="J769" i="10"/>
  <c r="CC48" i="10" l="1"/>
  <c r="CC62" i="10" s="1"/>
  <c r="BY48" i="10"/>
  <c r="BY62" i="10" s="1"/>
  <c r="BU48" i="10"/>
  <c r="BU62" i="10" s="1"/>
  <c r="BQ48" i="10"/>
  <c r="BQ62" i="10" s="1"/>
  <c r="BM48" i="10"/>
  <c r="BM62" i="10" s="1"/>
  <c r="BI48" i="10"/>
  <c r="BI62" i="10" s="1"/>
  <c r="BE48" i="10"/>
  <c r="BE62" i="10" s="1"/>
  <c r="BA48" i="10"/>
  <c r="BA62" i="10" s="1"/>
  <c r="AW48" i="10"/>
  <c r="AW62" i="10" s="1"/>
  <c r="AS48" i="10"/>
  <c r="AS62" i="10" s="1"/>
  <c r="AO48" i="10"/>
  <c r="AO62" i="10" s="1"/>
  <c r="AK48" i="10"/>
  <c r="AK62" i="10" s="1"/>
  <c r="AG48" i="10"/>
  <c r="AG62" i="10" s="1"/>
  <c r="AC48" i="10"/>
  <c r="AC62" i="10" s="1"/>
  <c r="Y48" i="10"/>
  <c r="Y62" i="10" s="1"/>
  <c r="U48" i="10"/>
  <c r="U62" i="10" s="1"/>
  <c r="Q48" i="10"/>
  <c r="Q62" i="10" s="1"/>
  <c r="M48" i="10"/>
  <c r="M62" i="10" s="1"/>
  <c r="I48" i="10"/>
  <c r="I62" i="10" s="1"/>
  <c r="E48" i="10"/>
  <c r="E62" i="10" s="1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H48" i="10"/>
  <c r="H62" i="10" s="1"/>
  <c r="D48" i="10"/>
  <c r="D62" i="10" s="1"/>
  <c r="CA48" i="10"/>
  <c r="CA62" i="10" s="1"/>
  <c r="BW48" i="10"/>
  <c r="BW62" i="10" s="1"/>
  <c r="BS48" i="10"/>
  <c r="BS62" i="10" s="1"/>
  <c r="BO48" i="10"/>
  <c r="BO62" i="10" s="1"/>
  <c r="BK48" i="10"/>
  <c r="BK62" i="10" s="1"/>
  <c r="BG48" i="10"/>
  <c r="BG62" i="10" s="1"/>
  <c r="BC48" i="10"/>
  <c r="BC62" i="10" s="1"/>
  <c r="AY48" i="10"/>
  <c r="AY62" i="10" s="1"/>
  <c r="AU48" i="10"/>
  <c r="AU62" i="10" s="1"/>
  <c r="AQ48" i="10"/>
  <c r="AQ62" i="10" s="1"/>
  <c r="AM48" i="10"/>
  <c r="AM62" i="10" s="1"/>
  <c r="AI48" i="10"/>
  <c r="AI62" i="10" s="1"/>
  <c r="AE48" i="10"/>
  <c r="AE62" i="10" s="1"/>
  <c r="AA48" i="10"/>
  <c r="AA62" i="10" s="1"/>
  <c r="W48" i="10"/>
  <c r="W62" i="10" s="1"/>
  <c r="S48" i="10"/>
  <c r="S62" i="10" s="1"/>
  <c r="O48" i="10"/>
  <c r="O62" i="10" s="1"/>
  <c r="K48" i="10"/>
  <c r="K62" i="10" s="1"/>
  <c r="G48" i="10"/>
  <c r="G62" i="10" s="1"/>
  <c r="C48" i="10"/>
  <c r="BR48" i="10"/>
  <c r="BR62" i="10" s="1"/>
  <c r="BB48" i="10"/>
  <c r="BB62" i="10" s="1"/>
  <c r="AL48" i="10"/>
  <c r="AL62" i="10" s="1"/>
  <c r="V48" i="10"/>
  <c r="V62" i="10" s="1"/>
  <c r="F48" i="10"/>
  <c r="F62" i="10" s="1"/>
  <c r="BN48" i="10"/>
  <c r="BN62" i="10" s="1"/>
  <c r="AX48" i="10"/>
  <c r="AX62" i="10" s="1"/>
  <c r="AH48" i="10"/>
  <c r="AH62" i="10" s="1"/>
  <c r="R48" i="10"/>
  <c r="R62" i="10" s="1"/>
  <c r="BZ48" i="10"/>
  <c r="BZ62" i="10" s="1"/>
  <c r="BJ48" i="10"/>
  <c r="BJ62" i="10" s="1"/>
  <c r="AT48" i="10"/>
  <c r="AT62" i="10" s="1"/>
  <c r="AD48" i="10"/>
  <c r="AD62" i="10" s="1"/>
  <c r="N48" i="10"/>
  <c r="N62" i="10" s="1"/>
  <c r="BV48" i="10"/>
  <c r="BV62" i="10" s="1"/>
  <c r="BF48" i="10"/>
  <c r="BF62" i="10" s="1"/>
  <c r="AP48" i="10"/>
  <c r="AP62" i="10" s="1"/>
  <c r="Z48" i="10"/>
  <c r="Z62" i="10" s="1"/>
  <c r="J48" i="10"/>
  <c r="J62" i="10" s="1"/>
  <c r="CE52" i="10"/>
  <c r="CE67" i="10"/>
  <c r="L815" i="10"/>
  <c r="C440" i="10"/>
  <c r="O815" i="10"/>
  <c r="C462" i="10"/>
  <c r="J807" i="10"/>
  <c r="J741" i="10"/>
  <c r="J756" i="10"/>
  <c r="J762" i="10"/>
  <c r="J794" i="10"/>
  <c r="J759" i="10"/>
  <c r="C429" i="10"/>
  <c r="J745" i="10"/>
  <c r="J801" i="10"/>
  <c r="J764" i="10"/>
  <c r="J798" i="10"/>
  <c r="J775" i="10"/>
  <c r="F611" i="10"/>
  <c r="J761" i="10"/>
  <c r="J738" i="10"/>
  <c r="J788" i="10"/>
  <c r="J778" i="10"/>
  <c r="J810" i="10"/>
  <c r="E808" i="10"/>
  <c r="M796" i="10"/>
  <c r="M788" i="10"/>
  <c r="M780" i="10"/>
  <c r="E776" i="10"/>
  <c r="M764" i="10"/>
  <c r="E760" i="10"/>
  <c r="E744" i="10"/>
  <c r="C426" i="10"/>
  <c r="M801" i="10"/>
  <c r="M793" i="10"/>
  <c r="E785" i="10"/>
  <c r="E777" i="10"/>
  <c r="M769" i="10"/>
  <c r="E753" i="10"/>
  <c r="M745" i="10"/>
  <c r="M794" i="10"/>
  <c r="M778" i="10"/>
  <c r="E806" i="10"/>
  <c r="M798" i="10"/>
  <c r="M782" i="10"/>
  <c r="E774" i="10"/>
  <c r="E766" i="10"/>
  <c r="M742" i="10"/>
  <c r="E734" i="10"/>
  <c r="D815" i="10"/>
  <c r="E786" i="10"/>
  <c r="M762" i="10"/>
  <c r="E805" i="10"/>
  <c r="E765" i="10"/>
  <c r="E749" i="10"/>
  <c r="M741" i="10"/>
  <c r="J781" i="10"/>
  <c r="J765" i="10"/>
  <c r="J752" i="10"/>
  <c r="J743" i="10"/>
  <c r="J735" i="10"/>
  <c r="J800" i="10"/>
  <c r="J768" i="10"/>
  <c r="J744" i="10"/>
  <c r="J808" i="10"/>
  <c r="J792" i="10"/>
  <c r="J776" i="10"/>
  <c r="J760" i="10"/>
  <c r="J748" i="10"/>
  <c r="J740" i="10"/>
  <c r="J784" i="10"/>
  <c r="J753" i="10"/>
  <c r="J736" i="10"/>
  <c r="J805" i="10"/>
  <c r="J789" i="10"/>
  <c r="J773" i="10"/>
  <c r="J757" i="10"/>
  <c r="J747" i="10"/>
  <c r="J739" i="10"/>
  <c r="J763" i="10"/>
  <c r="J779" i="10"/>
  <c r="J795" i="10"/>
  <c r="J811" i="10"/>
  <c r="J749" i="10"/>
  <c r="J777" i="10"/>
  <c r="J809" i="10"/>
  <c r="J746" i="10"/>
  <c r="J772" i="10"/>
  <c r="J804" i="10"/>
  <c r="J786" i="10"/>
  <c r="J802" i="10"/>
  <c r="J751" i="10"/>
  <c r="J767" i="10"/>
  <c r="J783" i="10"/>
  <c r="J799" i="10"/>
  <c r="C614" i="10"/>
  <c r="C431" i="10"/>
  <c r="I815" i="10"/>
  <c r="BI729" i="10"/>
  <c r="C815" i="10"/>
  <c r="H611" i="10"/>
  <c r="J737" i="10"/>
  <c r="J785" i="10"/>
  <c r="J734" i="10"/>
  <c r="J750" i="10"/>
  <c r="J780" i="10"/>
  <c r="J758" i="10"/>
  <c r="J774" i="10"/>
  <c r="J790" i="10"/>
  <c r="J806" i="10"/>
  <c r="J755" i="10"/>
  <c r="J771" i="10"/>
  <c r="J787" i="10"/>
  <c r="J803" i="10"/>
  <c r="E772" i="10"/>
  <c r="E789" i="10"/>
  <c r="E792" i="10"/>
  <c r="E809" i="10"/>
  <c r="J770" i="10"/>
  <c r="J754" i="10"/>
  <c r="J793" i="10"/>
  <c r="N815" i="10"/>
  <c r="C464" i="10"/>
  <c r="K611" i="10"/>
  <c r="E740" i="10"/>
  <c r="E788" i="10"/>
  <c r="E757" i="10"/>
  <c r="E797" i="10"/>
  <c r="E750" i="10"/>
  <c r="E798" i="10"/>
  <c r="J782" i="10"/>
  <c r="J766" i="10"/>
  <c r="E756" i="10"/>
  <c r="E804" i="10"/>
  <c r="E773" i="10"/>
  <c r="E752" i="10"/>
  <c r="E800" i="10"/>
  <c r="E737" i="10"/>
  <c r="E801" i="10"/>
  <c r="E770" i="10"/>
  <c r="J797" i="10"/>
  <c r="BV71" i="10" l="1"/>
  <c r="F804" i="10"/>
  <c r="AL71" i="10"/>
  <c r="F768" i="10"/>
  <c r="F769" i="10"/>
  <c r="AM71" i="10"/>
  <c r="H71" i="10"/>
  <c r="F738" i="10"/>
  <c r="AN71" i="10"/>
  <c r="F770" i="10"/>
  <c r="I71" i="10"/>
  <c r="F739" i="10"/>
  <c r="AO71" i="10"/>
  <c r="F771" i="10"/>
  <c r="Z71" i="10"/>
  <c r="F756" i="10"/>
  <c r="N71" i="10"/>
  <c r="F744" i="10"/>
  <c r="BZ71" i="10"/>
  <c r="F808" i="10"/>
  <c r="BN71" i="10"/>
  <c r="F796" i="10"/>
  <c r="BB71" i="10"/>
  <c r="F784" i="10"/>
  <c r="K71" i="10"/>
  <c r="F741" i="10"/>
  <c r="F757" i="10"/>
  <c r="AA71" i="10"/>
  <c r="C519" i="10" s="1"/>
  <c r="AQ71" i="10"/>
  <c r="F773" i="10"/>
  <c r="BG71" i="10"/>
  <c r="F789" i="10"/>
  <c r="BW71" i="10"/>
  <c r="F805" i="10"/>
  <c r="L71" i="10"/>
  <c r="F742" i="10"/>
  <c r="AB71" i="10"/>
  <c r="F758" i="10"/>
  <c r="AR71" i="10"/>
  <c r="F774" i="10"/>
  <c r="BH71" i="10"/>
  <c r="F790" i="10"/>
  <c r="BX71" i="10"/>
  <c r="F806" i="10"/>
  <c r="M71" i="10"/>
  <c r="F743" i="10"/>
  <c r="AC71" i="10"/>
  <c r="F759" i="10"/>
  <c r="AS71" i="10"/>
  <c r="F775" i="10"/>
  <c r="BI71" i="10"/>
  <c r="F791" i="10"/>
  <c r="BY71" i="10"/>
  <c r="F807" i="10"/>
  <c r="BJ71" i="10"/>
  <c r="F792" i="10"/>
  <c r="G71" i="10"/>
  <c r="F737" i="10"/>
  <c r="F785" i="10"/>
  <c r="BC71" i="10"/>
  <c r="C632" i="10" s="1"/>
  <c r="BD71" i="10"/>
  <c r="F786" i="10"/>
  <c r="BT71" i="10"/>
  <c r="F802" i="10"/>
  <c r="BE71" i="10"/>
  <c r="F787" i="10"/>
  <c r="C433" i="10"/>
  <c r="K815" i="10"/>
  <c r="AP71" i="10"/>
  <c r="F772" i="10"/>
  <c r="AD71" i="10"/>
  <c r="F760" i="10"/>
  <c r="R71" i="10"/>
  <c r="F748" i="10"/>
  <c r="F71" i="10"/>
  <c r="F736" i="10"/>
  <c r="BR71" i="10"/>
  <c r="F800" i="10"/>
  <c r="O71" i="10"/>
  <c r="F745" i="10"/>
  <c r="AE71" i="10"/>
  <c r="F761" i="10"/>
  <c r="AU71" i="10"/>
  <c r="F777" i="10"/>
  <c r="BK71" i="10"/>
  <c r="F793" i="10"/>
  <c r="CA71" i="10"/>
  <c r="F809" i="10"/>
  <c r="F746" i="10"/>
  <c r="P71" i="10"/>
  <c r="AF71" i="10"/>
  <c r="F762" i="10"/>
  <c r="AV71" i="10"/>
  <c r="F778" i="10"/>
  <c r="BL71" i="10"/>
  <c r="F794" i="10"/>
  <c r="CB71" i="10"/>
  <c r="F810" i="10"/>
  <c r="Q71" i="10"/>
  <c r="F747" i="10"/>
  <c r="AG71" i="10"/>
  <c r="F763" i="10"/>
  <c r="AW71" i="10"/>
  <c r="F779" i="10"/>
  <c r="BM71" i="10"/>
  <c r="F795" i="10"/>
  <c r="F811" i="10"/>
  <c r="CC71" i="10"/>
  <c r="J71" i="10"/>
  <c r="F740" i="10"/>
  <c r="AX71" i="10"/>
  <c r="F780" i="10"/>
  <c r="F753" i="10"/>
  <c r="W71" i="10"/>
  <c r="F801" i="10"/>
  <c r="BS71" i="10"/>
  <c r="C563" i="10" s="1"/>
  <c r="X71" i="10"/>
  <c r="F754" i="10"/>
  <c r="Y71" i="10"/>
  <c r="F755" i="10"/>
  <c r="BU71" i="10"/>
  <c r="F803" i="10"/>
  <c r="BF71" i="10"/>
  <c r="F788" i="10"/>
  <c r="AT71" i="10"/>
  <c r="F776" i="10"/>
  <c r="AH71" i="10"/>
  <c r="F764" i="10"/>
  <c r="V71" i="10"/>
  <c r="F752" i="10"/>
  <c r="C62" i="10"/>
  <c r="CE48" i="10"/>
  <c r="S71" i="10"/>
  <c r="F749" i="10"/>
  <c r="AI71" i="10"/>
  <c r="F765" i="10"/>
  <c r="AY71" i="10"/>
  <c r="F781" i="10"/>
  <c r="BO71" i="10"/>
  <c r="F797" i="10"/>
  <c r="D71" i="10"/>
  <c r="F734" i="10"/>
  <c r="T71" i="10"/>
  <c r="F750" i="10"/>
  <c r="AJ71" i="10"/>
  <c r="F766" i="10"/>
  <c r="AZ71" i="10"/>
  <c r="F782" i="10"/>
  <c r="BP71" i="10"/>
  <c r="F798" i="10"/>
  <c r="F735" i="10"/>
  <c r="E71" i="10"/>
  <c r="U71" i="10"/>
  <c r="F751" i="10"/>
  <c r="AK71" i="10"/>
  <c r="F767" i="10"/>
  <c r="BA71" i="10"/>
  <c r="F783" i="10"/>
  <c r="BQ71" i="10"/>
  <c r="F799" i="10"/>
  <c r="E778" i="10"/>
  <c r="E745" i="10"/>
  <c r="M738" i="10"/>
  <c r="E762" i="10"/>
  <c r="M754" i="10"/>
  <c r="M810" i="10"/>
  <c r="M761" i="10"/>
  <c r="M752" i="10"/>
  <c r="M768" i="10"/>
  <c r="M784" i="10"/>
  <c r="M800" i="10"/>
  <c r="M789" i="10"/>
  <c r="M758" i="10"/>
  <c r="M770" i="10"/>
  <c r="M756" i="10"/>
  <c r="E742" i="10"/>
  <c r="E764" i="10"/>
  <c r="E794" i="10"/>
  <c r="E741" i="10"/>
  <c r="M765" i="10"/>
  <c r="M766" i="10"/>
  <c r="M781" i="10"/>
  <c r="M802" i="10"/>
  <c r="M755" i="10"/>
  <c r="E755" i="10"/>
  <c r="M787" i="10"/>
  <c r="E787" i="10"/>
  <c r="M748" i="10"/>
  <c r="E748" i="10"/>
  <c r="E793" i="10"/>
  <c r="M757" i="10"/>
  <c r="M746" i="10"/>
  <c r="M790" i="10"/>
  <c r="M737" i="10"/>
  <c r="M743" i="10"/>
  <c r="E743" i="10"/>
  <c r="M775" i="10"/>
  <c r="E775" i="10"/>
  <c r="M791" i="10"/>
  <c r="E791" i="10"/>
  <c r="M736" i="10"/>
  <c r="E736" i="10"/>
  <c r="E754" i="10"/>
  <c r="E784" i="10"/>
  <c r="E782" i="10"/>
  <c r="E796" i="10"/>
  <c r="E790" i="10"/>
  <c r="M797" i="10"/>
  <c r="M734" i="10"/>
  <c r="M777" i="10"/>
  <c r="M809" i="10"/>
  <c r="M747" i="10"/>
  <c r="E747" i="10"/>
  <c r="M763" i="10"/>
  <c r="E763" i="10"/>
  <c r="M779" i="10"/>
  <c r="E779" i="10"/>
  <c r="M795" i="10"/>
  <c r="E795" i="10"/>
  <c r="E811" i="10"/>
  <c r="M811" i="10"/>
  <c r="M740" i="10"/>
  <c r="M772" i="10"/>
  <c r="M804" i="10"/>
  <c r="M749" i="10"/>
  <c r="M750" i="10"/>
  <c r="M739" i="10"/>
  <c r="E739" i="10"/>
  <c r="M771" i="10"/>
  <c r="E771" i="10"/>
  <c r="M803" i="10"/>
  <c r="E803" i="10"/>
  <c r="M759" i="10"/>
  <c r="E759" i="10"/>
  <c r="M807" i="10"/>
  <c r="E807" i="10"/>
  <c r="E769" i="10"/>
  <c r="E802" i="10"/>
  <c r="E738" i="10"/>
  <c r="E768" i="10"/>
  <c r="E781" i="10"/>
  <c r="E780" i="10"/>
  <c r="E810" i="10"/>
  <c r="E746" i="10"/>
  <c r="E761" i="10"/>
  <c r="E758" i="10"/>
  <c r="M773" i="10"/>
  <c r="M805" i="10"/>
  <c r="M786" i="10"/>
  <c r="M774" i="10"/>
  <c r="M806" i="10"/>
  <c r="M753" i="10"/>
  <c r="M785" i="10"/>
  <c r="E735" i="10"/>
  <c r="M735" i="10"/>
  <c r="M751" i="10"/>
  <c r="E751" i="10"/>
  <c r="M767" i="10"/>
  <c r="E767" i="10"/>
  <c r="M783" i="10"/>
  <c r="E783" i="10"/>
  <c r="M799" i="10"/>
  <c r="E799" i="10"/>
  <c r="M744" i="10"/>
  <c r="M760" i="10"/>
  <c r="M776" i="10"/>
  <c r="M792" i="10"/>
  <c r="M808" i="10"/>
  <c r="C531" i="10"/>
  <c r="G531" i="10" s="1"/>
  <c r="C703" i="10"/>
  <c r="C512" i="10"/>
  <c r="C684" i="10"/>
  <c r="C682" i="10"/>
  <c r="C510" i="10"/>
  <c r="C674" i="10"/>
  <c r="C502" i="10"/>
  <c r="G502" i="10" s="1"/>
  <c r="C515" i="10"/>
  <c r="C687" i="10"/>
  <c r="C621" i="10"/>
  <c r="C572" i="10"/>
  <c r="C540" i="10"/>
  <c r="C712" i="10"/>
  <c r="C508" i="10"/>
  <c r="C680" i="10"/>
  <c r="C523" i="10"/>
  <c r="C695" i="10"/>
  <c r="C645" i="10"/>
  <c r="C570" i="10"/>
  <c r="C538" i="10"/>
  <c r="G538" i="10" s="1"/>
  <c r="C710" i="10"/>
  <c r="C678" i="10"/>
  <c r="C506" i="10"/>
  <c r="G506" i="10" s="1"/>
  <c r="C520" i="10"/>
  <c r="C692" i="10"/>
  <c r="C675" i="10"/>
  <c r="C503" i="10"/>
  <c r="G503" i="10" s="1"/>
  <c r="C548" i="10"/>
  <c r="C623" i="10"/>
  <c r="C671" i="10"/>
  <c r="C499" i="10"/>
  <c r="G499" i="10" s="1"/>
  <c r="C559" i="10"/>
  <c r="C626" i="10"/>
  <c r="C536" i="10"/>
  <c r="G536" i="10" s="1"/>
  <c r="C708" i="10"/>
  <c r="C555" i="10"/>
  <c r="C634" i="10"/>
  <c r="C564" i="10"/>
  <c r="C639" i="10"/>
  <c r="C532" i="10"/>
  <c r="G532" i="10" s="1"/>
  <c r="C704" i="10"/>
  <c r="C500" i="10"/>
  <c r="C672" i="10"/>
  <c r="C547" i="10"/>
  <c r="C625" i="10"/>
  <c r="C562" i="10"/>
  <c r="C702" i="10"/>
  <c r="C530" i="10"/>
  <c r="C504" i="10"/>
  <c r="G504" i="10" s="1"/>
  <c r="C676" i="10"/>
  <c r="C641" i="10"/>
  <c r="C566" i="10"/>
  <c r="C560" i="10"/>
  <c r="C620" i="10"/>
  <c r="C528" i="10"/>
  <c r="C700" i="10"/>
  <c r="C496" i="10"/>
  <c r="G496" i="10" s="1"/>
  <c r="C668" i="10"/>
  <c r="C543" i="10"/>
  <c r="C624" i="10"/>
  <c r="C511" i="10"/>
  <c r="C683" i="10"/>
  <c r="C618" i="10"/>
  <c r="C558" i="10"/>
  <c r="C698" i="10"/>
  <c r="C526" i="10"/>
  <c r="G526" i="10" s="1"/>
  <c r="C568" i="10"/>
  <c r="C643" i="10"/>
  <c r="C567" i="10"/>
  <c r="C642" i="10"/>
  <c r="C628" i="10"/>
  <c r="C550" i="10"/>
  <c r="C571" i="10"/>
  <c r="C646" i="10"/>
  <c r="C551" i="10"/>
  <c r="C617" i="10"/>
  <c r="C516" i="10"/>
  <c r="C688" i="10"/>
  <c r="C631" i="10"/>
  <c r="C546" i="10"/>
  <c r="C514" i="10"/>
  <c r="C686" i="10"/>
  <c r="C518" i="10"/>
  <c r="C690" i="10"/>
  <c r="C627" i="10"/>
  <c r="C544" i="10"/>
  <c r="C615" i="10"/>
  <c r="C542" i="10"/>
  <c r="C535" i="10"/>
  <c r="G535" i="10" s="1"/>
  <c r="C707" i="10"/>
  <c r="C527" i="10"/>
  <c r="G527" i="10" s="1"/>
  <c r="C699" i="10"/>
  <c r="E733" i="10"/>
  <c r="C556" i="10"/>
  <c r="C636" i="10"/>
  <c r="C524" i="10"/>
  <c r="C696" i="10"/>
  <c r="C539" i="10"/>
  <c r="G539" i="10" s="1"/>
  <c r="C711" i="10"/>
  <c r="C679" i="10"/>
  <c r="C507" i="10"/>
  <c r="C616" i="10"/>
  <c r="C554" i="10"/>
  <c r="C694" i="10"/>
  <c r="C522" i="10"/>
  <c r="C552" i="10"/>
  <c r="C635" i="10"/>
  <c r="C706" i="10"/>
  <c r="C534" i="10"/>
  <c r="C573" i="10" l="1"/>
  <c r="C619" i="10"/>
  <c r="C638" i="10"/>
  <c r="C691" i="10"/>
  <c r="C622" i="10"/>
  <c r="C561" i="10"/>
  <c r="C701" i="10"/>
  <c r="C529" i="10"/>
  <c r="CE62" i="10"/>
  <c r="C71" i="10"/>
  <c r="F733" i="10"/>
  <c r="F814" i="10" s="1"/>
  <c r="C517" i="10"/>
  <c r="C689" i="10"/>
  <c r="C541" i="10"/>
  <c r="C630" i="10"/>
  <c r="C509" i="10"/>
  <c r="C681" i="10"/>
  <c r="C670" i="10"/>
  <c r="C498" i="10"/>
  <c r="G498" i="10" s="1"/>
  <c r="C553" i="10"/>
  <c r="C633" i="10"/>
  <c r="C521" i="10"/>
  <c r="C693" i="10"/>
  <c r="C501" i="10"/>
  <c r="G501" i="10" s="1"/>
  <c r="C673" i="10"/>
  <c r="C497" i="10"/>
  <c r="C669" i="10"/>
  <c r="C629" i="10"/>
  <c r="C545" i="10"/>
  <c r="C513" i="10"/>
  <c r="C685" i="10"/>
  <c r="C640" i="10"/>
  <c r="C565" i="10"/>
  <c r="C557" i="10"/>
  <c r="C637" i="10"/>
  <c r="C525" i="10"/>
  <c r="C697" i="10"/>
  <c r="C549" i="10"/>
  <c r="C613" i="10"/>
  <c r="D614" i="10" s="1"/>
  <c r="D628" i="10" s="1"/>
  <c r="C569" i="10"/>
  <c r="C644" i="10"/>
  <c r="C537" i="10"/>
  <c r="G537" i="10" s="1"/>
  <c r="C709" i="10"/>
  <c r="C505" i="10"/>
  <c r="G505" i="10" s="1"/>
  <c r="C677" i="10"/>
  <c r="C533" i="10"/>
  <c r="G533" i="10" s="1"/>
  <c r="C705" i="10"/>
  <c r="E814" i="10"/>
  <c r="D692" i="10"/>
  <c r="D707" i="10"/>
  <c r="D700" i="10"/>
  <c r="D694" i="10"/>
  <c r="D709" i="10"/>
  <c r="D708" i="10"/>
  <c r="D701" i="10"/>
  <c r="D617" i="10"/>
  <c r="D632" i="10"/>
  <c r="D686" i="10"/>
  <c r="D642" i="10"/>
  <c r="D619" i="10"/>
  <c r="D633" i="10"/>
  <c r="D690" i="10"/>
  <c r="D623" i="10"/>
  <c r="D626" i="10"/>
  <c r="D630" i="10"/>
  <c r="D615" i="10"/>
  <c r="D673" i="10"/>
  <c r="M733" i="10"/>
  <c r="M814" i="10" s="1"/>
  <c r="E815" i="10"/>
  <c r="G528" i="10"/>
  <c r="H528" i="10"/>
  <c r="H508" i="10"/>
  <c r="G508" i="10"/>
  <c r="G534" i="10"/>
  <c r="H534" i="10"/>
  <c r="G524" i="10"/>
  <c r="H524" i="10"/>
  <c r="C667" i="10"/>
  <c r="C714" i="10" s="1"/>
  <c r="C495" i="10"/>
  <c r="J733" i="10"/>
  <c r="J814" i="10" s="1"/>
  <c r="G530" i="10"/>
  <c r="H530" i="10"/>
  <c r="H518" i="10"/>
  <c r="G518" i="10"/>
  <c r="H543" i="10"/>
  <c r="G543" i="10"/>
  <c r="G512" i="10"/>
  <c r="H512" i="10"/>
  <c r="G544" i="10"/>
  <c r="H544" i="10"/>
  <c r="G510" i="10"/>
  <c r="H510" i="10"/>
  <c r="G522" i="10"/>
  <c r="H522" i="10"/>
  <c r="G507" i="10"/>
  <c r="H507" i="10"/>
  <c r="H514" i="10"/>
  <c r="G514" i="10"/>
  <c r="G516" i="10"/>
  <c r="H516" i="10"/>
  <c r="G511" i="10"/>
  <c r="H511" i="10"/>
  <c r="H500" i="10"/>
  <c r="G500" i="10"/>
  <c r="G519" i="10"/>
  <c r="H519" i="10"/>
  <c r="G520" i="10"/>
  <c r="H520" i="10"/>
  <c r="H523" i="10"/>
  <c r="G523" i="10"/>
  <c r="G515" i="10"/>
  <c r="H515" i="10"/>
  <c r="D643" i="10" l="1"/>
  <c r="D668" i="10"/>
  <c r="D691" i="10"/>
  <c r="D682" i="10"/>
  <c r="D627" i="10"/>
  <c r="D674" i="10"/>
  <c r="D629" i="10"/>
  <c r="D676" i="10"/>
  <c r="D638" i="10"/>
  <c r="D670" i="10"/>
  <c r="D624" i="10"/>
  <c r="D672" i="10"/>
  <c r="D697" i="10"/>
  <c r="D704" i="10"/>
  <c r="D706" i="10"/>
  <c r="D688" i="10"/>
  <c r="D696" i="10"/>
  <c r="D703" i="10"/>
  <c r="D684" i="10"/>
  <c r="D644" i="10"/>
  <c r="G549" i="10"/>
  <c r="H549" i="10"/>
  <c r="G513" i="10"/>
  <c r="H513" i="10"/>
  <c r="G497" i="10"/>
  <c r="H497" i="10"/>
  <c r="G521" i="10"/>
  <c r="H521" i="10"/>
  <c r="D616" i="10"/>
  <c r="D631" i="10"/>
  <c r="D678" i="10"/>
  <c r="D621" i="10"/>
  <c r="E622" i="10" s="1"/>
  <c r="D639" i="10"/>
  <c r="D618" i="10"/>
  <c r="D641" i="10"/>
  <c r="D687" i="10"/>
  <c r="D685" i="10"/>
  <c r="D675" i="10"/>
  <c r="D640" i="10"/>
  <c r="D683" i="10"/>
  <c r="D712" i="10"/>
  <c r="D693" i="10"/>
  <c r="D625" i="10"/>
  <c r="D702" i="10"/>
  <c r="D681" i="10"/>
  <c r="D689" i="10"/>
  <c r="D699" i="10"/>
  <c r="D677" i="10"/>
  <c r="D620" i="10"/>
  <c r="G545" i="10"/>
  <c r="H545" i="10"/>
  <c r="F815" i="10"/>
  <c r="C428" i="10"/>
  <c r="CE71" i="10"/>
  <c r="C715" i="10" s="1"/>
  <c r="D679" i="10"/>
  <c r="D634" i="10"/>
  <c r="E611" i="10" s="1"/>
  <c r="D680" i="10"/>
  <c r="D635" i="10"/>
  <c r="D622" i="10"/>
  <c r="D637" i="10"/>
  <c r="D671" i="10"/>
  <c r="D646" i="10"/>
  <c r="D669" i="10"/>
  <c r="D636" i="10"/>
  <c r="D667" i="10"/>
  <c r="D705" i="10"/>
  <c r="D645" i="10"/>
  <c r="D715" i="10"/>
  <c r="D698" i="10"/>
  <c r="D711" i="10"/>
  <c r="D710" i="10"/>
  <c r="D695" i="10"/>
  <c r="G525" i="10"/>
  <c r="H525" i="10"/>
  <c r="H509" i="10"/>
  <c r="G509" i="10"/>
  <c r="G517" i="10"/>
  <c r="H517" i="10"/>
  <c r="G529" i="10"/>
  <c r="H529" i="10"/>
  <c r="C647" i="10"/>
  <c r="M715" i="10" s="1"/>
  <c r="Z815" i="10" s="1"/>
  <c r="C427" i="10"/>
  <c r="D714" i="10"/>
  <c r="M815" i="10"/>
  <c r="C457" i="10"/>
  <c r="G495" i="10"/>
  <c r="H495" i="10"/>
  <c r="C432" i="10"/>
  <c r="J815" i="10"/>
  <c r="E710" i="10" l="1"/>
  <c r="E625" i="10"/>
  <c r="E697" i="10"/>
  <c r="E668" i="10"/>
  <c r="E696" i="10"/>
  <c r="E695" i="10"/>
  <c r="E684" i="10"/>
  <c r="E711" i="10"/>
  <c r="E642" i="10"/>
  <c r="E672" i="10"/>
  <c r="E639" i="10"/>
  <c r="E683" i="10"/>
  <c r="E712" i="10"/>
  <c r="E646" i="10"/>
  <c r="E692" i="10"/>
  <c r="E688" i="10"/>
  <c r="E702" i="10"/>
  <c r="E685" i="10"/>
  <c r="E628" i="10"/>
  <c r="E671" i="10"/>
  <c r="E708" i="10"/>
  <c r="E634" i="10"/>
  <c r="E675" i="10"/>
  <c r="E699" i="10"/>
  <c r="E643" i="10"/>
  <c r="E626" i="10"/>
  <c r="E704" i="10"/>
  <c r="E678" i="10"/>
  <c r="E637" i="10"/>
  <c r="E630" i="10"/>
  <c r="E709" i="10"/>
  <c r="E669" i="10"/>
  <c r="E687" i="10"/>
  <c r="E635" i="10"/>
  <c r="E644" i="10"/>
  <c r="E674" i="10"/>
  <c r="E624" i="10"/>
  <c r="E705" i="10"/>
  <c r="E667" i="10"/>
  <c r="E631" i="10"/>
  <c r="E694" i="10"/>
  <c r="E673" i="10"/>
  <c r="E632" i="10"/>
  <c r="E641" i="10"/>
  <c r="E689" i="10"/>
  <c r="E638" i="10"/>
  <c r="E680" i="10"/>
  <c r="E690" i="10"/>
  <c r="E707" i="10"/>
  <c r="C441" i="10"/>
  <c r="E645" i="10"/>
  <c r="E679" i="10"/>
  <c r="E623" i="10"/>
  <c r="F623" i="10" s="1"/>
  <c r="E640" i="10"/>
  <c r="E706" i="10"/>
  <c r="E633" i="10"/>
  <c r="E629" i="10"/>
  <c r="E677" i="10"/>
  <c r="E636" i="10"/>
  <c r="E670" i="10"/>
  <c r="E682" i="10"/>
  <c r="E715" i="10"/>
  <c r="E686" i="10"/>
  <c r="E676" i="10"/>
  <c r="E681" i="10"/>
  <c r="E703" i="10"/>
  <c r="E691" i="10"/>
  <c r="E693" i="10"/>
  <c r="E627" i="10"/>
  <c r="E700" i="10"/>
  <c r="E698" i="10"/>
  <c r="E701" i="10"/>
  <c r="F624" i="10" l="1"/>
  <c r="F632" i="10"/>
  <c r="F636" i="10"/>
  <c r="F640" i="10"/>
  <c r="F670" i="10"/>
  <c r="F628" i="10"/>
  <c r="F669" i="10"/>
  <c r="F685" i="10"/>
  <c r="F672" i="10"/>
  <c r="F688" i="10"/>
  <c r="F693" i="10"/>
  <c r="F709" i="10"/>
  <c r="F690" i="10"/>
  <c r="F704" i="10"/>
  <c r="F679" i="10"/>
  <c r="F707" i="10"/>
  <c r="F694" i="10"/>
  <c r="F682" i="10"/>
  <c r="F643" i="10"/>
  <c r="F686" i="10"/>
  <c r="F700" i="10"/>
  <c r="F710" i="10"/>
  <c r="F629" i="10"/>
  <c r="F633" i="10"/>
  <c r="F637" i="10"/>
  <c r="F641" i="10"/>
  <c r="F674" i="10"/>
  <c r="F644" i="10"/>
  <c r="F673" i="10"/>
  <c r="F689" i="10"/>
  <c r="F676" i="10"/>
  <c r="F675" i="10"/>
  <c r="F697" i="10"/>
  <c r="F667" i="10"/>
  <c r="F692" i="10"/>
  <c r="F708" i="10"/>
  <c r="F695" i="10"/>
  <c r="F711" i="10"/>
  <c r="F698" i="10"/>
  <c r="F715" i="10"/>
  <c r="F630" i="10"/>
  <c r="F634" i="10"/>
  <c r="F638" i="10"/>
  <c r="F642" i="10"/>
  <c r="F678" i="10"/>
  <c r="F645" i="10"/>
  <c r="F677" i="10"/>
  <c r="F626" i="10"/>
  <c r="F680" i="10"/>
  <c r="F683" i="10"/>
  <c r="F701" i="10"/>
  <c r="F671" i="10"/>
  <c r="F696" i="10"/>
  <c r="F712" i="10"/>
  <c r="F699" i="10"/>
  <c r="F691" i="10"/>
  <c r="F702" i="10"/>
  <c r="F635" i="10"/>
  <c r="F646" i="10"/>
  <c r="F668" i="10"/>
  <c r="F705" i="10"/>
  <c r="F627" i="10"/>
  <c r="F706" i="10"/>
  <c r="F631" i="10"/>
  <c r="F639" i="10"/>
  <c r="F625" i="10"/>
  <c r="F681" i="10"/>
  <c r="F684" i="10"/>
  <c r="F687" i="10"/>
  <c r="F703" i="10"/>
  <c r="E714" i="10"/>
  <c r="G624" i="10" l="1"/>
  <c r="F714" i="10"/>
  <c r="G675" i="10" l="1"/>
  <c r="G631" i="10"/>
  <c r="G635" i="10"/>
  <c r="G639" i="10"/>
  <c r="G643" i="10"/>
  <c r="G682" i="10"/>
  <c r="G628" i="10"/>
  <c r="G669" i="10"/>
  <c r="G685" i="10"/>
  <c r="G691" i="10"/>
  <c r="G706" i="10"/>
  <c r="G680" i="10"/>
  <c r="G701" i="10"/>
  <c r="G687" i="10"/>
  <c r="G704" i="10"/>
  <c r="G676" i="10"/>
  <c r="G703" i="10"/>
  <c r="G671" i="10"/>
  <c r="G630" i="10"/>
  <c r="G638" i="10"/>
  <c r="G678" i="10"/>
  <c r="G646" i="10"/>
  <c r="G672" i="10"/>
  <c r="G626" i="10"/>
  <c r="G684" i="10"/>
  <c r="G711" i="10"/>
  <c r="G627" i="10"/>
  <c r="G679" i="10"/>
  <c r="G632" i="10"/>
  <c r="G636" i="10"/>
  <c r="G640" i="10"/>
  <c r="G670" i="10"/>
  <c r="G686" i="10"/>
  <c r="G644" i="10"/>
  <c r="G673" i="10"/>
  <c r="G689" i="10"/>
  <c r="G694" i="10"/>
  <c r="G710" i="10"/>
  <c r="G683" i="10"/>
  <c r="G705" i="10"/>
  <c r="G692" i="10"/>
  <c r="G708" i="10"/>
  <c r="G688" i="10"/>
  <c r="G707" i="10"/>
  <c r="G645" i="10"/>
  <c r="G677" i="10"/>
  <c r="G668" i="10"/>
  <c r="G698" i="10"/>
  <c r="G715" i="10"/>
  <c r="G693" i="10"/>
  <c r="G709" i="10"/>
  <c r="G696" i="10"/>
  <c r="G712" i="10"/>
  <c r="G695" i="10"/>
  <c r="G634" i="10"/>
  <c r="G642" i="10"/>
  <c r="G625" i="10"/>
  <c r="G681" i="10"/>
  <c r="G702" i="10"/>
  <c r="G697" i="10"/>
  <c r="G700" i="10"/>
  <c r="G699" i="10"/>
  <c r="G667" i="10"/>
  <c r="G629" i="10"/>
  <c r="G633" i="10"/>
  <c r="G637" i="10"/>
  <c r="G641" i="10"/>
  <c r="G674" i="10"/>
  <c r="G690" i="10"/>
  <c r="H627" i="10" l="1"/>
  <c r="G714" i="10"/>
  <c r="H668" i="10" l="1"/>
  <c r="H671" i="10"/>
  <c r="H687" i="10"/>
  <c r="H631" i="10"/>
  <c r="H635" i="10"/>
  <c r="H639" i="10"/>
  <c r="H643" i="10"/>
  <c r="H682" i="10"/>
  <c r="H644" i="10"/>
  <c r="H703" i="10"/>
  <c r="H673" i="10"/>
  <c r="H702" i="10"/>
  <c r="H646" i="10"/>
  <c r="H697" i="10"/>
  <c r="H689" i="10"/>
  <c r="H700" i="10"/>
  <c r="H696" i="10"/>
  <c r="H684" i="10"/>
  <c r="H672" i="10"/>
  <c r="H675" i="10"/>
  <c r="H691" i="10"/>
  <c r="H632" i="10"/>
  <c r="H636" i="10"/>
  <c r="H640" i="10"/>
  <c r="H670" i="10"/>
  <c r="H686" i="10"/>
  <c r="H688" i="10"/>
  <c r="H707" i="10"/>
  <c r="H681" i="10"/>
  <c r="H706" i="10"/>
  <c r="H680" i="10"/>
  <c r="H701" i="10"/>
  <c r="H692" i="10"/>
  <c r="H645" i="10"/>
  <c r="H704" i="10"/>
  <c r="H676" i="10"/>
  <c r="H679" i="10"/>
  <c r="H629" i="10"/>
  <c r="H633" i="10"/>
  <c r="H637" i="10"/>
  <c r="H641" i="10"/>
  <c r="H674" i="10"/>
  <c r="H690" i="10"/>
  <c r="H695" i="10"/>
  <c r="H711" i="10"/>
  <c r="H694" i="10"/>
  <c r="H710" i="10"/>
  <c r="H685" i="10"/>
  <c r="H705" i="10"/>
  <c r="H708" i="10"/>
  <c r="H677" i="10"/>
  <c r="H667" i="10"/>
  <c r="H683" i="10"/>
  <c r="H630" i="10"/>
  <c r="H634" i="10"/>
  <c r="H638" i="10"/>
  <c r="H642" i="10"/>
  <c r="H678" i="10"/>
  <c r="H628" i="10"/>
  <c r="H699" i="10"/>
  <c r="H669" i="10"/>
  <c r="H698" i="10"/>
  <c r="H715" i="10"/>
  <c r="H693" i="10"/>
  <c r="H709" i="10"/>
  <c r="H712" i="10"/>
  <c r="H714" i="10" l="1"/>
  <c r="I628" i="10"/>
  <c r="I669" i="10" l="1"/>
  <c r="I672" i="10"/>
  <c r="I688" i="10"/>
  <c r="I679" i="10"/>
  <c r="I638" i="10"/>
  <c r="I692" i="10"/>
  <c r="I708" i="10"/>
  <c r="I637" i="10"/>
  <c r="I691" i="10"/>
  <c r="I707" i="10"/>
  <c r="I641" i="10"/>
  <c r="I694" i="10"/>
  <c r="I710" i="10"/>
  <c r="I678" i="10"/>
  <c r="I634" i="10"/>
  <c r="I701" i="10"/>
  <c r="I646" i="10"/>
  <c r="I703" i="10"/>
  <c r="I690" i="10"/>
  <c r="I640" i="10"/>
  <c r="I697" i="10"/>
  <c r="I644" i="10"/>
  <c r="I673" i="10"/>
  <c r="I676" i="10"/>
  <c r="I667" i="10"/>
  <c r="I683" i="10"/>
  <c r="I643" i="10"/>
  <c r="I696" i="10"/>
  <c r="I712" i="10"/>
  <c r="I642" i="10"/>
  <c r="I695" i="10"/>
  <c r="I711" i="10"/>
  <c r="I670" i="10"/>
  <c r="I698" i="10"/>
  <c r="I715" i="10"/>
  <c r="I685" i="10"/>
  <c r="I639" i="10"/>
  <c r="I705" i="10"/>
  <c r="I668" i="10"/>
  <c r="I684" i="10"/>
  <c r="I675" i="10"/>
  <c r="I633" i="10"/>
  <c r="I689" i="10"/>
  <c r="I704" i="10"/>
  <c r="I636" i="10"/>
  <c r="I686" i="10"/>
  <c r="I635" i="10"/>
  <c r="I706" i="10"/>
  <c r="I630" i="10"/>
  <c r="I645" i="10"/>
  <c r="I677" i="10"/>
  <c r="I680" i="10"/>
  <c r="I671" i="10"/>
  <c r="I687" i="10"/>
  <c r="I682" i="10"/>
  <c r="I700" i="10"/>
  <c r="I632" i="10"/>
  <c r="I674" i="10"/>
  <c r="I699" i="10"/>
  <c r="I631" i="10"/>
  <c r="I681" i="10"/>
  <c r="I702" i="10"/>
  <c r="I629" i="10"/>
  <c r="I709" i="10"/>
  <c r="I693" i="10"/>
  <c r="I714" i="10" l="1"/>
  <c r="J629" i="10"/>
  <c r="J631" i="10" l="1"/>
  <c r="J635" i="10"/>
  <c r="J638" i="10"/>
  <c r="J641" i="10"/>
  <c r="J646" i="10"/>
  <c r="J671" i="10"/>
  <c r="J674" i="10"/>
  <c r="J677" i="10"/>
  <c r="J683" i="10"/>
  <c r="J685" i="10"/>
  <c r="J688" i="10"/>
  <c r="J630" i="10"/>
  <c r="J636" i="10"/>
  <c r="J669" i="10"/>
  <c r="J687" i="10"/>
  <c r="J689" i="10"/>
  <c r="J696" i="10"/>
  <c r="J700" i="10"/>
  <c r="J704" i="10"/>
  <c r="J708" i="10"/>
  <c r="J711" i="10"/>
  <c r="J634" i="10"/>
  <c r="J639" i="10"/>
  <c r="J645" i="10"/>
  <c r="J676" i="10"/>
  <c r="J682" i="10"/>
  <c r="J693" i="10"/>
  <c r="J697" i="10"/>
  <c r="J632" i="10"/>
  <c r="J640" i="10"/>
  <c r="J644" i="10"/>
  <c r="J667" i="10"/>
  <c r="J673" i="10"/>
  <c r="J678" i="10"/>
  <c r="J684" i="10"/>
  <c r="J692" i="10"/>
  <c r="J695" i="10"/>
  <c r="J699" i="10"/>
  <c r="J703" i="10"/>
  <c r="J707" i="10"/>
  <c r="J710" i="10"/>
  <c r="J643" i="10"/>
  <c r="J672" i="10"/>
  <c r="J680" i="10"/>
  <c r="J686" i="10"/>
  <c r="J691" i="10"/>
  <c r="J701" i="10"/>
  <c r="J705" i="10"/>
  <c r="J712" i="10"/>
  <c r="J633" i="10"/>
  <c r="J637" i="10"/>
  <c r="J642" i="10"/>
  <c r="J668" i="10"/>
  <c r="J670" i="10"/>
  <c r="J675" i="10"/>
  <c r="J679" i="10"/>
  <c r="J681" i="10"/>
  <c r="J690" i="10"/>
  <c r="J694" i="10"/>
  <c r="J698" i="10"/>
  <c r="J702" i="10"/>
  <c r="J706" i="10"/>
  <c r="J709" i="10"/>
  <c r="J715" i="10"/>
  <c r="K643" i="10" l="1"/>
  <c r="K673" i="10" s="1"/>
  <c r="L646" i="10"/>
  <c r="K715" i="10"/>
  <c r="K679" i="10"/>
  <c r="K682" i="10"/>
  <c r="K689" i="10"/>
  <c r="K698" i="10"/>
  <c r="K676" i="10"/>
  <c r="K672" i="10"/>
  <c r="K700" i="10"/>
  <c r="K695" i="10"/>
  <c r="K702" i="10"/>
  <c r="K688" i="10"/>
  <c r="K704" i="10"/>
  <c r="K675" i="10"/>
  <c r="K669" i="10"/>
  <c r="K697" i="10"/>
  <c r="K667" i="10"/>
  <c r="K714" i="10" s="1"/>
  <c r="K670" i="10"/>
  <c r="K686" i="10"/>
  <c r="K680" i="10"/>
  <c r="K684" i="10"/>
  <c r="K705" i="10"/>
  <c r="K694" i="10"/>
  <c r="K712" i="10"/>
  <c r="K671" i="10"/>
  <c r="K674" i="10"/>
  <c r="K690" i="10"/>
  <c r="K681" i="10"/>
  <c r="K687" i="10"/>
  <c r="K706" i="10"/>
  <c r="K693" i="10"/>
  <c r="K709" i="10"/>
  <c r="K692" i="10"/>
  <c r="K708" i="10"/>
  <c r="K703" i="10"/>
  <c r="K683" i="10"/>
  <c r="K678" i="10"/>
  <c r="K685" i="10"/>
  <c r="K710" i="10"/>
  <c r="K668" i="10"/>
  <c r="K707" i="10"/>
  <c r="J714" i="10"/>
  <c r="L667" i="10"/>
  <c r="L683" i="10"/>
  <c r="M683" i="10" s="1"/>
  <c r="Z749" i="10" s="1"/>
  <c r="L678" i="10"/>
  <c r="M678" i="10" s="1"/>
  <c r="Z744" i="10" s="1"/>
  <c r="L681" i="10"/>
  <c r="M681" i="10" s="1"/>
  <c r="Z747" i="10" s="1"/>
  <c r="L703" i="10"/>
  <c r="M703" i="10" s="1"/>
  <c r="Z769" i="10" s="1"/>
  <c r="L680" i="10"/>
  <c r="M680" i="10" s="1"/>
  <c r="Z746" i="10" s="1"/>
  <c r="L702" i="10"/>
  <c r="M702" i="10" s="1"/>
  <c r="Z768" i="10" s="1"/>
  <c r="L684" i="10"/>
  <c r="M684" i="10" s="1"/>
  <c r="Z750" i="10" s="1"/>
  <c r="L701" i="10"/>
  <c r="M701" i="10" s="1"/>
  <c r="Z767" i="10" s="1"/>
  <c r="L688" i="10"/>
  <c r="M688" i="10" s="1"/>
  <c r="Z754" i="10" s="1"/>
  <c r="L708" i="10"/>
  <c r="M708" i="10" s="1"/>
  <c r="Z774" i="10" s="1"/>
  <c r="L675" i="10"/>
  <c r="M675" i="10" s="1"/>
  <c r="Z741" i="10" s="1"/>
  <c r="L695" i="10"/>
  <c r="M695" i="10" s="1"/>
  <c r="Z761" i="10" s="1"/>
  <c r="L694" i="10"/>
  <c r="M694" i="10" s="1"/>
  <c r="Z760" i="10" s="1"/>
  <c r="L693" i="10"/>
  <c r="M693" i="10" s="1"/>
  <c r="Z759" i="10" s="1"/>
  <c r="L700" i="10"/>
  <c r="M700" i="10" s="1"/>
  <c r="Z766" i="10" s="1"/>
  <c r="L676" i="10"/>
  <c r="M676" i="10" s="1"/>
  <c r="Z742" i="10" s="1"/>
  <c r="L674" i="10"/>
  <c r="M674" i="10" s="1"/>
  <c r="Z740" i="10" s="1"/>
  <c r="L690" i="10"/>
  <c r="M690" i="10" s="1"/>
  <c r="Z756" i="10" s="1"/>
  <c r="L677" i="10"/>
  <c r="M677" i="10" s="1"/>
  <c r="Z743" i="10" s="1"/>
  <c r="L715" i="10"/>
  <c r="L712" i="10"/>
  <c r="M712" i="10" s="1"/>
  <c r="Z778" i="10" s="1"/>
  <c r="L673" i="10"/>
  <c r="M673" i="10" s="1"/>
  <c r="Z739" i="10" s="1"/>
  <c r="L668" i="10"/>
  <c r="M668" i="10" s="1"/>
  <c r="Z734" i="10" s="1"/>
  <c r="L671" i="10"/>
  <c r="M671" i="10" s="1"/>
  <c r="Z737" i="10" s="1"/>
  <c r="L687" i="10"/>
  <c r="M687" i="10" s="1"/>
  <c r="Z753" i="10" s="1"/>
  <c r="L682" i="10"/>
  <c r="M682" i="10" s="1"/>
  <c r="Z748" i="10" s="1"/>
  <c r="L691" i="10"/>
  <c r="M691" i="10" s="1"/>
  <c r="Z757" i="10" s="1"/>
  <c r="L707" i="10"/>
  <c r="M707" i="10" s="1"/>
  <c r="Z773" i="10" s="1"/>
  <c r="L685" i="10"/>
  <c r="M685" i="10" s="1"/>
  <c r="Z751" i="10" s="1"/>
  <c r="L706" i="10"/>
  <c r="M706" i="10" s="1"/>
  <c r="Z772" i="10" s="1"/>
  <c r="L689" i="10"/>
  <c r="M689" i="10" s="1"/>
  <c r="Z755" i="10" s="1"/>
  <c r="L705" i="10"/>
  <c r="M705" i="10" s="1"/>
  <c r="Z771" i="10" s="1"/>
  <c r="L696" i="10"/>
  <c r="M696" i="10" s="1"/>
  <c r="Z762" i="10" s="1"/>
  <c r="L692" i="10"/>
  <c r="M692" i="10" s="1"/>
  <c r="Z758" i="10" s="1"/>
  <c r="L672" i="10"/>
  <c r="M672" i="10" s="1"/>
  <c r="Z738" i="10" s="1"/>
  <c r="L670" i="10"/>
  <c r="M670" i="10" s="1"/>
  <c r="Z736" i="10" s="1"/>
  <c r="L686" i="10"/>
  <c r="M686" i="10" s="1"/>
  <c r="Z752" i="10" s="1"/>
  <c r="L711" i="10"/>
  <c r="M711" i="10" s="1"/>
  <c r="Z777" i="10" s="1"/>
  <c r="L710" i="10"/>
  <c r="M710" i="10" s="1"/>
  <c r="Z776" i="10" s="1"/>
  <c r="L709" i="10"/>
  <c r="M709" i="10" s="1"/>
  <c r="Z775" i="10" s="1"/>
  <c r="L669" i="10"/>
  <c r="M669" i="10" s="1"/>
  <c r="Z735" i="10" s="1"/>
  <c r="L679" i="10"/>
  <c r="M679" i="10" s="1"/>
  <c r="Z745" i="10" s="1"/>
  <c r="L699" i="10"/>
  <c r="M699" i="10" s="1"/>
  <c r="Z765" i="10" s="1"/>
  <c r="L698" i="10"/>
  <c r="M698" i="10" s="1"/>
  <c r="Z764" i="10" s="1"/>
  <c r="L697" i="10"/>
  <c r="M697" i="10" s="1"/>
  <c r="Z763" i="10" s="1"/>
  <c r="L704" i="10"/>
  <c r="M704" i="10" s="1"/>
  <c r="Z770" i="10" s="1"/>
  <c r="K699" i="10" l="1"/>
  <c r="K677" i="10"/>
  <c r="K696" i="10"/>
  <c r="K691" i="10"/>
  <c r="K711" i="10"/>
  <c r="K701" i="10"/>
  <c r="L714" i="10"/>
  <c r="M667" i="10"/>
  <c r="Z733" i="10" l="1"/>
  <c r="Z814" i="10" s="1"/>
  <c r="M714" i="10"/>
  <c r="CC69" i="1" l="1"/>
  <c r="E69" i="1"/>
  <c r="CC66" i="1"/>
  <c r="BN65" i="1"/>
  <c r="E64" i="1"/>
  <c r="E74" i="1"/>
  <c r="E73" i="1"/>
  <c r="E61" i="1"/>
  <c r="BN76" i="1" l="1"/>
  <c r="CC64" i="1"/>
  <c r="CC61" i="1"/>
  <c r="CC60" i="1"/>
  <c r="E80" i="1"/>
  <c r="BH66" i="1"/>
  <c r="AJ76" i="1"/>
  <c r="AJ74" i="1"/>
  <c r="AJ60" i="1"/>
  <c r="U74" i="1"/>
  <c r="U73" i="1"/>
  <c r="P74" i="1"/>
  <c r="P64" i="1"/>
  <c r="P61" i="1"/>
  <c r="P60" i="1"/>
  <c r="E60" i="1"/>
  <c r="C203" i="1" l="1"/>
  <c r="F493" i="1" l="1"/>
  <c r="D493" i="1"/>
  <c r="B493" i="1"/>
  <c r="B575" i="1" l="1"/>
  <c r="B568" i="1"/>
  <c r="B560" i="1"/>
  <c r="B552" i="1"/>
  <c r="B550" i="1"/>
  <c r="B548" i="1"/>
  <c r="B544" i="1"/>
  <c r="B528" i="1"/>
  <c r="B516" i="1"/>
  <c r="A493" i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X48" i="1" s="1"/>
  <c r="X62" i="1" s="1"/>
  <c r="CE65" i="1"/>
  <c r="CE63" i="1"/>
  <c r="I365" i="9" s="1"/>
  <c r="CE66" i="1"/>
  <c r="C432" i="1" s="1"/>
  <c r="CE68" i="1"/>
  <c r="I370" i="9" s="1"/>
  <c r="D75" i="1"/>
  <c r="AR75" i="1"/>
  <c r="AS75" i="1"/>
  <c r="AT75" i="1"/>
  <c r="D218" i="9" s="1"/>
  <c r="AU75" i="1"/>
  <c r="AQ75" i="1"/>
  <c r="H186" i="9" s="1"/>
  <c r="AO75" i="1"/>
  <c r="AN75" i="1"/>
  <c r="AM75" i="1"/>
  <c r="D186" i="9" s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AJ75" i="1"/>
  <c r="AL75" i="1"/>
  <c r="C186" i="9"/>
  <c r="AK75" i="1"/>
  <c r="I154" i="9" s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F8" i="6" s="1"/>
  <c r="E197" i="1"/>
  <c r="C470" i="1" s="1"/>
  <c r="E198" i="1"/>
  <c r="E199" i="1"/>
  <c r="E200" i="1"/>
  <c r="F12" i="6" s="1"/>
  <c r="E201" i="1"/>
  <c r="E202" i="1"/>
  <c r="C474" i="1" s="1"/>
  <c r="E203" i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F28" i="4" s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C473" i="1"/>
  <c r="G122" i="9"/>
  <c r="F90" i="9"/>
  <c r="C218" i="9"/>
  <c r="D366" i="9"/>
  <c r="CE64" i="1"/>
  <c r="F612" i="1" s="1"/>
  <c r="D368" i="9"/>
  <c r="C276" i="9"/>
  <c r="CE70" i="1"/>
  <c r="I372" i="9" s="1"/>
  <c r="CE76" i="1"/>
  <c r="I380" i="9" s="1"/>
  <c r="CE77" i="1"/>
  <c r="G612" i="1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D71" i="1"/>
  <c r="E373" i="9" s="1"/>
  <c r="C615" i="1"/>
  <c r="B440" i="1"/>
  <c r="E372" i="9"/>
  <c r="C575" i="1"/>
  <c r="C469" i="1" l="1"/>
  <c r="C14" i="5"/>
  <c r="K48" i="1"/>
  <c r="K62" i="1" s="1"/>
  <c r="D44" i="9" s="1"/>
  <c r="AN48" i="1"/>
  <c r="AN62" i="1" s="1"/>
  <c r="E172" i="9" s="1"/>
  <c r="BP48" i="1"/>
  <c r="BP62" i="1" s="1"/>
  <c r="E300" i="9" s="1"/>
  <c r="I366" i="9"/>
  <c r="CF76" i="1"/>
  <c r="V52" i="1" s="1"/>
  <c r="V67" i="1" s="1"/>
  <c r="AS48" i="1"/>
  <c r="AS62" i="1" s="1"/>
  <c r="C204" i="9" s="1"/>
  <c r="F48" i="1"/>
  <c r="F62" i="1" s="1"/>
  <c r="F12" i="9" s="1"/>
  <c r="BW48" i="1"/>
  <c r="BW62" i="1" s="1"/>
  <c r="V48" i="1"/>
  <c r="V62" i="1" s="1"/>
  <c r="BB48" i="1"/>
  <c r="BB62" i="1" s="1"/>
  <c r="AW48" i="1"/>
  <c r="AW62" i="1" s="1"/>
  <c r="AE48" i="1"/>
  <c r="AE62" i="1" s="1"/>
  <c r="AT48" i="1"/>
  <c r="AT62" i="1" s="1"/>
  <c r="D204" i="9" s="1"/>
  <c r="AF48" i="1"/>
  <c r="AF62" i="1" s="1"/>
  <c r="D140" i="9" s="1"/>
  <c r="BH48" i="1"/>
  <c r="BH62" i="1" s="1"/>
  <c r="BQ48" i="1"/>
  <c r="BQ62" i="1" s="1"/>
  <c r="F300" i="9" s="1"/>
  <c r="CF77" i="1"/>
  <c r="I381" i="9"/>
  <c r="D612" i="1"/>
  <c r="C464" i="1"/>
  <c r="C440" i="1"/>
  <c r="C434" i="1"/>
  <c r="C430" i="1"/>
  <c r="C429" i="1"/>
  <c r="J48" i="1"/>
  <c r="J62" i="1" s="1"/>
  <c r="AP48" i="1"/>
  <c r="AP62" i="1" s="1"/>
  <c r="G172" i="9" s="1"/>
  <c r="BD48" i="1"/>
  <c r="BD62" i="1" s="1"/>
  <c r="BR48" i="1"/>
  <c r="BR62" i="1" s="1"/>
  <c r="I48" i="1"/>
  <c r="I62" i="1" s="1"/>
  <c r="N48" i="1"/>
  <c r="N62" i="1" s="1"/>
  <c r="Z48" i="1"/>
  <c r="Z62" i="1" s="1"/>
  <c r="E108" i="9" s="1"/>
  <c r="AJ48" i="1"/>
  <c r="AJ62" i="1" s="1"/>
  <c r="H140" i="9" s="1"/>
  <c r="AX48" i="1"/>
  <c r="AX62" i="1" s="1"/>
  <c r="BF48" i="1"/>
  <c r="BF62" i="1" s="1"/>
  <c r="BL48" i="1"/>
  <c r="BL62" i="1" s="1"/>
  <c r="BT48" i="1"/>
  <c r="BT62" i="1" s="1"/>
  <c r="BY48" i="1"/>
  <c r="BY62" i="1" s="1"/>
  <c r="G332" i="9" s="1"/>
  <c r="AY48" i="1"/>
  <c r="AY62" i="1" s="1"/>
  <c r="Q48" i="1"/>
  <c r="Q62" i="1" s="1"/>
  <c r="E48" i="1"/>
  <c r="E62" i="1" s="1"/>
  <c r="O48" i="1"/>
  <c r="O62" i="1" s="1"/>
  <c r="H44" i="9" s="1"/>
  <c r="AU48" i="1"/>
  <c r="AU62" i="1" s="1"/>
  <c r="L48" i="1"/>
  <c r="L62" i="1" s="1"/>
  <c r="AH48" i="1"/>
  <c r="AH62" i="1" s="1"/>
  <c r="F140" i="9" s="1"/>
  <c r="AV48" i="1"/>
  <c r="AV62" i="1" s="1"/>
  <c r="F204" i="9" s="1"/>
  <c r="BJ48" i="1"/>
  <c r="BJ62" i="1" s="1"/>
  <c r="BX48" i="1"/>
  <c r="BX62" i="1" s="1"/>
  <c r="AI48" i="1"/>
  <c r="AI62" i="1" s="1"/>
  <c r="BM48" i="1"/>
  <c r="BM62" i="1" s="1"/>
  <c r="BI48" i="1"/>
  <c r="BI62" i="1" s="1"/>
  <c r="R48" i="1"/>
  <c r="R62" i="1" s="1"/>
  <c r="D76" i="9" s="1"/>
  <c r="AD48" i="1"/>
  <c r="AD62" i="1" s="1"/>
  <c r="I108" i="9" s="1"/>
  <c r="AL48" i="1"/>
  <c r="AL62" i="1" s="1"/>
  <c r="C172" i="9" s="1"/>
  <c r="AR48" i="1"/>
  <c r="AR62" i="1" s="1"/>
  <c r="AZ48" i="1"/>
  <c r="AZ62" i="1" s="1"/>
  <c r="BN48" i="1"/>
  <c r="BN62" i="1" s="1"/>
  <c r="BV48" i="1"/>
  <c r="BV62" i="1" s="1"/>
  <c r="D332" i="9" s="1"/>
  <c r="CA48" i="1"/>
  <c r="CA62" i="1" s="1"/>
  <c r="BG48" i="1"/>
  <c r="BG62" i="1" s="1"/>
  <c r="AG48" i="1"/>
  <c r="AG62" i="1" s="1"/>
  <c r="AK48" i="1"/>
  <c r="AK62" i="1" s="1"/>
  <c r="G48" i="1"/>
  <c r="G62" i="1" s="1"/>
  <c r="G12" i="9" s="1"/>
  <c r="B441" i="1"/>
  <c r="B445" i="1"/>
  <c r="D5" i="7"/>
  <c r="F9" i="6"/>
  <c r="D435" i="1"/>
  <c r="G10" i="4"/>
  <c r="B19" i="4"/>
  <c r="C417" i="1"/>
  <c r="D463" i="1"/>
  <c r="E28" i="4"/>
  <c r="C472" i="1"/>
  <c r="F11" i="6"/>
  <c r="E186" i="9"/>
  <c r="C475" i="1"/>
  <c r="F15" i="6"/>
  <c r="B540" i="1"/>
  <c r="G19" i="4"/>
  <c r="F19" i="4"/>
  <c r="D436" i="1"/>
  <c r="C34" i="5"/>
  <c r="D32" i="6"/>
  <c r="D433" i="1"/>
  <c r="C414" i="1"/>
  <c r="B10" i="4"/>
  <c r="C458" i="1"/>
  <c r="I382" i="9"/>
  <c r="I612" i="1"/>
  <c r="H58" i="9"/>
  <c r="I186" i="9"/>
  <c r="I368" i="9"/>
  <c r="C415" i="1"/>
  <c r="C10" i="4"/>
  <c r="C154" i="9"/>
  <c r="I90" i="9"/>
  <c r="BK48" i="1"/>
  <c r="BK62" i="1" s="1"/>
  <c r="I363" i="9"/>
  <c r="T48" i="1"/>
  <c r="T62" i="1" s="1"/>
  <c r="H48" i="1"/>
  <c r="H62" i="1" s="1"/>
  <c r="W48" i="1"/>
  <c r="W62" i="1" s="1"/>
  <c r="AB48" i="1"/>
  <c r="AB62" i="1" s="1"/>
  <c r="D48" i="1"/>
  <c r="D62" i="1" s="1"/>
  <c r="D12" i="9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9" s="1"/>
  <c r="C48" i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S48" i="1"/>
  <c r="S62" i="1" s="1"/>
  <c r="CB48" i="1"/>
  <c r="CB62" i="1" s="1"/>
  <c r="C364" i="9" s="1"/>
  <c r="B497" i="1"/>
  <c r="B501" i="1"/>
  <c r="B536" i="1"/>
  <c r="B498" i="1"/>
  <c r="G186" i="9"/>
  <c r="E218" i="9"/>
  <c r="B499" i="1"/>
  <c r="B520" i="1"/>
  <c r="B532" i="1"/>
  <c r="B564" i="1"/>
  <c r="G28" i="4"/>
  <c r="I362" i="9"/>
  <c r="B446" i="1"/>
  <c r="D242" i="1"/>
  <c r="B542" i="1"/>
  <c r="B558" i="1"/>
  <c r="C418" i="1"/>
  <c r="D438" i="1"/>
  <c r="C108" i="9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B526" i="1"/>
  <c r="I376" i="9"/>
  <c r="C463" i="1"/>
  <c r="D58" i="9"/>
  <c r="G26" i="9"/>
  <c r="E217" i="1"/>
  <c r="I384" i="9"/>
  <c r="L612" i="1"/>
  <c r="F218" i="9"/>
  <c r="D90" i="9"/>
  <c r="B518" i="1"/>
  <c r="B522" i="1"/>
  <c r="B538" i="1"/>
  <c r="B554" i="1"/>
  <c r="B570" i="1"/>
  <c r="D464" i="1"/>
  <c r="D465" i="1" s="1"/>
  <c r="H154" i="9"/>
  <c r="I367" i="9"/>
  <c r="B496" i="1"/>
  <c r="D373" i="1"/>
  <c r="D434" i="1"/>
  <c r="D292" i="1"/>
  <c r="C58" i="9"/>
  <c r="B510" i="1"/>
  <c r="B502" i="1"/>
  <c r="B504" i="1"/>
  <c r="B512" i="1"/>
  <c r="B506" i="1"/>
  <c r="B514" i="1"/>
  <c r="B534" i="1"/>
  <c r="B566" i="1"/>
  <c r="B500" i="1"/>
  <c r="B508" i="1"/>
  <c r="B530" i="1"/>
  <c r="B546" i="1"/>
  <c r="B562" i="1"/>
  <c r="B503" i="1"/>
  <c r="B507" i="1"/>
  <c r="B509" i="1"/>
  <c r="B513" i="1"/>
  <c r="BW52" i="1" l="1"/>
  <c r="BW67" i="1" s="1"/>
  <c r="X52" i="1"/>
  <c r="X67" i="1" s="1"/>
  <c r="AX52" i="1"/>
  <c r="AX67" i="1" s="1"/>
  <c r="H209" i="9" s="1"/>
  <c r="AK52" i="1"/>
  <c r="AK67" i="1" s="1"/>
  <c r="AK71" i="1" s="1"/>
  <c r="C530" i="1" s="1"/>
  <c r="G530" i="1" s="1"/>
  <c r="Q52" i="1"/>
  <c r="Q67" i="1" s="1"/>
  <c r="AZ52" i="1"/>
  <c r="AZ67" i="1" s="1"/>
  <c r="CB52" i="1"/>
  <c r="CB67" i="1" s="1"/>
  <c r="C369" i="9" s="1"/>
  <c r="AT52" i="1"/>
  <c r="AT67" i="1" s="1"/>
  <c r="D209" i="9" s="1"/>
  <c r="BF52" i="1"/>
  <c r="BF67" i="1" s="1"/>
  <c r="AF52" i="1"/>
  <c r="AF67" i="1" s="1"/>
  <c r="D145" i="9" s="1"/>
  <c r="AL52" i="1"/>
  <c r="AL67" i="1" s="1"/>
  <c r="C177" i="9" s="1"/>
  <c r="AI52" i="1"/>
  <c r="AI67" i="1" s="1"/>
  <c r="G145" i="9" s="1"/>
  <c r="BE52" i="1"/>
  <c r="BE67" i="1" s="1"/>
  <c r="BE71" i="1" s="1"/>
  <c r="M52" i="1"/>
  <c r="M67" i="1" s="1"/>
  <c r="AY52" i="1"/>
  <c r="AY67" i="1" s="1"/>
  <c r="AY71" i="1" s="1"/>
  <c r="C625" i="1" s="1"/>
  <c r="AM52" i="1"/>
  <c r="AM67" i="1" s="1"/>
  <c r="D177" i="9" s="1"/>
  <c r="BC52" i="1"/>
  <c r="BC67" i="1" s="1"/>
  <c r="F241" i="9" s="1"/>
  <c r="BK52" i="1"/>
  <c r="BK67" i="1" s="1"/>
  <c r="G273" i="9" s="1"/>
  <c r="BH52" i="1"/>
  <c r="BH67" i="1" s="1"/>
  <c r="D273" i="9" s="1"/>
  <c r="BT52" i="1"/>
  <c r="BT67" i="1" s="1"/>
  <c r="BT71" i="1" s="1"/>
  <c r="I309" i="9" s="1"/>
  <c r="AU52" i="1"/>
  <c r="AU67" i="1" s="1"/>
  <c r="E209" i="9" s="1"/>
  <c r="L52" i="1"/>
  <c r="L67" i="1" s="1"/>
  <c r="AN52" i="1"/>
  <c r="AN67" i="1" s="1"/>
  <c r="BJ52" i="1"/>
  <c r="BJ67" i="1" s="1"/>
  <c r="AA52" i="1"/>
  <c r="AA67" i="1" s="1"/>
  <c r="AA71" i="1" s="1"/>
  <c r="C520" i="1" s="1"/>
  <c r="G520" i="1" s="1"/>
  <c r="T52" i="1"/>
  <c r="T67" i="1" s="1"/>
  <c r="BY52" i="1"/>
  <c r="BY67" i="1" s="1"/>
  <c r="BY71" i="1" s="1"/>
  <c r="C570" i="1" s="1"/>
  <c r="BD52" i="1"/>
  <c r="BD67" i="1" s="1"/>
  <c r="BS52" i="1"/>
  <c r="BS67" i="1" s="1"/>
  <c r="H305" i="9" s="1"/>
  <c r="P52" i="1"/>
  <c r="P67" i="1" s="1"/>
  <c r="I49" i="9" s="1"/>
  <c r="C52" i="1"/>
  <c r="AC52" i="1"/>
  <c r="AC67" i="1" s="1"/>
  <c r="H113" i="9" s="1"/>
  <c r="H52" i="1"/>
  <c r="H67" i="1" s="1"/>
  <c r="H71" i="1" s="1"/>
  <c r="C501" i="1" s="1"/>
  <c r="G501" i="1" s="1"/>
  <c r="N52" i="1"/>
  <c r="N67" i="1" s="1"/>
  <c r="E52" i="1"/>
  <c r="E67" i="1" s="1"/>
  <c r="BR52" i="1"/>
  <c r="BR67" i="1" s="1"/>
  <c r="BR71" i="1" s="1"/>
  <c r="C563" i="1" s="1"/>
  <c r="BV52" i="1"/>
  <c r="BV67" i="1" s="1"/>
  <c r="D337" i="9" s="1"/>
  <c r="AW52" i="1"/>
  <c r="AW67" i="1" s="1"/>
  <c r="AW71" i="1" s="1"/>
  <c r="G213" i="9" s="1"/>
  <c r="F52" i="1"/>
  <c r="F67" i="1" s="1"/>
  <c r="F17" i="9" s="1"/>
  <c r="C113" i="9"/>
  <c r="O52" i="1"/>
  <c r="O67" i="1" s="1"/>
  <c r="BB52" i="1"/>
  <c r="BB67" i="1" s="1"/>
  <c r="E241" i="9" s="1"/>
  <c r="J52" i="1"/>
  <c r="J67" i="1" s="1"/>
  <c r="C49" i="9" s="1"/>
  <c r="BA52" i="1"/>
  <c r="BA67" i="1" s="1"/>
  <c r="S52" i="1"/>
  <c r="S67" i="1" s="1"/>
  <c r="E81" i="9" s="1"/>
  <c r="AG52" i="1"/>
  <c r="AG67" i="1" s="1"/>
  <c r="BG52" i="1"/>
  <c r="BG67" i="1" s="1"/>
  <c r="BZ52" i="1"/>
  <c r="BZ67" i="1" s="1"/>
  <c r="H337" i="9" s="1"/>
  <c r="I140" i="9"/>
  <c r="E204" i="9"/>
  <c r="G44" i="9"/>
  <c r="I236" i="9"/>
  <c r="C300" i="9"/>
  <c r="G52" i="1"/>
  <c r="G67" i="1" s="1"/>
  <c r="D52" i="1"/>
  <c r="D67" i="1" s="1"/>
  <c r="BN52" i="1"/>
  <c r="BN67" i="1" s="1"/>
  <c r="C305" i="9" s="1"/>
  <c r="BM52" i="1"/>
  <c r="BM67" i="1" s="1"/>
  <c r="BM71" i="1" s="1"/>
  <c r="I277" i="9" s="1"/>
  <c r="BQ52" i="1"/>
  <c r="BQ67" i="1" s="1"/>
  <c r="AB52" i="1"/>
  <c r="AB67" i="1" s="1"/>
  <c r="G113" i="9" s="1"/>
  <c r="U52" i="1"/>
  <c r="U67" i="1" s="1"/>
  <c r="AH52" i="1"/>
  <c r="AH67" i="1" s="1"/>
  <c r="F145" i="9" s="1"/>
  <c r="BU52" i="1"/>
  <c r="BU67" i="1" s="1"/>
  <c r="C337" i="9" s="1"/>
  <c r="BO52" i="1"/>
  <c r="BO67" i="1" s="1"/>
  <c r="AV52" i="1"/>
  <c r="AV67" i="1" s="1"/>
  <c r="R52" i="1"/>
  <c r="R67" i="1" s="1"/>
  <c r="D81" i="9" s="1"/>
  <c r="I52" i="1"/>
  <c r="I67" i="1" s="1"/>
  <c r="AJ52" i="1"/>
  <c r="AJ67" i="1" s="1"/>
  <c r="H145" i="9" s="1"/>
  <c r="BP52" i="1"/>
  <c r="BP67" i="1" s="1"/>
  <c r="E305" i="9" s="1"/>
  <c r="I76" i="9"/>
  <c r="BW71" i="1"/>
  <c r="E341" i="9" s="1"/>
  <c r="G236" i="9"/>
  <c r="I204" i="9"/>
  <c r="E332" i="9"/>
  <c r="F268" i="9"/>
  <c r="AO52" i="1"/>
  <c r="AO67" i="1" s="1"/>
  <c r="AO71" i="1" s="1"/>
  <c r="AD52" i="1"/>
  <c r="AD67" i="1" s="1"/>
  <c r="C140" i="9"/>
  <c r="E268" i="9"/>
  <c r="BI52" i="1"/>
  <c r="BI67" i="1" s="1"/>
  <c r="E273" i="9" s="1"/>
  <c r="AR52" i="1"/>
  <c r="AR67" i="1" s="1"/>
  <c r="I177" i="9" s="1"/>
  <c r="AE52" i="1"/>
  <c r="AE67" i="1" s="1"/>
  <c r="C145" i="9" s="1"/>
  <c r="E44" i="9"/>
  <c r="E236" i="9"/>
  <c r="AX71" i="1"/>
  <c r="C616" i="1" s="1"/>
  <c r="I12" i="9"/>
  <c r="E337" i="9"/>
  <c r="K52" i="1"/>
  <c r="K67" i="1" s="1"/>
  <c r="D49" i="9" s="1"/>
  <c r="X71" i="1"/>
  <c r="C689" i="1" s="1"/>
  <c r="BX52" i="1"/>
  <c r="BX67" i="1" s="1"/>
  <c r="BX71" i="1" s="1"/>
  <c r="C569" i="1" s="1"/>
  <c r="AQ52" i="1"/>
  <c r="AQ67" i="1" s="1"/>
  <c r="AQ71" i="1" s="1"/>
  <c r="C536" i="1" s="1"/>
  <c r="G536" i="1" s="1"/>
  <c r="D268" i="9"/>
  <c r="D364" i="9"/>
  <c r="G204" i="9"/>
  <c r="F44" i="9"/>
  <c r="H81" i="9"/>
  <c r="CA52" i="1"/>
  <c r="CA67" i="1" s="1"/>
  <c r="CA71" i="1" s="1"/>
  <c r="W52" i="1"/>
  <c r="W67" i="1" s="1"/>
  <c r="W71" i="1" s="1"/>
  <c r="AS52" i="1"/>
  <c r="AS67" i="1" s="1"/>
  <c r="BL52" i="1"/>
  <c r="BL67" i="1" s="1"/>
  <c r="BL71" i="1" s="1"/>
  <c r="CC52" i="1"/>
  <c r="CC67" i="1" s="1"/>
  <c r="CC71" i="1" s="1"/>
  <c r="D373" i="9" s="1"/>
  <c r="V71" i="1"/>
  <c r="H85" i="9" s="1"/>
  <c r="AP52" i="1"/>
  <c r="AP67" i="1" s="1"/>
  <c r="AP71" i="1" s="1"/>
  <c r="C535" i="1" s="1"/>
  <c r="G535" i="1" s="1"/>
  <c r="Z52" i="1"/>
  <c r="Z67" i="1" s="1"/>
  <c r="Z71" i="1" s="1"/>
  <c r="Y52" i="1"/>
  <c r="Y67" i="1" s="1"/>
  <c r="G300" i="9"/>
  <c r="C76" i="9"/>
  <c r="L71" i="1"/>
  <c r="C677" i="1" s="1"/>
  <c r="H76" i="9"/>
  <c r="H268" i="9"/>
  <c r="F332" i="9"/>
  <c r="C81" i="9"/>
  <c r="D108" i="9"/>
  <c r="E12" i="9"/>
  <c r="G140" i="9"/>
  <c r="C236" i="9"/>
  <c r="H204" i="9"/>
  <c r="C268" i="9"/>
  <c r="I300" i="9"/>
  <c r="I268" i="9"/>
  <c r="E140" i="9"/>
  <c r="H172" i="9"/>
  <c r="C44" i="9"/>
  <c r="I172" i="9"/>
  <c r="I332" i="9"/>
  <c r="CB71" i="1"/>
  <c r="C573" i="1" s="1"/>
  <c r="B524" i="1"/>
  <c r="H501" i="1"/>
  <c r="F501" i="1"/>
  <c r="F236" i="9"/>
  <c r="I44" i="9"/>
  <c r="G76" i="9"/>
  <c r="G108" i="9"/>
  <c r="B517" i="1"/>
  <c r="B511" i="1"/>
  <c r="C62" i="1"/>
  <c r="CE48" i="1"/>
  <c r="F172" i="9"/>
  <c r="D236" i="9"/>
  <c r="G268" i="9"/>
  <c r="B556" i="1"/>
  <c r="B505" i="1"/>
  <c r="F497" i="1"/>
  <c r="H497" i="1"/>
  <c r="H236" i="9"/>
  <c r="H300" i="9"/>
  <c r="H12" i="9"/>
  <c r="B515" i="1"/>
  <c r="H499" i="1"/>
  <c r="F499" i="1"/>
  <c r="E76" i="9"/>
  <c r="D172" i="9"/>
  <c r="H332" i="9"/>
  <c r="D300" i="9"/>
  <c r="C332" i="9"/>
  <c r="F76" i="9"/>
  <c r="B572" i="1"/>
  <c r="B521" i="1"/>
  <c r="B537" i="1"/>
  <c r="B561" i="1"/>
  <c r="D27" i="7"/>
  <c r="B448" i="1"/>
  <c r="B531" i="1"/>
  <c r="B539" i="1"/>
  <c r="B547" i="1"/>
  <c r="B555" i="1"/>
  <c r="B563" i="1"/>
  <c r="B571" i="1"/>
  <c r="F544" i="1"/>
  <c r="H536" i="1"/>
  <c r="F536" i="1"/>
  <c r="F528" i="1"/>
  <c r="H528" i="1"/>
  <c r="F520" i="1"/>
  <c r="H520" i="1"/>
  <c r="D341" i="1"/>
  <c r="C481" i="1" s="1"/>
  <c r="C50" i="8"/>
  <c r="I378" i="9"/>
  <c r="K612" i="1"/>
  <c r="C465" i="1"/>
  <c r="B529" i="1"/>
  <c r="B553" i="1"/>
  <c r="C126" i="8"/>
  <c r="D391" i="1"/>
  <c r="F32" i="6"/>
  <c r="C478" i="1"/>
  <c r="C102" i="8"/>
  <c r="C482" i="1"/>
  <c r="B523" i="1"/>
  <c r="B533" i="1"/>
  <c r="B549" i="1"/>
  <c r="B565" i="1"/>
  <c r="B573" i="1"/>
  <c r="F498" i="1"/>
  <c r="I145" i="9"/>
  <c r="C476" i="1"/>
  <c r="F16" i="6"/>
  <c r="B545" i="1"/>
  <c r="B569" i="1"/>
  <c r="F516" i="1"/>
  <c r="H516" i="1"/>
  <c r="B525" i="1"/>
  <c r="B541" i="1"/>
  <c r="B557" i="1"/>
  <c r="B519" i="1"/>
  <c r="B527" i="1"/>
  <c r="B535" i="1"/>
  <c r="B543" i="1"/>
  <c r="B551" i="1"/>
  <c r="B559" i="1"/>
  <c r="B567" i="1"/>
  <c r="B574" i="1"/>
  <c r="F540" i="1"/>
  <c r="H540" i="1"/>
  <c r="F532" i="1"/>
  <c r="H532" i="1"/>
  <c r="F524" i="1"/>
  <c r="F550" i="1"/>
  <c r="I209" i="9" l="1"/>
  <c r="AL71" i="1"/>
  <c r="C181" i="9" s="1"/>
  <c r="BF71" i="1"/>
  <c r="I245" i="9" s="1"/>
  <c r="C241" i="9"/>
  <c r="I241" i="9"/>
  <c r="AF71" i="1"/>
  <c r="C697" i="1" s="1"/>
  <c r="G49" i="9"/>
  <c r="E145" i="9"/>
  <c r="F81" i="9"/>
  <c r="T71" i="1"/>
  <c r="C513" i="1" s="1"/>
  <c r="G513" i="1" s="1"/>
  <c r="AZ71" i="1"/>
  <c r="C245" i="9" s="1"/>
  <c r="BK71" i="1"/>
  <c r="G277" i="9" s="1"/>
  <c r="D71" i="1"/>
  <c r="C497" i="1" s="1"/>
  <c r="G497" i="1" s="1"/>
  <c r="Q71" i="1"/>
  <c r="C682" i="1" s="1"/>
  <c r="C643" i="1"/>
  <c r="I17" i="9"/>
  <c r="N71" i="1"/>
  <c r="C679" i="1" s="1"/>
  <c r="E49" i="9"/>
  <c r="AT71" i="1"/>
  <c r="C711" i="1" s="1"/>
  <c r="J71" i="1"/>
  <c r="C53" i="9" s="1"/>
  <c r="AI71" i="1"/>
  <c r="G149" i="9" s="1"/>
  <c r="AN71" i="1"/>
  <c r="E181" i="9" s="1"/>
  <c r="F71" i="1"/>
  <c r="F21" i="9" s="1"/>
  <c r="G337" i="9"/>
  <c r="BO71" i="1"/>
  <c r="D309" i="9" s="1"/>
  <c r="E71" i="1"/>
  <c r="C498" i="1" s="1"/>
  <c r="G498" i="1" s="1"/>
  <c r="D17" i="9"/>
  <c r="BG71" i="1"/>
  <c r="C618" i="1" s="1"/>
  <c r="BH71" i="1"/>
  <c r="C553" i="1" s="1"/>
  <c r="H241" i="9"/>
  <c r="BZ71" i="1"/>
  <c r="H341" i="9" s="1"/>
  <c r="BD71" i="1"/>
  <c r="C624" i="1" s="1"/>
  <c r="G241" i="9"/>
  <c r="BA71" i="1"/>
  <c r="C546" i="1" s="1"/>
  <c r="G546" i="1" s="1"/>
  <c r="I113" i="9"/>
  <c r="F113" i="9"/>
  <c r="AD71" i="1"/>
  <c r="C523" i="1" s="1"/>
  <c r="G523" i="1" s="1"/>
  <c r="H17" i="9"/>
  <c r="S71" i="1"/>
  <c r="E85" i="9" s="1"/>
  <c r="AU71" i="1"/>
  <c r="C712" i="1" s="1"/>
  <c r="BV71" i="1"/>
  <c r="C642" i="1" s="1"/>
  <c r="C507" i="1"/>
  <c r="G507" i="1" s="1"/>
  <c r="F49" i="9"/>
  <c r="G305" i="9"/>
  <c r="BC71" i="1"/>
  <c r="C548" i="1" s="1"/>
  <c r="AC71" i="1"/>
  <c r="C522" i="1" s="1"/>
  <c r="G522" i="1" s="1"/>
  <c r="M71" i="1"/>
  <c r="C678" i="1" s="1"/>
  <c r="F273" i="9"/>
  <c r="H49" i="9"/>
  <c r="O71" i="1"/>
  <c r="C508" i="1" s="1"/>
  <c r="G508" i="1" s="1"/>
  <c r="BS71" i="1"/>
  <c r="C639" i="1" s="1"/>
  <c r="BJ71" i="1"/>
  <c r="C617" i="1" s="1"/>
  <c r="G81" i="9"/>
  <c r="D241" i="9"/>
  <c r="C67" i="1"/>
  <c r="CE52" i="1"/>
  <c r="AM71" i="1"/>
  <c r="C704" i="1" s="1"/>
  <c r="C273" i="9"/>
  <c r="C702" i="1"/>
  <c r="E177" i="9"/>
  <c r="E17" i="9"/>
  <c r="G209" i="9"/>
  <c r="P71" i="1"/>
  <c r="C681" i="1" s="1"/>
  <c r="AG71" i="1"/>
  <c r="C698" i="1" s="1"/>
  <c r="I149" i="9"/>
  <c r="BP71" i="1"/>
  <c r="E309" i="9" s="1"/>
  <c r="BN71" i="1"/>
  <c r="C559" i="1" s="1"/>
  <c r="BB71" i="1"/>
  <c r="E245" i="9" s="1"/>
  <c r="I305" i="9"/>
  <c r="G71" i="1"/>
  <c r="C500" i="1" s="1"/>
  <c r="G500" i="1" s="1"/>
  <c r="AR71" i="1"/>
  <c r="I181" i="9" s="1"/>
  <c r="BQ71" i="1"/>
  <c r="F309" i="9" s="1"/>
  <c r="F305" i="9"/>
  <c r="G17" i="9"/>
  <c r="R71" i="1"/>
  <c r="D85" i="9" s="1"/>
  <c r="AH71" i="1"/>
  <c r="F149" i="9" s="1"/>
  <c r="I213" i="9"/>
  <c r="F209" i="9"/>
  <c r="U71" i="1"/>
  <c r="G85" i="9" s="1"/>
  <c r="AV71" i="1"/>
  <c r="C541" i="1" s="1"/>
  <c r="D305" i="9"/>
  <c r="I273" i="9"/>
  <c r="BU71" i="1"/>
  <c r="C566" i="1" s="1"/>
  <c r="AB71" i="1"/>
  <c r="C693" i="1" s="1"/>
  <c r="AJ71" i="1"/>
  <c r="C529" i="1" s="1"/>
  <c r="G529" i="1" s="1"/>
  <c r="I71" i="1"/>
  <c r="C502" i="1" s="1"/>
  <c r="G502" i="1" s="1"/>
  <c r="C568" i="1"/>
  <c r="F177" i="9"/>
  <c r="C544" i="1"/>
  <c r="C531" i="1"/>
  <c r="G531" i="1" s="1"/>
  <c r="G341" i="9"/>
  <c r="F337" i="9"/>
  <c r="BI71" i="1"/>
  <c r="E277" i="9" s="1"/>
  <c r="C551" i="1"/>
  <c r="C629" i="1"/>
  <c r="C628" i="1"/>
  <c r="C673" i="1"/>
  <c r="AE71" i="1"/>
  <c r="C524" i="1" s="1"/>
  <c r="C687" i="1"/>
  <c r="C703" i="1"/>
  <c r="C631" i="1"/>
  <c r="H213" i="9"/>
  <c r="C542" i="1"/>
  <c r="C626" i="1"/>
  <c r="H21" i="9"/>
  <c r="C543" i="1"/>
  <c r="C515" i="1"/>
  <c r="G515" i="1" s="1"/>
  <c r="C558" i="1"/>
  <c r="C516" i="1"/>
  <c r="G516" i="1" s="1"/>
  <c r="I85" i="9"/>
  <c r="C688" i="1"/>
  <c r="C572" i="1"/>
  <c r="I341" i="9"/>
  <c r="C647" i="1"/>
  <c r="C691" i="1"/>
  <c r="E117" i="9"/>
  <c r="G309" i="9"/>
  <c r="C517" i="1"/>
  <c r="G517" i="1" s="1"/>
  <c r="K71" i="1"/>
  <c r="C620" i="1"/>
  <c r="H177" i="9"/>
  <c r="C117" i="9"/>
  <c r="C638" i="1"/>
  <c r="C519" i="1"/>
  <c r="G519" i="1" s="1"/>
  <c r="C637" i="1"/>
  <c r="H277" i="9"/>
  <c r="C557" i="1"/>
  <c r="D113" i="9"/>
  <c r="C209" i="9"/>
  <c r="AS71" i="1"/>
  <c r="E53" i="9"/>
  <c r="E113" i="9"/>
  <c r="I81" i="9"/>
  <c r="H273" i="9"/>
  <c r="C644" i="1"/>
  <c r="C505" i="1"/>
  <c r="G505" i="1" s="1"/>
  <c r="G177" i="9"/>
  <c r="D369" i="9"/>
  <c r="I337" i="9"/>
  <c r="Y71" i="1"/>
  <c r="C708" i="1"/>
  <c r="G181" i="9"/>
  <c r="C373" i="9"/>
  <c r="H181" i="9"/>
  <c r="C622" i="1"/>
  <c r="F117" i="9"/>
  <c r="C565" i="1"/>
  <c r="F341" i="9"/>
  <c r="C85" i="9"/>
  <c r="C707" i="1"/>
  <c r="C645" i="1"/>
  <c r="C692" i="1"/>
  <c r="C640" i="1"/>
  <c r="C574" i="1"/>
  <c r="F505" i="1"/>
  <c r="H505" i="1" s="1"/>
  <c r="F181" i="9"/>
  <c r="C534" i="1"/>
  <c r="G534" i="1" s="1"/>
  <c r="C706" i="1"/>
  <c r="F85" i="9"/>
  <c r="F515" i="1"/>
  <c r="H515" i="1"/>
  <c r="H517" i="1"/>
  <c r="F517" i="1"/>
  <c r="H245" i="9"/>
  <c r="C614" i="1"/>
  <c r="C550" i="1"/>
  <c r="G550" i="1" s="1"/>
  <c r="F511" i="1"/>
  <c r="C12" i="9"/>
  <c r="C71" i="1"/>
  <c r="CE62" i="1"/>
  <c r="F522" i="1"/>
  <c r="H522" i="1"/>
  <c r="F510" i="1"/>
  <c r="H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G524" i="1" l="1"/>
  <c r="H524" i="1"/>
  <c r="G544" i="1"/>
  <c r="H544" i="1" s="1"/>
  <c r="H498" i="1"/>
  <c r="H526" i="1"/>
  <c r="D149" i="9"/>
  <c r="H550" i="1"/>
  <c r="C510" i="1"/>
  <c r="G510" i="1" s="1"/>
  <c r="C545" i="1"/>
  <c r="G545" i="1" s="1"/>
  <c r="C635" i="1"/>
  <c r="C525" i="1"/>
  <c r="G525" i="1" s="1"/>
  <c r="C685" i="1"/>
  <c r="C556" i="1"/>
  <c r="C669" i="1"/>
  <c r="C499" i="1"/>
  <c r="G499" i="1" s="1"/>
  <c r="D21" i="9"/>
  <c r="C539" i="1"/>
  <c r="G539" i="1" s="1"/>
  <c r="D277" i="9"/>
  <c r="C636" i="1"/>
  <c r="E21" i="9"/>
  <c r="D213" i="9"/>
  <c r="G53" i="9"/>
  <c r="C341" i="9"/>
  <c r="G245" i="9"/>
  <c r="C695" i="1"/>
  <c r="D341" i="9"/>
  <c r="C567" i="1"/>
  <c r="C560" i="1"/>
  <c r="C646" i="1"/>
  <c r="C705" i="1"/>
  <c r="C571" i="1"/>
  <c r="C514" i="1"/>
  <c r="C671" i="1"/>
  <c r="C684" i="1"/>
  <c r="D181" i="9"/>
  <c r="C528" i="1"/>
  <c r="G528" i="1" s="1"/>
  <c r="C700" i="1"/>
  <c r="F245" i="9"/>
  <c r="C549" i="1"/>
  <c r="C552" i="1"/>
  <c r="C675" i="1"/>
  <c r="C627" i="1"/>
  <c r="C533" i="1"/>
  <c r="G533" i="1" s="1"/>
  <c r="D245" i="9"/>
  <c r="C503" i="1"/>
  <c r="G503" i="1" s="1"/>
  <c r="C621" i="1"/>
  <c r="C277" i="9"/>
  <c r="I117" i="9"/>
  <c r="C670" i="1"/>
  <c r="C564" i="1"/>
  <c r="C633" i="1"/>
  <c r="C630" i="1"/>
  <c r="C561" i="1"/>
  <c r="C512" i="1"/>
  <c r="C537" i="1"/>
  <c r="G537" i="1" s="1"/>
  <c r="C694" i="1"/>
  <c r="I53" i="9"/>
  <c r="F277" i="9"/>
  <c r="H309" i="9"/>
  <c r="C511" i="1"/>
  <c r="C540" i="1"/>
  <c r="G540" i="1" s="1"/>
  <c r="C509" i="1"/>
  <c r="C641" i="1"/>
  <c r="C683" i="1"/>
  <c r="C709" i="1"/>
  <c r="C526" i="1"/>
  <c r="G526" i="1" s="1"/>
  <c r="E213" i="9"/>
  <c r="G21" i="9"/>
  <c r="F53" i="9"/>
  <c r="H53" i="9"/>
  <c r="C547" i="1"/>
  <c r="C532" i="1"/>
  <c r="G532" i="1" s="1"/>
  <c r="E149" i="9"/>
  <c r="C506" i="1"/>
  <c r="G506" i="1" s="1"/>
  <c r="C680" i="1"/>
  <c r="H117" i="9"/>
  <c r="C672" i="1"/>
  <c r="C555" i="1"/>
  <c r="C619" i="1"/>
  <c r="C632" i="1"/>
  <c r="C309" i="9"/>
  <c r="CE67" i="1"/>
  <c r="C17" i="9"/>
  <c r="G117" i="9"/>
  <c r="C623" i="1"/>
  <c r="C521" i="1"/>
  <c r="G521" i="1" s="1"/>
  <c r="C699" i="1"/>
  <c r="C527" i="1"/>
  <c r="G527" i="1" s="1"/>
  <c r="C562" i="1"/>
  <c r="I21" i="9"/>
  <c r="C686" i="1"/>
  <c r="C554" i="1"/>
  <c r="C701" i="1"/>
  <c r="C713" i="1"/>
  <c r="C674" i="1"/>
  <c r="F213" i="9"/>
  <c r="H149" i="9"/>
  <c r="C634" i="1"/>
  <c r="C149" i="9"/>
  <c r="C696" i="1"/>
  <c r="C504" i="1"/>
  <c r="G504" i="1" s="1"/>
  <c r="C676" i="1"/>
  <c r="D53" i="9"/>
  <c r="C518" i="1"/>
  <c r="G518" i="1" s="1"/>
  <c r="C690" i="1"/>
  <c r="D117" i="9"/>
  <c r="C710" i="1"/>
  <c r="C213" i="9"/>
  <c r="C538" i="1"/>
  <c r="G538" i="1" s="1"/>
  <c r="D615" i="1"/>
  <c r="C496" i="1"/>
  <c r="G496" i="1" s="1"/>
  <c r="C668" i="1"/>
  <c r="C21" i="9"/>
  <c r="I364" i="9"/>
  <c r="C428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11" i="1" l="1"/>
  <c r="H511" i="1"/>
  <c r="G514" i="1"/>
  <c r="H514" i="1"/>
  <c r="G509" i="1"/>
  <c r="H509" i="1"/>
  <c r="G512" i="1"/>
  <c r="H512" i="1"/>
  <c r="H496" i="1"/>
  <c r="H518" i="1"/>
  <c r="C648" i="1"/>
  <c r="M716" i="1" s="1"/>
  <c r="I369" i="9"/>
  <c r="C433" i="1"/>
  <c r="C441" i="1" s="1"/>
  <c r="CE71" i="1"/>
  <c r="C716" i="1" s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C715" i="1"/>
  <c r="E623" i="1" l="1"/>
  <c r="E612" i="1"/>
  <c r="I373" i="9"/>
  <c r="D715" i="1"/>
  <c r="E716" i="1" l="1"/>
  <c r="E641" i="1"/>
  <c r="E647" i="1"/>
  <c r="E683" i="1"/>
  <c r="E669" i="1"/>
  <c r="E702" i="1"/>
  <c r="E632" i="1"/>
  <c r="E633" i="1"/>
  <c r="E695" i="1"/>
  <c r="E692" i="1"/>
  <c r="E644" i="1"/>
  <c r="E672" i="1"/>
  <c r="E699" i="1"/>
  <c r="E637" i="1"/>
  <c r="E697" i="1"/>
  <c r="E630" i="1"/>
  <c r="E643" i="1"/>
  <c r="E640" i="1"/>
  <c r="E684" i="1"/>
  <c r="E710" i="1"/>
  <c r="E713" i="1"/>
  <c r="E671" i="1"/>
  <c r="E675" i="1"/>
  <c r="E628" i="1"/>
  <c r="E694" i="1"/>
  <c r="E682" i="1"/>
  <c r="E704" i="1"/>
  <c r="E712" i="1"/>
  <c r="E626" i="1"/>
  <c r="E705" i="1"/>
  <c r="E688" i="1"/>
  <c r="E698" i="1"/>
  <c r="E693" i="1"/>
  <c r="E679" i="1"/>
  <c r="E629" i="1"/>
  <c r="E636" i="1"/>
  <c r="E670" i="1"/>
  <c r="E690" i="1"/>
  <c r="E634" i="1"/>
  <c r="E674" i="1"/>
  <c r="E706" i="1"/>
  <c r="E631" i="1"/>
  <c r="E701" i="1"/>
  <c r="E624" i="1"/>
  <c r="E707" i="1"/>
  <c r="E687" i="1"/>
  <c r="E668" i="1"/>
  <c r="E638" i="1"/>
  <c r="E678" i="1"/>
  <c r="E646" i="1"/>
  <c r="E696" i="1"/>
  <c r="E681" i="1"/>
  <c r="E686" i="1"/>
  <c r="E691" i="1"/>
  <c r="E680" i="1"/>
  <c r="E677" i="1"/>
  <c r="E709" i="1"/>
  <c r="E703" i="1"/>
  <c r="E639" i="1"/>
  <c r="E625" i="1"/>
  <c r="E689" i="1"/>
  <c r="E676" i="1"/>
  <c r="E700" i="1"/>
  <c r="E645" i="1"/>
  <c r="E711" i="1"/>
  <c r="E627" i="1"/>
  <c r="E635" i="1"/>
  <c r="E673" i="1"/>
  <c r="E708" i="1"/>
  <c r="E685" i="1"/>
  <c r="E642" i="1"/>
  <c r="F624" i="1" l="1"/>
  <c r="E715" i="1"/>
  <c r="F632" i="1" l="1"/>
  <c r="F683" i="1"/>
  <c r="F675" i="1"/>
  <c r="F684" i="1"/>
  <c r="F629" i="1"/>
  <c r="F628" i="1"/>
  <c r="F635" i="1"/>
  <c r="F646" i="1"/>
  <c r="F716" i="1"/>
  <c r="F645" i="1"/>
  <c r="F627" i="1"/>
  <c r="F699" i="1"/>
  <c r="F625" i="1"/>
  <c r="F630" i="1"/>
  <c r="F680" i="1"/>
  <c r="F669" i="1"/>
  <c r="F710" i="1"/>
  <c r="F701" i="1"/>
  <c r="F641" i="1"/>
  <c r="F681" i="1"/>
  <c r="F704" i="1"/>
  <c r="F685" i="1"/>
  <c r="F690" i="1"/>
  <c r="F676" i="1"/>
  <c r="F692" i="1"/>
  <c r="F688" i="1"/>
  <c r="F703" i="1"/>
  <c r="F677" i="1"/>
  <c r="F678" i="1"/>
  <c r="F668" i="1"/>
  <c r="F638" i="1"/>
  <c r="F694" i="1"/>
  <c r="F647" i="1"/>
  <c r="F686" i="1"/>
  <c r="F639" i="1"/>
  <c r="F644" i="1"/>
  <c r="F640" i="1"/>
  <c r="F674" i="1"/>
  <c r="F682" i="1"/>
  <c r="F707" i="1"/>
  <c r="F626" i="1"/>
  <c r="F672" i="1"/>
  <c r="F633" i="1"/>
  <c r="F637" i="1"/>
  <c r="F687" i="1"/>
  <c r="F705" i="1"/>
  <c r="F670" i="1"/>
  <c r="F679" i="1"/>
  <c r="F671" i="1"/>
  <c r="F709" i="1"/>
  <c r="F631" i="1"/>
  <c r="F642" i="1"/>
  <c r="F643" i="1"/>
  <c r="F673" i="1"/>
  <c r="F708" i="1"/>
  <c r="F700" i="1"/>
  <c r="F706" i="1"/>
  <c r="F713" i="1"/>
  <c r="F689" i="1"/>
  <c r="F636" i="1"/>
  <c r="F712" i="1"/>
  <c r="F696" i="1"/>
  <c r="F702" i="1"/>
  <c r="F711" i="1"/>
  <c r="F634" i="1"/>
  <c r="F697" i="1"/>
  <c r="F691" i="1"/>
  <c r="F695" i="1"/>
  <c r="F693" i="1"/>
  <c r="F698" i="1"/>
  <c r="F715" i="1" l="1"/>
  <c r="G625" i="1"/>
  <c r="G688" i="1" l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704" i="1"/>
  <c r="G633" i="1"/>
  <c r="G697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47" i="1"/>
  <c r="G684" i="1"/>
  <c r="G637" i="1"/>
  <c r="G635" i="1"/>
  <c r="G713" i="1"/>
  <c r="G643" i="1"/>
  <c r="G641" i="1"/>
  <c r="G699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68" i="1"/>
  <c r="G675" i="1"/>
  <c r="G678" i="1"/>
  <c r="G685" i="1"/>
  <c r="G716" i="1"/>
  <c r="G708" i="1"/>
  <c r="G715" i="1" l="1"/>
  <c r="H628" i="1"/>
  <c r="H672" i="1" l="1"/>
  <c r="H706" i="1"/>
  <c r="H703" i="1"/>
  <c r="H689" i="1"/>
  <c r="H638" i="1"/>
  <c r="H630" i="1"/>
  <c r="H716" i="1"/>
  <c r="H681" i="1"/>
  <c r="H673" i="1"/>
  <c r="H704" i="1"/>
  <c r="H670" i="1"/>
  <c r="H699" i="1"/>
  <c r="H668" i="1"/>
  <c r="H708" i="1"/>
  <c r="H641" i="1"/>
  <c r="H631" i="1"/>
  <c r="H702" i="1"/>
  <c r="H639" i="1"/>
  <c r="H698" i="1"/>
  <c r="H682" i="1"/>
  <c r="H685" i="1"/>
  <c r="H647" i="1"/>
  <c r="H646" i="1"/>
  <c r="H692" i="1"/>
  <c r="H678" i="1"/>
  <c r="H709" i="1"/>
  <c r="H695" i="1"/>
  <c r="H690" i="1"/>
  <c r="H684" i="1"/>
  <c r="H676" i="1"/>
  <c r="H696" i="1"/>
  <c r="H691" i="1"/>
  <c r="H674" i="1"/>
  <c r="H694" i="1"/>
  <c r="H634" i="1"/>
  <c r="H675" i="1"/>
  <c r="H707" i="1"/>
  <c r="H680" i="1"/>
  <c r="H700" i="1"/>
  <c r="H686" i="1"/>
  <c r="H643" i="1"/>
  <c r="H635" i="1"/>
  <c r="H629" i="1"/>
  <c r="H701" i="1"/>
  <c r="H677" i="1"/>
  <c r="H632" i="1"/>
  <c r="H671" i="1"/>
  <c r="H713" i="1"/>
  <c r="H711" i="1"/>
  <c r="H688" i="1"/>
  <c r="H683" i="1"/>
  <c r="H644" i="1"/>
  <c r="H693" i="1"/>
  <c r="H697" i="1"/>
  <c r="H712" i="1"/>
  <c r="H687" i="1"/>
  <c r="H636" i="1"/>
  <c r="H640" i="1"/>
  <c r="H637" i="1"/>
  <c r="H642" i="1"/>
  <c r="H645" i="1"/>
  <c r="H633" i="1"/>
  <c r="H679" i="1"/>
  <c r="H705" i="1"/>
  <c r="H710" i="1"/>
  <c r="H669" i="1"/>
  <c r="H715" i="1" l="1"/>
  <c r="I629" i="1"/>
  <c r="I645" i="1" l="1"/>
  <c r="I695" i="1"/>
  <c r="I701" i="1"/>
  <c r="I680" i="1"/>
  <c r="I691" i="1"/>
  <c r="I710" i="1"/>
  <c r="I668" i="1"/>
  <c r="I686" i="1"/>
  <c r="I646" i="1"/>
  <c r="I712" i="1"/>
  <c r="I697" i="1"/>
  <c r="I677" i="1"/>
  <c r="I636" i="1"/>
  <c r="I693" i="1"/>
  <c r="I684" i="1"/>
  <c r="I642" i="1"/>
  <c r="I633" i="1"/>
  <c r="I699" i="1"/>
  <c r="I696" i="1"/>
  <c r="I700" i="1"/>
  <c r="I707" i="1"/>
  <c r="I687" i="1"/>
  <c r="I638" i="1"/>
  <c r="I690" i="1"/>
  <c r="I673" i="1"/>
  <c r="I694" i="1"/>
  <c r="I689" i="1"/>
  <c r="I705" i="1"/>
  <c r="I630" i="1"/>
  <c r="I640" i="1"/>
  <c r="I676" i="1"/>
  <c r="I692" i="1"/>
  <c r="I644" i="1"/>
  <c r="I643" i="1"/>
  <c r="I678" i="1"/>
  <c r="I679" i="1"/>
  <c r="I706" i="1"/>
  <c r="I682" i="1"/>
  <c r="I631" i="1"/>
  <c r="I675" i="1"/>
  <c r="I708" i="1"/>
  <c r="I704" i="1"/>
  <c r="I683" i="1"/>
  <c r="I716" i="1"/>
  <c r="I634" i="1"/>
  <c r="I711" i="1"/>
  <c r="I681" i="1"/>
  <c r="I670" i="1"/>
  <c r="I698" i="1"/>
  <c r="I703" i="1"/>
  <c r="I641" i="1"/>
  <c r="I672" i="1"/>
  <c r="I713" i="1"/>
  <c r="I709" i="1"/>
  <c r="I635" i="1"/>
  <c r="I639" i="1"/>
  <c r="I674" i="1"/>
  <c r="I647" i="1"/>
  <c r="I632" i="1"/>
  <c r="I688" i="1"/>
  <c r="I685" i="1"/>
  <c r="I669" i="1"/>
  <c r="I637" i="1"/>
  <c r="I671" i="1"/>
  <c r="I702" i="1"/>
  <c r="I715" i="1" l="1"/>
  <c r="J630" i="1"/>
  <c r="J694" i="1" l="1"/>
  <c r="J646" i="1"/>
  <c r="J687" i="1"/>
  <c r="J676" i="1"/>
  <c r="J708" i="1"/>
  <c r="J695" i="1"/>
  <c r="J696" i="1"/>
  <c r="J691" i="1"/>
  <c r="J679" i="1"/>
  <c r="J635" i="1"/>
  <c r="J643" i="1"/>
  <c r="J704" i="1"/>
  <c r="J682" i="1"/>
  <c r="J669" i="1"/>
  <c r="J700" i="1"/>
  <c r="J674" i="1"/>
  <c r="J678" i="1"/>
  <c r="J701" i="1"/>
  <c r="J709" i="1"/>
  <c r="J683" i="1"/>
  <c r="J637" i="1"/>
  <c r="J647" i="1"/>
  <c r="J681" i="1"/>
  <c r="J703" i="1"/>
  <c r="J712" i="1"/>
  <c r="J686" i="1"/>
  <c r="J634" i="1"/>
  <c r="J716" i="1"/>
  <c r="J689" i="1"/>
  <c r="J672" i="1"/>
  <c r="J688" i="1"/>
  <c r="J677" i="1"/>
  <c r="J705" i="1"/>
  <c r="J641" i="1"/>
  <c r="J668" i="1"/>
  <c r="J645" i="1"/>
  <c r="J711" i="1"/>
  <c r="J680" i="1"/>
  <c r="J706" i="1"/>
  <c r="J698" i="1"/>
  <c r="J632" i="1"/>
  <c r="J633" i="1"/>
  <c r="J710" i="1"/>
  <c r="J685" i="1"/>
  <c r="J670" i="1"/>
  <c r="J702" i="1"/>
  <c r="J671" i="1"/>
  <c r="J693" i="1"/>
  <c r="J644" i="1"/>
  <c r="J638" i="1"/>
  <c r="J699" i="1"/>
  <c r="J707" i="1"/>
  <c r="J675" i="1"/>
  <c r="J690" i="1"/>
  <c r="J640" i="1"/>
  <c r="J684" i="1"/>
  <c r="J673" i="1"/>
  <c r="J631" i="1"/>
  <c r="J692" i="1"/>
  <c r="J639" i="1"/>
  <c r="J636" i="1"/>
  <c r="J713" i="1"/>
  <c r="J697" i="1"/>
  <c r="J642" i="1"/>
  <c r="L647" i="1" l="1"/>
  <c r="J715" i="1"/>
  <c r="K644" i="1"/>
  <c r="K716" i="1" l="1"/>
  <c r="K681" i="1"/>
  <c r="K679" i="1"/>
  <c r="K670" i="1"/>
  <c r="K711" i="1"/>
  <c r="K706" i="1"/>
  <c r="K683" i="1"/>
  <c r="K710" i="1"/>
  <c r="K668" i="1"/>
  <c r="K696" i="1"/>
  <c r="K687" i="1"/>
  <c r="K691" i="1"/>
  <c r="K702" i="1"/>
  <c r="K700" i="1"/>
  <c r="K694" i="1"/>
  <c r="K671" i="1"/>
  <c r="K676" i="1"/>
  <c r="K674" i="1"/>
  <c r="K690" i="1"/>
  <c r="K693" i="1"/>
  <c r="K689" i="1"/>
  <c r="K682" i="1"/>
  <c r="K675" i="1"/>
  <c r="K704" i="1"/>
  <c r="K708" i="1"/>
  <c r="K672" i="1"/>
  <c r="K709" i="1"/>
  <c r="K695" i="1"/>
  <c r="K697" i="1"/>
  <c r="K705" i="1"/>
  <c r="K698" i="1"/>
  <c r="K701" i="1"/>
  <c r="K692" i="1"/>
  <c r="K712" i="1"/>
  <c r="K686" i="1"/>
  <c r="K673" i="1"/>
  <c r="K677" i="1"/>
  <c r="K688" i="1"/>
  <c r="K680" i="1"/>
  <c r="K713" i="1"/>
  <c r="K678" i="1"/>
  <c r="K685" i="1"/>
  <c r="K703" i="1"/>
  <c r="K707" i="1"/>
  <c r="K669" i="1"/>
  <c r="K699" i="1"/>
  <c r="K684" i="1"/>
  <c r="L705" i="1"/>
  <c r="L683" i="1"/>
  <c r="L668" i="1"/>
  <c r="L693" i="1"/>
  <c r="M693" i="1" s="1"/>
  <c r="L707" i="1"/>
  <c r="M707" i="1" s="1"/>
  <c r="L704" i="1"/>
  <c r="L687" i="1"/>
  <c r="M687" i="1" s="1"/>
  <c r="L706" i="1"/>
  <c r="L672" i="1"/>
  <c r="M672" i="1" s="1"/>
  <c r="L709" i="1"/>
  <c r="M709" i="1" s="1"/>
  <c r="L702" i="1"/>
  <c r="L691" i="1"/>
  <c r="M691" i="1" s="1"/>
  <c r="L712" i="1"/>
  <c r="M712" i="1" s="1"/>
  <c r="L695" i="1"/>
  <c r="M695" i="1" s="1"/>
  <c r="L680" i="1"/>
  <c r="L700" i="1"/>
  <c r="L708" i="1"/>
  <c r="L681" i="1"/>
  <c r="M681" i="1" s="1"/>
  <c r="L701" i="1"/>
  <c r="L692" i="1"/>
  <c r="L674" i="1"/>
  <c r="M674" i="1" s="1"/>
  <c r="L673" i="1"/>
  <c r="M673" i="1" s="1"/>
  <c r="L698" i="1"/>
  <c r="L690" i="1"/>
  <c r="L710" i="1"/>
  <c r="M710" i="1" s="1"/>
  <c r="L682" i="1"/>
  <c r="M682" i="1" s="1"/>
  <c r="L713" i="1"/>
  <c r="L684" i="1"/>
  <c r="L696" i="1"/>
  <c r="M696" i="1" s="1"/>
  <c r="L676" i="1"/>
  <c r="L679" i="1"/>
  <c r="M679" i="1" s="1"/>
  <c r="L688" i="1"/>
  <c r="L699" i="1"/>
  <c r="L670" i="1"/>
  <c r="M670" i="1" s="1"/>
  <c r="L697" i="1"/>
  <c r="L716" i="1"/>
  <c r="L669" i="1"/>
  <c r="L675" i="1"/>
  <c r="L677" i="1"/>
  <c r="M677" i="1" s="1"/>
  <c r="L686" i="1"/>
  <c r="M686" i="1" s="1"/>
  <c r="L694" i="1"/>
  <c r="M694" i="1" s="1"/>
  <c r="L678" i="1"/>
  <c r="M678" i="1" s="1"/>
  <c r="L703" i="1"/>
  <c r="L671" i="1"/>
  <c r="L685" i="1"/>
  <c r="M685" i="1" s="1"/>
  <c r="L711" i="1"/>
  <c r="M711" i="1" s="1"/>
  <c r="L689" i="1"/>
  <c r="M689" i="1" s="1"/>
  <c r="M680" i="1" l="1"/>
  <c r="H55" i="9" s="1"/>
  <c r="M704" i="1"/>
  <c r="M684" i="1"/>
  <c r="M698" i="1"/>
  <c r="M675" i="1"/>
  <c r="C55" i="9" s="1"/>
  <c r="M671" i="1"/>
  <c r="F23" i="9" s="1"/>
  <c r="M683" i="1"/>
  <c r="D87" i="9" s="1"/>
  <c r="K715" i="1"/>
  <c r="M699" i="1"/>
  <c r="M708" i="1"/>
  <c r="H183" i="9" s="1"/>
  <c r="M705" i="1"/>
  <c r="M688" i="1"/>
  <c r="I87" i="9" s="1"/>
  <c r="M690" i="1"/>
  <c r="M700" i="1"/>
  <c r="G151" i="9" s="1"/>
  <c r="M706" i="1"/>
  <c r="M676" i="1"/>
  <c r="D55" i="9" s="1"/>
  <c r="M669" i="1"/>
  <c r="D23" i="9" s="1"/>
  <c r="M692" i="1"/>
  <c r="M703" i="1"/>
  <c r="M697" i="1"/>
  <c r="D151" i="9" s="1"/>
  <c r="M713" i="1"/>
  <c r="M701" i="1"/>
  <c r="M702" i="1"/>
  <c r="H119" i="9"/>
  <c r="F151" i="9"/>
  <c r="C215" i="9"/>
  <c r="G23" i="9"/>
  <c r="E183" i="9"/>
  <c r="G87" i="9"/>
  <c r="D119" i="9"/>
  <c r="F183" i="9"/>
  <c r="C119" i="9"/>
  <c r="C183" i="9"/>
  <c r="E55" i="9"/>
  <c r="G55" i="9"/>
  <c r="F215" i="9"/>
  <c r="E151" i="9"/>
  <c r="H151" i="9"/>
  <c r="I151" i="9"/>
  <c r="H87" i="9"/>
  <c r="L715" i="1"/>
  <c r="M668" i="1"/>
  <c r="F87" i="9"/>
  <c r="C151" i="9"/>
  <c r="I23" i="9"/>
  <c r="E215" i="9"/>
  <c r="G183" i="9"/>
  <c r="E87" i="9"/>
  <c r="F119" i="9"/>
  <c r="E119" i="9"/>
  <c r="G119" i="9"/>
  <c r="D215" i="9"/>
  <c r="F55" i="9"/>
  <c r="E23" i="9"/>
  <c r="C87" i="9"/>
  <c r="H23" i="9"/>
  <c r="I55" i="9"/>
  <c r="I119" i="9"/>
  <c r="I183" i="9"/>
  <c r="D183" i="9"/>
  <c r="M715" i="1" l="1"/>
  <c r="C23" i="9"/>
</calcChain>
</file>

<file path=xl/sharedStrings.xml><?xml version="1.0" encoding="utf-8"?>
<sst xmlns="http://schemas.openxmlformats.org/spreadsheetml/2006/main" count="4675" uniqueCount="1285">
  <si>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</si>
  <si>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</si>
  <si>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</si>
  <si>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</si>
  <si>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</si>
  <si>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</si>
  <si>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</si>
  <si>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</si>
  <si>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</si>
  <si>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</si>
  <si>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</si>
  <si>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</si>
  <si>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</si>
  <si>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</si>
  <si>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</si>
  <si>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</si>
  <si>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</si>
  <si>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</si>
  <si>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</si>
  <si>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</si>
  <si>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</si>
  <si>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</si>
  <si>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</si>
  <si>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</si>
  <si>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</si>
  <si>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</si>
  <si>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</si>
  <si>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</si>
  <si>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</si>
  <si>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</si>
  <si>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</si>
  <si>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</si>
  <si>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</si>
  <si>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</si>
  <si>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</si>
  <si>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</si>
  <si>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</si>
  <si>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</si>
  <si>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</si>
  <si>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</si>
  <si>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</si>
  <si>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</si>
  <si>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</si>
  <si>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</si>
  <si>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</si>
  <si>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</si>
  <si>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</si>
  <si>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</si>
  <si>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</si>
  <si>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</si>
  <si>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</si>
  <si>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</si>
  <si>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</si>
  <si>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</si>
  <si>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</si>
  <si>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</si>
  <si>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</si>
  <si>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</si>
  <si>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</si>
  <si>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</si>
  <si>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</si>
  <si>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</si>
  <si>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</si>
  <si>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</si>
  <si>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</si>
  <si>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</si>
  <si>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</si>
  <si>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</si>
  <si>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</si>
  <si>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</si>
  <si>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</si>
  <si>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</si>
  <si>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</si>
  <si>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</si>
  <si>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</si>
  <si>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</si>
  <si>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</si>
  <si>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</si>
  <si>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</si>
  <si>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</si>
  <si>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</si>
  <si>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</si>
  <si>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</si>
  <si>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</si>
  <si>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</si>
  <si>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</si>
  <si>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</si>
  <si>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</si>
  <si>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</si>
  <si>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</si>
  <si>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</si>
  <si>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</si>
  <si>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</si>
  <si>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</si>
  <si>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</si>
  <si>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</si>
  <si>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</si>
  <si>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</si>
  <si>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</si>
  <si>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</si>
  <si>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</si>
  <si>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</si>
  <si>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</si>
  <si>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</si>
  <si>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</si>
  <si>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</si>
  <si>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</si>
  <si>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</si>
  <si>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</si>
  <si>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</si>
  <si>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</si>
  <si>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</si>
  <si>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</si>
  <si>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</si>
  <si>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</si>
  <si>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</si>
  <si>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</si>
  <si>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</si>
  <si>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</si>
  <si>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</si>
  <si>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</si>
  <si>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</si>
  <si>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</si>
  <si>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</si>
  <si>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</si>
  <si>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</si>
  <si>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</si>
  <si>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</si>
  <si>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</si>
  <si>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</si>
  <si>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</si>
  <si>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</si>
  <si>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</si>
  <si>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</si>
  <si>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</si>
  <si>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</si>
  <si>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</si>
  <si>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</si>
  <si>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</si>
  <si>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</si>
  <si>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</si>
  <si>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</si>
  <si>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</si>
  <si>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</si>
  <si>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</si>
  <si>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</si>
  <si>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</si>
  <si>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</si>
  <si>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</si>
  <si>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</si>
  <si>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</si>
  <si>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</si>
  <si>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</si>
  <si>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</si>
  <si>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</si>
  <si>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</si>
  <si>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</si>
  <si>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</si>
  <si>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</si>
  <si>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</si>
  <si>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</si>
  <si>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</si>
  <si>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</si>
  <si>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</si>
  <si>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</si>
  <si>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</si>
  <si>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</si>
  <si>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</si>
  <si>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</si>
  <si>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</si>
  <si>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</si>
  <si>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</si>
  <si>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</si>
  <si>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</si>
  <si>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</si>
  <si>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</si>
  <si>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</si>
  <si>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</si>
  <si>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</si>
  <si>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</si>
  <si>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</si>
  <si>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</si>
  <si>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</si>
  <si>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</si>
  <si>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</si>
  <si>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</si>
  <si>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</si>
  <si>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</si>
  <si>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</si>
  <si>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</si>
  <si>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</si>
  <si>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</si>
  <si>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</si>
  <si>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</si>
  <si>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</si>
  <si>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</si>
  <si>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</si>
  <si>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</si>
  <si>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</si>
  <si>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</si>
  <si>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</si>
  <si>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</si>
  <si>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</si>
  <si>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</si>
  <si>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</si>
  <si>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</si>
  <si>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</si>
  <si>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</si>
  <si>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</si>
  <si>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</si>
  <si>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</si>
  <si>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</si>
  <si>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</si>
  <si>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</si>
  <si>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</si>
  <si>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</si>
  <si>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</si>
  <si>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</si>
  <si>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</si>
  <si>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</si>
  <si>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</si>
  <si>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</si>
  <si>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</si>
  <si>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</si>
  <si>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</si>
  <si>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</si>
  <si>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</si>
  <si>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</si>
  <si>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</si>
  <si>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</si>
  <si>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</si>
  <si>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</si>
  <si>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</si>
  <si>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</si>
  <si>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</si>
  <si>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</si>
  <si>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</si>
  <si>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</si>
  <si>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</si>
  <si>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</si>
  <si>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</si>
  <si>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</si>
  <si>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</si>
  <si>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</si>
  <si>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</si>
  <si>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</si>
  <si>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</si>
  <si>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</si>
  <si>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</si>
  <si>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</si>
  <si>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</si>
  <si>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</si>
  <si>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</si>
  <si>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</si>
  <si>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</si>
  <si>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</si>
  <si>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</si>
  <si>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</si>
  <si>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</si>
  <si>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</si>
  <si>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</si>
  <si>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</si>
  <si>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</si>
  <si>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</si>
  <si>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</si>
  <si>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</si>
  <si>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</si>
  <si>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</si>
  <si>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</si>
  <si>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</si>
  <si>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</si>
  <si>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</si>
  <si>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</si>
  <si>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</si>
  <si>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</si>
  <si>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</si>
  <si>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</si>
  <si>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</si>
  <si>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</si>
  <si>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</si>
  <si>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</si>
  <si>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</si>
  <si>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</si>
  <si>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</si>
  <si>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</si>
  <si>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</si>
  <si>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</si>
  <si>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</si>
  <si>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</si>
  <si>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</si>
  <si>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</si>
  <si>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</si>
  <si>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</si>
  <si>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</si>
  <si>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</si>
  <si>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</si>
  <si>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</si>
  <si>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</si>
  <si>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</si>
  <si>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</si>
  <si>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</si>
  <si>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</si>
  <si>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</si>
  <si>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</si>
  <si>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</si>
  <si>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</si>
  <si>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</si>
  <si>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</si>
  <si>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</si>
  <si>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</si>
  <si>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</si>
  <si>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</si>
  <si>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</si>
  <si>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</si>
  <si>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</si>
  <si>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</si>
  <si>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</si>
  <si>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</si>
  <si>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</si>
  <si>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</si>
  <si>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</si>
  <si>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</si>
  <si>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</si>
  <si>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</si>
  <si>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</si>
  <si>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</si>
  <si>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</si>
  <si>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</si>
  <si>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</si>
  <si>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</si>
  <si>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</si>
  <si>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</si>
  <si>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</si>
  <si>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</si>
  <si>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</si>
  <si>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</si>
  <si>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</si>
  <si>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</si>
  <si>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</si>
  <si>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</si>
  <si>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</si>
  <si>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</si>
  <si>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</si>
  <si>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</si>
  <si>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</si>
  <si>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</si>
  <si>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</si>
  <si>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</si>
  <si>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</si>
  <si>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</si>
  <si>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</si>
  <si>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</si>
  <si>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</si>
  <si>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</si>
  <si>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</si>
  <si>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</si>
  <si>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</si>
  <si>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</si>
  <si>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</si>
  <si>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</si>
  <si>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</si>
  <si>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</si>
  <si>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</si>
  <si>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</si>
  <si>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</si>
  <si>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</si>
  <si>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</si>
  <si>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</si>
  <si>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</si>
  <si>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</si>
  <si>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</si>
  <si>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</si>
  <si>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</si>
  <si>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</si>
  <si>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</si>
  <si>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</si>
  <si>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</si>
  <si>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</si>
  <si>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</si>
  <si>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</si>
  <si>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</si>
  <si>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</si>
  <si>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</si>
  <si>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</si>
  <si>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</si>
  <si>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</si>
  <si>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</si>
  <si>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</si>
  <si>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</si>
  <si>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</si>
  <si>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</si>
  <si>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</si>
  <si>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</si>
  <si>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</si>
  <si>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</si>
  <si>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</si>
  <si>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</si>
  <si>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</si>
  <si>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</si>
  <si>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</si>
  <si>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</si>
  <si>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</si>
  <si>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</si>
  <si>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</si>
  <si>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</si>
  <si>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</si>
  <si>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</si>
  <si>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</si>
  <si>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</si>
  <si>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</si>
  <si>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</si>
  <si>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</si>
  <si>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</si>
  <si>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</si>
  <si>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</si>
  <si>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</si>
  <si>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</si>
  <si>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</si>
  <si>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</si>
  <si>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</si>
  <si>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</si>
  <si>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</si>
  <si>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</si>
  <si>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</si>
  <si>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</si>
  <si>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</si>
  <si>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</si>
  <si>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</si>
  <si>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</si>
  <si>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</si>
  <si>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</si>
  <si>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</si>
  <si>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</si>
  <si>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</si>
  <si>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</si>
  <si>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</si>
  <si>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</si>
  <si>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</si>
  <si>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</si>
  <si>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</si>
  <si>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</si>
  <si>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</si>
  <si>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</si>
  <si>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</si>
  <si>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</si>
  <si>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</si>
  <si>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</si>
  <si>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</si>
  <si>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</si>
  <si>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</si>
  <si>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</si>
  <si>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</si>
  <si>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</si>
  <si>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</si>
  <si>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</si>
  <si>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</si>
  <si>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</si>
  <si>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</si>
  <si>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</si>
  <si>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</si>
  <si>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</si>
  <si>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</si>
  <si>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</si>
  <si>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</si>
  <si>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</si>
  <si>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</si>
  <si>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</si>
  <si>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</si>
  <si>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</si>
  <si>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</si>
  <si>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</si>
  <si>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</si>
  <si>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</si>
  <si>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</si>
  <si>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</si>
  <si>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</si>
  <si>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</si>
  <si>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</si>
  <si>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</si>
  <si>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</si>
  <si>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</si>
  <si>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</si>
  <si>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</si>
  <si>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</si>
  <si>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</si>
  <si>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</si>
  <si>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</si>
  <si>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</si>
  <si>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</si>
  <si>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</si>
  <si>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</si>
  <si>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</si>
  <si>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</si>
  <si>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</si>
  <si>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</si>
  <si>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</si>
  <si>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</si>
  <si>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</si>
  <si>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</si>
  <si>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</si>
  <si>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</si>
  <si>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</si>
  <si>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</si>
  <si>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</si>
  <si>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</si>
  <si>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</si>
  <si>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</si>
  <si>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</si>
  <si>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</si>
  <si>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</si>
  <si>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</si>
  <si>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</si>
  <si>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</si>
  <si>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</si>
  <si>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</si>
  <si>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</si>
  <si>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</si>
  <si>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</si>
  <si>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</si>
  <si>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</si>
  <si>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</si>
  <si>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</si>
  <si>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</si>
  <si>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</si>
  <si>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</si>
  <si>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</si>
  <si>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</si>
  <si>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</si>
  <si>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</si>
  <si>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</si>
  <si>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</si>
  <si>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</si>
  <si>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</si>
  <si>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</si>
  <si>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</si>
  <si>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</si>
  <si>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</si>
  <si>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</si>
  <si>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</si>
  <si>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</si>
  <si>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</si>
  <si>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</si>
  <si>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</si>
  <si>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</si>
  <si>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</si>
  <si>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</si>
  <si>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</si>
  <si>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</si>
  <si>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</si>
  <si>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</si>
  <si>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</si>
  <si>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</si>
  <si>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</si>
  <si>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</si>
  <si>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</si>
  <si>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</si>
  <si>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</si>
  <si>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</si>
  <si>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</si>
  <si>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</si>
  <si>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</si>
  <si>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</si>
  <si>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</si>
  <si>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</si>
  <si>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</si>
  <si>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</si>
  <si>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</si>
  <si>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</si>
  <si>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</si>
  <si>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</si>
  <si>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</si>
  <si>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</si>
  <si>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</si>
  <si>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</si>
  <si>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</si>
  <si>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</si>
  <si>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</si>
  <si>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</si>
  <si>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</si>
  <si>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</si>
  <si>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</si>
  <si>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</si>
  <si>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</si>
  <si>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</si>
  <si>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</si>
  <si>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</si>
  <si>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</si>
  <si>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</si>
  <si>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</si>
  <si>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</si>
  <si>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</si>
  <si>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</si>
  <si>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</si>
  <si>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</si>
  <si>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</si>
  <si>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</si>
  <si>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</si>
  <si>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</si>
  <si>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</si>
  <si>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</si>
  <si>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</si>
  <si>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</si>
  <si>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</si>
  <si>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</si>
  <si>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</si>
  <si>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</si>
  <si>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</si>
  <si>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</si>
  <si>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</si>
  <si>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</si>
  <si>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</si>
  <si>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</si>
  <si>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</si>
  <si>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</si>
  <si>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</si>
  <si>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</si>
  <si>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</si>
  <si>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</si>
  <si>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</si>
  <si>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</si>
  <si>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</si>
  <si>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</si>
  <si>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</si>
  <si>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</si>
  <si>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</si>
  <si>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</si>
  <si>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</si>
  <si>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</si>
  <si>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</si>
  <si>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</si>
  <si>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</si>
  <si>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</si>
  <si>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</si>
  <si>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</si>
  <si>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</si>
  <si>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</si>
  <si>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</si>
  <si>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</si>
  <si>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</si>
  <si>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</si>
  <si>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</si>
  <si>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</si>
  <si>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</si>
  <si>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</si>
  <si>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</si>
  <si>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</si>
  <si>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</si>
  <si>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</si>
  <si>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</si>
  <si>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</si>
  <si>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</si>
  <si>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</si>
  <si>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</si>
  <si>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</si>
  <si>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</si>
  <si>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</si>
  <si>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</si>
  <si>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</si>
  <si>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</si>
  <si>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</si>
  <si>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</si>
  <si>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</si>
  <si>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</si>
  <si>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</si>
  <si>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</si>
  <si>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</si>
  <si>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</si>
  <si>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</si>
  <si>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</si>
  <si>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</si>
  <si>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</si>
  <si>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</si>
  <si>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</si>
  <si>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</si>
  <si>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</si>
  <si>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</si>
  <si>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</si>
  <si>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</si>
  <si>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</si>
  <si>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</si>
  <si>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</si>
  <si>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</si>
  <si>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</si>
  <si>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</si>
  <si>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</si>
  <si>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</si>
  <si>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</si>
  <si>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</si>
  <si>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</si>
  <si>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</si>
  <si>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</si>
  <si>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</si>
  <si>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</si>
  <si>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</si>
  <si>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</si>
  <si>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</si>
  <si>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</si>
  <si>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</si>
  <si>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</si>
  <si>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</si>
  <si>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</si>
  <si>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</si>
  <si>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</si>
  <si>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</si>
  <si>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</si>
  <si>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</si>
  <si>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</si>
  <si>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</si>
  <si>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</si>
  <si>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</si>
  <si>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</si>
  <si>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</si>
  <si>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</si>
  <si>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</si>
  <si>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</si>
  <si>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</si>
  <si>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</si>
  <si>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</si>
  <si>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</si>
  <si>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</si>
  <si>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</si>
  <si>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</si>
  <si>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</si>
  <si>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</si>
  <si>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</si>
  <si>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</si>
  <si>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</si>
  <si>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</si>
  <si>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</si>
  <si>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</si>
  <si>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</si>
  <si>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</si>
  <si>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</si>
  <si>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</si>
  <si>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</si>
  <si>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</si>
  <si>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</si>
  <si>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</si>
  <si>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</si>
  <si>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</si>
  <si>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</si>
  <si>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</si>
  <si>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</si>
  <si>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</si>
  <si>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</si>
  <si>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</si>
  <si>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</si>
  <si>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</si>
  <si>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</si>
  <si>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</si>
  <si>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</si>
  <si>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</si>
  <si>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</si>
  <si>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</si>
  <si>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</si>
  <si>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</si>
  <si>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</si>
  <si>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</si>
  <si>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</si>
  <si>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</si>
  <si>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</si>
  <si>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</si>
  <si>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</si>
  <si>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</si>
  <si>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</si>
  <si>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</si>
  <si>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</si>
  <si>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</si>
  <si>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</si>
  <si>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</si>
  <si>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</si>
  <si>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</si>
  <si>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</si>
  <si>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</si>
  <si>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</si>
  <si>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</si>
  <si>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</si>
  <si>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</si>
  <si>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</si>
  <si>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</si>
  <si>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</si>
  <si>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</si>
  <si>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</si>
  <si>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</si>
  <si>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</si>
  <si>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</si>
  <si>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</si>
  <si>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</si>
  <si>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</si>
  <si>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</si>
  <si>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</si>
  <si>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</si>
  <si>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</si>
  <si>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</si>
  <si>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</si>
  <si>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</si>
  <si>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</si>
  <si>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</si>
  <si>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</si>
  <si>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</si>
  <si>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</si>
  <si>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</si>
  <si>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</si>
  <si>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</si>
  <si>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</si>
  <si>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</si>
  <si>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</si>
  <si>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</si>
  <si>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</si>
  <si>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</si>
  <si>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</si>
  <si>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</si>
  <si>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</si>
  <si>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</si>
  <si>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</si>
  <si>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</si>
  <si>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</si>
  <si>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</si>
  <si>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</si>
  <si>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</si>
  <si>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</si>
  <si>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</si>
  <si>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</si>
  <si>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</si>
  <si>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</si>
  <si>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</si>
  <si>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</si>
  <si>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</si>
  <si>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</si>
  <si>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</si>
  <si>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</si>
  <si>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</si>
  <si>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</si>
  <si>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</si>
  <si>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</si>
  <si>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</si>
  <si>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</si>
  <si>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</si>
  <si>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</si>
  <si>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</si>
  <si>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</si>
  <si>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</si>
  <si>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</si>
  <si>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</si>
  <si>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</si>
  <si>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</si>
  <si>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</si>
  <si>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</si>
  <si>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</si>
  <si>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</si>
  <si>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</si>
  <si>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</si>
  <si>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</si>
  <si>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</si>
  <si>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</si>
  <si>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</si>
  <si>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</si>
  <si>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</si>
  <si>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</si>
  <si>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</si>
  <si>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</si>
  <si>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</si>
  <si>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</si>
  <si>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</si>
  <si>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</si>
  <si>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</si>
  <si>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</si>
  <si>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</si>
  <si>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</si>
  <si>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</si>
  <si>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</si>
  <si>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</si>
  <si>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</si>
  <si>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</si>
  <si>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</si>
  <si>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</si>
  <si>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</si>
  <si>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</si>
  <si>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</si>
  <si>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</si>
  <si>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</si>
  <si>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</si>
  <si>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</si>
  <si>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</si>
  <si>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</si>
  <si>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</si>
  <si>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</si>
  <si>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</si>
  <si>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</si>
  <si>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</si>
  <si>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</si>
  <si>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</si>
  <si>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</si>
  <si>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</si>
  <si>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</si>
  <si>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</si>
  <si>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</si>
  <si>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</si>
  <si>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</si>
  <si>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</si>
  <si>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</si>
  <si>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</si>
  <si>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</si>
  <si>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</si>
  <si>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</si>
  <si>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</si>
  <si>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</si>
  <si>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</si>
  <si>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</si>
  <si>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</si>
  <si>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</si>
  <si>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</si>
  <si>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</si>
  <si>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</si>
  <si>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</si>
  <si>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</si>
  <si>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</si>
  <si>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</si>
  <si>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</si>
  <si>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</si>
  <si>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</si>
  <si>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</si>
  <si>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</si>
  <si>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</si>
  <si>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</si>
  <si>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</si>
  <si>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</si>
  <si>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</si>
  <si>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</si>
  <si>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</si>
  <si>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</si>
  <si>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</si>
  <si>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</si>
  <si>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</si>
  <si>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</si>
  <si>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</si>
  <si>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</si>
  <si>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</si>
  <si>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</si>
  <si>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</si>
  <si>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</si>
  <si>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</si>
  <si>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</si>
  <si>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</si>
  <si>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</si>
  <si>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</si>
  <si>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</si>
  <si>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</si>
  <si>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</si>
  <si>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</si>
  <si>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</si>
  <si>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</si>
  <si>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</si>
  <si>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</si>
  <si>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</si>
  <si>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</si>
  <si>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</si>
  <si>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</si>
  <si>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</si>
  <si>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</si>
  <si>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</si>
  <si>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</si>
  <si>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</si>
  <si>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</si>
  <si>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</si>
  <si>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</si>
  <si>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</si>
  <si>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</si>
  <si>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</si>
  <si>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</si>
  <si>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</si>
  <si>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</si>
  <si>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</si>
  <si>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</si>
  <si>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</si>
  <si>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</si>
  <si>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</si>
  <si>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</si>
  <si>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</si>
  <si>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</si>
  <si>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</si>
  <si>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</si>
  <si>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</si>
  <si>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</si>
  <si>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</si>
  <si>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</si>
  <si>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</si>
  <si>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</si>
  <si>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</si>
  <si>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</si>
  <si>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</si>
  <si>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</si>
  <si>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</si>
  <si>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</si>
  <si>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</si>
  <si>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</si>
  <si>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</si>
  <si>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</si>
  <si>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</si>
  <si>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</si>
  <si>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</si>
  <si>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</si>
  <si>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</si>
  <si>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</si>
  <si>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</si>
  <si>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</si>
  <si>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</si>
  <si>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</si>
  <si>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</si>
  <si>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</si>
  <si>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</si>
  <si>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</si>
  <si>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</si>
  <si>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</si>
  <si>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</si>
  <si>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</si>
  <si>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</si>
  <si>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</si>
  <si>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</si>
  <si>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</si>
  <si>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</si>
  <si>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</si>
  <si>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</si>
  <si>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</si>
  <si>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</si>
  <si>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</si>
  <si>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</si>
  <si>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</si>
  <si>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</si>
  <si>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</si>
  <si>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</si>
  <si>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</si>
  <si>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</si>
  <si>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</si>
  <si>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</si>
  <si>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</si>
  <si>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</si>
  <si>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</si>
  <si>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</si>
  <si>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</si>
  <si>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</si>
  <si>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</si>
  <si>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</si>
  <si>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</si>
  <si>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</si>
  <si>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</si>
  <si>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</si>
  <si>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</si>
  <si>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</si>
  <si>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</si>
  <si>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</si>
  <si>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</si>
  <si>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</si>
  <si>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</si>
  <si>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</si>
  <si>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</si>
  <si>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</si>
  <si>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</si>
  <si>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</si>
  <si>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</si>
  <si>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</si>
  <si>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</si>
  <si>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</si>
  <si>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</si>
  <si>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</si>
  <si>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</si>
  <si>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</si>
  <si>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</si>
  <si>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</si>
  <si>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</si>
  <si>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</si>
  <si>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</si>
  <si>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</si>
  <si>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</si>
  <si>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</si>
  <si>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</si>
  <si>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</si>
  <si>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</si>
  <si>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</si>
  <si>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</si>
  <si>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</si>
  <si>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</si>
  <si>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</si>
  <si>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</si>
  <si>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</si>
  <si>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</si>
  <si>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</si>
  <si>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</si>
  <si>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</si>
  <si>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</si>
  <si>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</si>
  <si>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</si>
  <si>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</si>
  <si>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</si>
  <si>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</si>
  <si>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</si>
  <si>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</si>
  <si>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</si>
  <si>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</si>
  <si>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</si>
  <si>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</si>
  <si>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</si>
  <si>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</si>
  <si>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</si>
  <si>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</si>
  <si>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</si>
  <si>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</si>
  <si>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</si>
  <si>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</si>
  <si>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</si>
  <si>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</si>
  <si>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</si>
  <si>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</si>
  <si>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</si>
  <si>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</si>
  <si>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</si>
  <si>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</si>
  <si>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</si>
  <si>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</si>
  <si>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</si>
  <si>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</si>
  <si>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</si>
  <si>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</si>
  <si>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</si>
  <si>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</si>
  <si>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</si>
  <si>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</si>
  <si>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</si>
  <si>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</si>
  <si>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</si>
  <si>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</si>
  <si>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</si>
  <si>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</si>
  <si>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</si>
  <si>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</si>
  <si>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</si>
  <si>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</si>
  <si>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</si>
  <si>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</si>
  <si>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</si>
  <si>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</si>
  <si>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</si>
  <si>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</si>
  <si>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</si>
  <si>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</si>
  <si>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</si>
  <si>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</si>
  <si>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</si>
  <si>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</si>
  <si>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</si>
  <si>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</si>
  <si>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</si>
  <si>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</si>
  <si>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</si>
  <si>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</si>
  <si>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</si>
  <si>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</si>
  <si>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</si>
  <si>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</si>
  <si>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</si>
  <si>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</si>
  <si>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</si>
  <si>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</si>
  <si>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</si>
  <si>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</si>
  <si>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</si>
  <si>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</si>
  <si>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</si>
  <si>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</si>
  <si>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</si>
  <si>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</si>
  <si>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</si>
  <si>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</si>
  <si>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</si>
  <si>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</si>
  <si>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</si>
  <si>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</si>
  <si>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</si>
  <si>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</si>
  <si>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</si>
  <si>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</si>
  <si>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</si>
  <si>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</si>
  <si>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</si>
  <si>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</si>
  <si>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</si>
  <si>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</si>
  <si>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</si>
  <si>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</si>
  <si>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</si>
  <si>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</si>
  <si>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</si>
  <si>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</si>
  <si>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</si>
  <si>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</si>
  <si>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</si>
  <si>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</si>
  <si>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</si>
  <si>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</si>
  <si>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</si>
  <si>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</si>
  <si>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</si>
  <si>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</si>
  <si>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</si>
  <si>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</si>
  <si>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</si>
  <si>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</si>
  <si>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</si>
  <si>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</si>
  <si>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</si>
  <si>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</si>
  <si>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</si>
  <si>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</si>
  <si>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</si>
  <si>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</si>
  <si>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</si>
  <si>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</si>
  <si>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</si>
  <si>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</si>
  <si>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</si>
  <si>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</si>
  <si>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</si>
  <si>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</si>
  <si>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</si>
  <si>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</si>
  <si>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</si>
  <si>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</si>
  <si>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</si>
  <si>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</si>
  <si>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</si>
  <si>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</si>
  <si>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</si>
  <si>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</si>
  <si>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</si>
  <si>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</si>
  <si>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</si>
  <si>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</si>
  <si>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</si>
  <si>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</si>
  <si>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</si>
  <si>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</si>
  <si>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</si>
  <si>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</si>
  <si>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</si>
  <si>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</si>
  <si>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</si>
  <si>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</si>
  <si>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</si>
  <si>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</si>
  <si>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</si>
  <si>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</si>
  <si>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</si>
  <si>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</si>
  <si>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</si>
  <si>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</si>
  <si>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</si>
  <si>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</si>
  <si>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</si>
  <si>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</si>
  <si>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</si>
  <si>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</si>
  <si>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</si>
  <si>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</si>
  <si>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</si>
  <si>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</si>
  <si>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</si>
  <si>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</si>
  <si>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</si>
  <si>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</si>
  <si>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</si>
  <si>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Skyline Hospital</t>
  </si>
  <si>
    <t>211 Skyline Drive</t>
  </si>
  <si>
    <t>PO Box 99</t>
  </si>
  <si>
    <t>White Salmon, WA  98672</t>
  </si>
  <si>
    <t>Klickitat</t>
  </si>
  <si>
    <t>Robb Kimmes</t>
  </si>
  <si>
    <t>Brenda Schneider</t>
  </si>
  <si>
    <t>Jonathan Blake</t>
  </si>
  <si>
    <t>509-493-1101</t>
  </si>
  <si>
    <t>509-493-4607</t>
  </si>
  <si>
    <t>X</t>
  </si>
  <si>
    <t>12/31/2017</t>
  </si>
  <si>
    <t>096</t>
  </si>
  <si>
    <t>Les Dewey</t>
  </si>
  <si>
    <t>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</si>
</sst>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3" fillId="0" borderId="0" xfId="0" applyFont="1" applyFill="1" applyBorder="1" applyProtection="1"/>
    <xf numFmtId="38" fontId="3" fillId="0" borderId="0" xfId="0" applyNumberFormat="1" applyFont="1" applyFill="1" applyBorder="1" applyAlignment="1" applyProtection="1">
      <alignment horizontal="center"/>
    </xf>
    <xf numFmtId="37" fontId="3" fillId="0" borderId="0" xfId="0" applyFont="1" applyFill="1" applyBorder="1" applyAlignment="1" applyProtection="1">
      <alignment horizontal="center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1259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1265</v>
      </c>
      <c r="C16" s="236"/>
      <c r="F16" s="284" t="s">
        <v>1260</v>
      </c>
    </row>
    <row r="17" spans="1:6" ht="12.75" customHeight="1" x14ac:dyDescent="0.25">
      <c r="A17" s="180" t="s">
        <v>1230</v>
      </c>
      <c r="C17" s="284" t="s">
        <v>1260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5" t="s">
        <v>1234</v>
      </c>
      <c r="B20" s="275"/>
      <c r="C20" s="285"/>
      <c r="D20" s="275"/>
      <c r="E20" s="275"/>
      <c r="F20" s="275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2350196</v>
      </c>
      <c r="C48" s="248">
        <f>ROUND(((B48/CE61)*C61),0)</f>
        <v>131</v>
      </c>
      <c r="D48" s="248">
        <f>ROUND(((B48/CE61)*D61),0)</f>
        <v>0</v>
      </c>
      <c r="E48" s="195">
        <f>ROUND(((B48/CE61)*E61),0)</f>
        <v>588147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121902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136026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140367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57766</v>
      </c>
      <c r="AC48" s="195">
        <f>ROUND(((B48/CE61)*AC61),0)</f>
        <v>33369</v>
      </c>
      <c r="AD48" s="195">
        <f>ROUND(((B48/CE61)*AD61),0)</f>
        <v>0</v>
      </c>
      <c r="AE48" s="195">
        <f>ROUND(((B48/CE61)*AE61),0)</f>
        <v>180844</v>
      </c>
      <c r="AF48" s="195">
        <f>ROUND(((B48/CE61)*AF61),0)</f>
        <v>0</v>
      </c>
      <c r="AG48" s="195">
        <f>ROUND(((B48/CE61)*AG61),0)</f>
        <v>127593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205610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45150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26359</v>
      </c>
      <c r="BE48" s="195">
        <f>ROUND(((B48/CE61)*BE61),0)</f>
        <v>54253</v>
      </c>
      <c r="BF48" s="195">
        <f>ROUND(((B48/CE61)*BF61),0)</f>
        <v>55420</v>
      </c>
      <c r="BG48" s="195">
        <f>ROUND(((B48/CE61)*BG61),0)</f>
        <v>0</v>
      </c>
      <c r="BH48" s="195">
        <f>ROUND(((B48/CE61)*BH61),0)</f>
        <v>97987</v>
      </c>
      <c r="BI48" s="195">
        <f>ROUND(((B48/CE61)*BI61),0)</f>
        <v>0</v>
      </c>
      <c r="BJ48" s="195">
        <f>ROUND(((B48/CE61)*BJ61),0)</f>
        <v>55436</v>
      </c>
      <c r="BK48" s="195">
        <f>ROUND(((B48/CE61)*BK61),0)</f>
        <v>57406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59943</v>
      </c>
      <c r="BO48" s="195">
        <f>ROUND(((B48/CE61)*BO61),0)</f>
        <v>0</v>
      </c>
      <c r="BP48" s="195">
        <f>ROUND(((B48/CE61)*BP61),0)</f>
        <v>20214</v>
      </c>
      <c r="BQ48" s="195">
        <f>ROUND(((B48/CE61)*BQ61),0)</f>
        <v>0</v>
      </c>
      <c r="BR48" s="195">
        <f>ROUND(((B48/CE61)*BR61),0)</f>
        <v>34245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51673</v>
      </c>
      <c r="BW48" s="195">
        <f>ROUND(((B48/CE61)*BW61),0)</f>
        <v>0</v>
      </c>
      <c r="BX48" s="195">
        <f>ROUND(((B48/CE61)*BX61),0)</f>
        <v>31120</v>
      </c>
      <c r="BY48" s="195">
        <f>ROUND(((B48/CE61)*BY61),0)</f>
        <v>110037</v>
      </c>
      <c r="BZ48" s="195">
        <f>ROUND(((B48/CE61)*BZ61),0)</f>
        <v>0</v>
      </c>
      <c r="CA48" s="195">
        <f>ROUND(((B48/CE61)*CA61),0)</f>
        <v>8733</v>
      </c>
      <c r="CB48" s="195">
        <f>ROUND(((B48/CE61)*CB61),0)</f>
        <v>14446</v>
      </c>
      <c r="CC48" s="195">
        <f>ROUND(((B48/CE61)*CC61),0)</f>
        <v>36019</v>
      </c>
      <c r="CD48" s="195"/>
      <c r="CE48" s="195">
        <f>SUM(C48:CD48)</f>
        <v>2350196</v>
      </c>
    </row>
    <row r="49" spans="1:84" ht="12.6" customHeight="1" x14ac:dyDescent="0.25">
      <c r="A49" s="175" t="s">
        <v>206</v>
      </c>
      <c r="B49" s="195">
        <f>B47+B48</f>
        <v>2350196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1018006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163799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61879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18530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78884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9305</v>
      </c>
      <c r="AC52" s="195">
        <f>ROUND((B52/(CE76+CF76)*AC76),0)</f>
        <v>5658</v>
      </c>
      <c r="AD52" s="195">
        <f>ROUND((B52/(CE76+CF76)*AD76),0)</f>
        <v>0</v>
      </c>
      <c r="AE52" s="195">
        <f>ROUND((B52/(CE76+CF76)*AE76),0)</f>
        <v>44549</v>
      </c>
      <c r="AF52" s="195">
        <f>ROUND((B52/(CE76+CF76)*AF76),0)</f>
        <v>0</v>
      </c>
      <c r="AG52" s="195">
        <f>ROUND((B52/(CE76+CF76)*AG76),0)</f>
        <v>45959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86682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43349</v>
      </c>
      <c r="AZ52" s="195">
        <f>ROUND((B52/(CE76+CF76)*AZ76),0)</f>
        <v>0</v>
      </c>
      <c r="BA52" s="195">
        <f>ROUND((B52/(CE76+CF76)*BA76),0)</f>
        <v>2529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16941</v>
      </c>
      <c r="BE52" s="195">
        <f>ROUND((B52/(CE76+CF76)*BE76),0)</f>
        <v>103250</v>
      </c>
      <c r="BF52" s="195">
        <f>ROUND((B52/(CE76+CF76)*BF76),0)</f>
        <v>12742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286130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25889</v>
      </c>
      <c r="BW52" s="195">
        <f>ROUND((B52/(CE76+CF76)*BW76),0)</f>
        <v>0</v>
      </c>
      <c r="BX52" s="195">
        <f>ROUND((B52/(CE76+CF76)*BX76),0)</f>
        <v>11932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1018007</v>
      </c>
    </row>
    <row r="53" spans="1:84" ht="12.6" customHeight="1" x14ac:dyDescent="0.25">
      <c r="A53" s="175" t="s">
        <v>206</v>
      </c>
      <c r="B53" s="195">
        <f>B51+B52</f>
        <v>1018006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>
        <v>9</v>
      </c>
      <c r="D59" s="184"/>
      <c r="E59" s="184">
        <v>589</v>
      </c>
      <c r="F59" s="184"/>
      <c r="G59" s="184"/>
      <c r="H59" s="184"/>
      <c r="I59" s="184"/>
      <c r="J59" s="184"/>
      <c r="K59" s="184"/>
      <c r="L59" s="184">
        <v>1562</v>
      </c>
      <c r="M59" s="184"/>
      <c r="N59" s="184"/>
      <c r="O59" s="184"/>
      <c r="P59" s="185">
        <v>16590</v>
      </c>
      <c r="Q59" s="185">
        <v>48819</v>
      </c>
      <c r="R59" s="185">
        <v>9623</v>
      </c>
      <c r="S59" s="251"/>
      <c r="T59" s="251"/>
      <c r="U59" s="224">
        <v>32233</v>
      </c>
      <c r="V59" s="185">
        <v>912</v>
      </c>
      <c r="W59" s="185"/>
      <c r="X59" s="185"/>
      <c r="Y59" s="185">
        <v>8443</v>
      </c>
      <c r="Z59" s="185"/>
      <c r="AA59" s="185"/>
      <c r="AB59" s="251"/>
      <c r="AC59" s="185">
        <v>1242</v>
      </c>
      <c r="AD59" s="185"/>
      <c r="AE59" s="185">
        <v>9150</v>
      </c>
      <c r="AF59" s="185"/>
      <c r="AG59" s="185">
        <v>3404</v>
      </c>
      <c r="AH59" s="185"/>
      <c r="AI59" s="185"/>
      <c r="AJ59" s="185">
        <v>2696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>
        <v>6909</v>
      </c>
      <c r="AZ59" s="185"/>
      <c r="BA59" s="251"/>
      <c r="BB59" s="251"/>
      <c r="BC59" s="251"/>
      <c r="BD59" s="251"/>
      <c r="BE59" s="185">
        <v>62796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>
        <v>0.01</v>
      </c>
      <c r="D60" s="187"/>
      <c r="E60" s="187">
        <f>25.88+2.99</f>
        <v>28.869999999999997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f>5.91+0.53</f>
        <v>6.44</v>
      </c>
      <c r="Q60" s="221"/>
      <c r="R60" s="221"/>
      <c r="S60" s="221"/>
      <c r="T60" s="221"/>
      <c r="U60" s="221">
        <v>8.17</v>
      </c>
      <c r="V60" s="221"/>
      <c r="W60" s="221"/>
      <c r="X60" s="221"/>
      <c r="Y60" s="221">
        <v>7.14</v>
      </c>
      <c r="Z60" s="221"/>
      <c r="AA60" s="221"/>
      <c r="AB60" s="221">
        <v>2.74</v>
      </c>
      <c r="AC60" s="221">
        <v>1.84</v>
      </c>
      <c r="AD60" s="221"/>
      <c r="AE60" s="221">
        <v>10.01</v>
      </c>
      <c r="AF60" s="221"/>
      <c r="AG60" s="221">
        <v>4.4800000000000004</v>
      </c>
      <c r="AH60" s="221"/>
      <c r="AI60" s="221"/>
      <c r="AJ60" s="221">
        <f>3.6+3.76</f>
        <v>7.3599999999999994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5.13</v>
      </c>
      <c r="AZ60" s="221"/>
      <c r="BA60" s="221"/>
      <c r="BB60" s="221"/>
      <c r="BC60" s="221"/>
      <c r="BD60" s="221">
        <v>2.06</v>
      </c>
      <c r="BE60" s="221">
        <v>3.07</v>
      </c>
      <c r="BF60" s="221">
        <v>6.59</v>
      </c>
      <c r="BG60" s="221"/>
      <c r="BH60" s="221">
        <v>5</v>
      </c>
      <c r="BI60" s="221"/>
      <c r="BJ60" s="221">
        <v>2.14</v>
      </c>
      <c r="BK60" s="221">
        <v>6.02</v>
      </c>
      <c r="BL60" s="221"/>
      <c r="BM60" s="221"/>
      <c r="BN60" s="221">
        <v>1.84</v>
      </c>
      <c r="BO60" s="221"/>
      <c r="BP60" s="221">
        <v>1.02</v>
      </c>
      <c r="BQ60" s="221"/>
      <c r="BR60" s="221">
        <v>2.09</v>
      </c>
      <c r="BS60" s="221"/>
      <c r="BT60" s="221"/>
      <c r="BU60" s="221"/>
      <c r="BV60" s="221">
        <v>3.63</v>
      </c>
      <c r="BW60" s="221"/>
      <c r="BX60" s="221">
        <v>1.45</v>
      </c>
      <c r="BY60" s="221">
        <v>4.38</v>
      </c>
      <c r="BZ60" s="221"/>
      <c r="CA60" s="221">
        <v>0.21</v>
      </c>
      <c r="CB60" s="221">
        <v>1.04</v>
      </c>
      <c r="CC60" s="221">
        <f>0.69+1.02+0.53</f>
        <v>2.2400000000000002</v>
      </c>
      <c r="CD60" s="252" t="s">
        <v>221</v>
      </c>
      <c r="CE60" s="254">
        <f t="shared" ref="CE60:CE70" si="0">SUM(C60:CD60)</f>
        <v>124.97</v>
      </c>
    </row>
    <row r="61" spans="1:84" ht="12.6" customHeight="1" x14ac:dyDescent="0.25">
      <c r="A61" s="171" t="s">
        <v>235</v>
      </c>
      <c r="B61" s="175"/>
      <c r="C61" s="184">
        <v>523</v>
      </c>
      <c r="D61" s="184"/>
      <c r="E61" s="184">
        <f>1746606+605082+119-1</f>
        <v>2351806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f>452898+34549</f>
        <v>487447</v>
      </c>
      <c r="Q61" s="185"/>
      <c r="R61" s="185"/>
      <c r="S61" s="185"/>
      <c r="T61" s="185"/>
      <c r="U61" s="185">
        <v>543924</v>
      </c>
      <c r="V61" s="185"/>
      <c r="W61" s="185"/>
      <c r="X61" s="185"/>
      <c r="Y61" s="185">
        <v>561282</v>
      </c>
      <c r="Z61" s="185"/>
      <c r="AA61" s="185"/>
      <c r="AB61" s="185">
        <v>230987</v>
      </c>
      <c r="AC61" s="185">
        <v>133433</v>
      </c>
      <c r="AD61" s="185"/>
      <c r="AE61" s="185">
        <v>723135</v>
      </c>
      <c r="AF61" s="185"/>
      <c r="AG61" s="185">
        <v>510202</v>
      </c>
      <c r="AH61" s="185"/>
      <c r="AI61" s="185"/>
      <c r="AJ61" s="185">
        <v>822166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180541</v>
      </c>
      <c r="AZ61" s="185"/>
      <c r="BA61" s="185"/>
      <c r="BB61" s="185"/>
      <c r="BC61" s="185"/>
      <c r="BD61" s="185">
        <v>105400</v>
      </c>
      <c r="BE61" s="185">
        <v>216938</v>
      </c>
      <c r="BF61" s="185">
        <v>221608</v>
      </c>
      <c r="BG61" s="185"/>
      <c r="BH61" s="185">
        <v>391817</v>
      </c>
      <c r="BI61" s="185"/>
      <c r="BJ61" s="185">
        <v>221671</v>
      </c>
      <c r="BK61" s="185">
        <v>229549</v>
      </c>
      <c r="BL61" s="185"/>
      <c r="BM61" s="185"/>
      <c r="BN61" s="185">
        <v>239693</v>
      </c>
      <c r="BO61" s="185"/>
      <c r="BP61" s="185">
        <v>80831</v>
      </c>
      <c r="BQ61" s="185"/>
      <c r="BR61" s="185">
        <v>136934</v>
      </c>
      <c r="BS61" s="185"/>
      <c r="BT61" s="185"/>
      <c r="BU61" s="185"/>
      <c r="BV61" s="185">
        <v>206622</v>
      </c>
      <c r="BW61" s="185"/>
      <c r="BX61" s="185">
        <v>124437</v>
      </c>
      <c r="BY61" s="185">
        <v>440002</v>
      </c>
      <c r="BZ61" s="185"/>
      <c r="CA61" s="185">
        <v>34919</v>
      </c>
      <c r="CB61" s="185">
        <v>57766</v>
      </c>
      <c r="CC61" s="185">
        <f>38784+99155+6088</f>
        <v>144027</v>
      </c>
      <c r="CD61" s="252" t="s">
        <v>221</v>
      </c>
      <c r="CE61" s="195">
        <f t="shared" si="0"/>
        <v>9397660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131</v>
      </c>
      <c r="D62" s="195">
        <f t="shared" si="1"/>
        <v>0</v>
      </c>
      <c r="E62" s="195">
        <f t="shared" si="1"/>
        <v>588147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121902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136026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140367</v>
      </c>
      <c r="Z62" s="195">
        <f t="shared" si="1"/>
        <v>0</v>
      </c>
      <c r="AA62" s="195">
        <f t="shared" si="1"/>
        <v>0</v>
      </c>
      <c r="AB62" s="195">
        <f t="shared" si="1"/>
        <v>57766</v>
      </c>
      <c r="AC62" s="195">
        <f t="shared" si="1"/>
        <v>33369</v>
      </c>
      <c r="AD62" s="195">
        <f t="shared" si="1"/>
        <v>0</v>
      </c>
      <c r="AE62" s="195">
        <f t="shared" si="1"/>
        <v>180844</v>
      </c>
      <c r="AF62" s="195">
        <f t="shared" si="1"/>
        <v>0</v>
      </c>
      <c r="AG62" s="195">
        <f t="shared" si="1"/>
        <v>127593</v>
      </c>
      <c r="AH62" s="195">
        <f t="shared" si="1"/>
        <v>0</v>
      </c>
      <c r="AI62" s="195">
        <f t="shared" si="1"/>
        <v>0</v>
      </c>
      <c r="AJ62" s="195">
        <f t="shared" si="1"/>
        <v>205610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45150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26359</v>
      </c>
      <c r="BE62" s="195">
        <f t="shared" si="1"/>
        <v>54253</v>
      </c>
      <c r="BF62" s="195">
        <f t="shared" si="1"/>
        <v>55420</v>
      </c>
      <c r="BG62" s="195">
        <f t="shared" si="1"/>
        <v>0</v>
      </c>
      <c r="BH62" s="195">
        <f t="shared" si="1"/>
        <v>97987</v>
      </c>
      <c r="BI62" s="195">
        <f t="shared" si="1"/>
        <v>0</v>
      </c>
      <c r="BJ62" s="195">
        <f t="shared" si="1"/>
        <v>55436</v>
      </c>
      <c r="BK62" s="195">
        <f t="shared" si="1"/>
        <v>57406</v>
      </c>
      <c r="BL62" s="195">
        <f t="shared" si="1"/>
        <v>0</v>
      </c>
      <c r="BM62" s="195">
        <f t="shared" si="1"/>
        <v>0</v>
      </c>
      <c r="BN62" s="195">
        <f t="shared" si="1"/>
        <v>59943</v>
      </c>
      <c r="BO62" s="195">
        <f t="shared" ref="BO62:CC62" si="2">ROUND(BO47+BO48,0)</f>
        <v>0</v>
      </c>
      <c r="BP62" s="195">
        <f t="shared" si="2"/>
        <v>20214</v>
      </c>
      <c r="BQ62" s="195">
        <f t="shared" si="2"/>
        <v>0</v>
      </c>
      <c r="BR62" s="195">
        <f t="shared" si="2"/>
        <v>34245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51673</v>
      </c>
      <c r="BW62" s="195">
        <f t="shared" si="2"/>
        <v>0</v>
      </c>
      <c r="BX62" s="195">
        <f t="shared" si="2"/>
        <v>31120</v>
      </c>
      <c r="BY62" s="195">
        <f t="shared" si="2"/>
        <v>110037</v>
      </c>
      <c r="BZ62" s="195">
        <f t="shared" si="2"/>
        <v>0</v>
      </c>
      <c r="CA62" s="195">
        <f t="shared" si="2"/>
        <v>8733</v>
      </c>
      <c r="CB62" s="195">
        <f t="shared" si="2"/>
        <v>14446</v>
      </c>
      <c r="CC62" s="195">
        <f t="shared" si="2"/>
        <v>36019</v>
      </c>
      <c r="CD62" s="252" t="s">
        <v>221</v>
      </c>
      <c r="CE62" s="195">
        <f t="shared" si="0"/>
        <v>2350196</v>
      </c>
      <c r="CF62" s="255"/>
    </row>
    <row r="63" spans="1:84" ht="12.6" customHeight="1" x14ac:dyDescent="0.25">
      <c r="A63" s="171" t="s">
        <v>236</v>
      </c>
      <c r="B63" s="175"/>
      <c r="C63" s="184"/>
      <c r="D63" s="184"/>
      <c r="E63" s="184">
        <v>306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391463</v>
      </c>
      <c r="S63" s="185"/>
      <c r="T63" s="185"/>
      <c r="U63" s="185">
        <v>3780</v>
      </c>
      <c r="V63" s="185"/>
      <c r="W63" s="185"/>
      <c r="X63" s="185"/>
      <c r="Y63" s="185">
        <v>236041</v>
      </c>
      <c r="Z63" s="185"/>
      <c r="AA63" s="185"/>
      <c r="AB63" s="185"/>
      <c r="AC63" s="185"/>
      <c r="AD63" s="185"/>
      <c r="AE63" s="185"/>
      <c r="AF63" s="185"/>
      <c r="AG63" s="185">
        <v>1314000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1945590</v>
      </c>
      <c r="CF63" s="255"/>
    </row>
    <row r="64" spans="1:84" ht="12.6" customHeight="1" x14ac:dyDescent="0.25">
      <c r="A64" s="171" t="s">
        <v>237</v>
      </c>
      <c r="B64" s="175"/>
      <c r="C64" s="184"/>
      <c r="D64" s="184"/>
      <c r="E64" s="185">
        <f>48084+182-114</f>
        <v>48152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f>46394+131</f>
        <v>46525</v>
      </c>
      <c r="Q64" s="185"/>
      <c r="R64" s="185">
        <v>5815</v>
      </c>
      <c r="S64" s="185">
        <v>224409</v>
      </c>
      <c r="T64" s="185"/>
      <c r="U64" s="185">
        <v>275266</v>
      </c>
      <c r="V64" s="185"/>
      <c r="W64" s="185"/>
      <c r="X64" s="185"/>
      <c r="Y64" s="185">
        <v>28495</v>
      </c>
      <c r="Z64" s="185"/>
      <c r="AA64" s="185"/>
      <c r="AB64" s="185">
        <v>367188</v>
      </c>
      <c r="AC64" s="185">
        <v>2646</v>
      </c>
      <c r="AD64" s="185"/>
      <c r="AE64" s="185">
        <v>5699</v>
      </c>
      <c r="AF64" s="185"/>
      <c r="AG64" s="185">
        <v>25403</v>
      </c>
      <c r="AH64" s="185"/>
      <c r="AI64" s="185"/>
      <c r="AJ64" s="185">
        <v>62272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99291</v>
      </c>
      <c r="AZ64" s="185"/>
      <c r="BA64" s="185">
        <v>21651</v>
      </c>
      <c r="BB64" s="185"/>
      <c r="BC64" s="185"/>
      <c r="BD64" s="185">
        <v>845</v>
      </c>
      <c r="BE64" s="185">
        <v>24615</v>
      </c>
      <c r="BF64" s="185">
        <v>17041</v>
      </c>
      <c r="BG64" s="185"/>
      <c r="BH64" s="185">
        <v>53346</v>
      </c>
      <c r="BI64" s="185"/>
      <c r="BJ64" s="185">
        <v>674</v>
      </c>
      <c r="BK64" s="185">
        <v>6144</v>
      </c>
      <c r="BL64" s="185"/>
      <c r="BM64" s="185"/>
      <c r="BN64" s="185">
        <v>2801</v>
      </c>
      <c r="BO64" s="185"/>
      <c r="BP64" s="185">
        <v>18916</v>
      </c>
      <c r="BQ64" s="185"/>
      <c r="BR64" s="185">
        <v>756</v>
      </c>
      <c r="BS64" s="185"/>
      <c r="BT64" s="185"/>
      <c r="BU64" s="185"/>
      <c r="BV64" s="185">
        <v>1512</v>
      </c>
      <c r="BW64" s="185"/>
      <c r="BX64" s="185"/>
      <c r="BY64" s="185">
        <v>1122</v>
      </c>
      <c r="BZ64" s="185"/>
      <c r="CA64" s="185"/>
      <c r="CB64" s="185">
        <v>898</v>
      </c>
      <c r="CC64" s="185">
        <f>58+394</f>
        <v>452</v>
      </c>
      <c r="CD64" s="252" t="s">
        <v>221</v>
      </c>
      <c r="CE64" s="195">
        <f t="shared" si="0"/>
        <v>1341934</v>
      </c>
      <c r="CF64" s="255"/>
    </row>
    <row r="65" spans="1:84" ht="12.6" customHeight="1" x14ac:dyDescent="0.25">
      <c r="A65" s="171" t="s">
        <v>238</v>
      </c>
      <c r="B65" s="175"/>
      <c r="C65" s="184"/>
      <c r="D65" s="184"/>
      <c r="E65" s="184">
        <v>320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v>9908</v>
      </c>
      <c r="Z65" s="185"/>
      <c r="AA65" s="185"/>
      <c r="AB65" s="185"/>
      <c r="AC65" s="185"/>
      <c r="AD65" s="185"/>
      <c r="AE65" s="185">
        <v>2611</v>
      </c>
      <c r="AF65" s="185"/>
      <c r="AG65" s="185">
        <v>960</v>
      </c>
      <c r="AH65" s="185"/>
      <c r="AI65" s="185"/>
      <c r="AJ65" s="185">
        <v>1392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182404</v>
      </c>
      <c r="BF65" s="185"/>
      <c r="BG65" s="185"/>
      <c r="BH65" s="185">
        <v>53142</v>
      </c>
      <c r="BI65" s="185"/>
      <c r="BJ65" s="185"/>
      <c r="BK65" s="185"/>
      <c r="BL65" s="185"/>
      <c r="BM65" s="185"/>
      <c r="BN65" s="185">
        <f>960+2122+720</f>
        <v>3802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2640</v>
      </c>
      <c r="BZ65" s="185"/>
      <c r="CA65" s="185"/>
      <c r="CB65" s="185"/>
      <c r="CC65" s="185"/>
      <c r="CD65" s="252" t="s">
        <v>221</v>
      </c>
      <c r="CE65" s="195">
        <f t="shared" si="0"/>
        <v>257179</v>
      </c>
      <c r="CF65" s="255"/>
    </row>
    <row r="66" spans="1:84" ht="12.6" customHeight="1" x14ac:dyDescent="0.25">
      <c r="A66" s="171" t="s">
        <v>239</v>
      </c>
      <c r="B66" s="175"/>
      <c r="C66" s="184"/>
      <c r="D66" s="184"/>
      <c r="E66" s="184">
        <v>68301</v>
      </c>
      <c r="F66" s="184"/>
      <c r="G66" s="184"/>
      <c r="H66" s="184"/>
      <c r="I66" s="184"/>
      <c r="J66" s="184"/>
      <c r="K66" s="185"/>
      <c r="L66" s="185">
        <v>57159</v>
      </c>
      <c r="M66" s="184"/>
      <c r="N66" s="184"/>
      <c r="O66" s="185"/>
      <c r="P66" s="185">
        <v>27032</v>
      </c>
      <c r="Q66" s="185"/>
      <c r="R66" s="185"/>
      <c r="S66" s="184">
        <v>218</v>
      </c>
      <c r="T66" s="184"/>
      <c r="U66" s="185">
        <v>362431</v>
      </c>
      <c r="V66" s="185"/>
      <c r="W66" s="185"/>
      <c r="X66" s="185"/>
      <c r="Y66" s="185">
        <v>418858</v>
      </c>
      <c r="Z66" s="185"/>
      <c r="AA66" s="185"/>
      <c r="AB66" s="185">
        <v>89262</v>
      </c>
      <c r="AC66" s="185">
        <v>2481</v>
      </c>
      <c r="AD66" s="185"/>
      <c r="AE66" s="185">
        <v>6936</v>
      </c>
      <c r="AF66" s="185"/>
      <c r="AG66" s="185">
        <v>4628</v>
      </c>
      <c r="AH66" s="185"/>
      <c r="AI66" s="185"/>
      <c r="AJ66" s="185">
        <v>18354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528</v>
      </c>
      <c r="AZ66" s="185"/>
      <c r="BA66" s="185"/>
      <c r="BB66" s="185"/>
      <c r="BC66" s="185"/>
      <c r="BD66" s="185">
        <v>389</v>
      </c>
      <c r="BE66" s="185">
        <v>119711</v>
      </c>
      <c r="BF66" s="185"/>
      <c r="BG66" s="185"/>
      <c r="BH66" s="185">
        <f>31729+486285</f>
        <v>518014</v>
      </c>
      <c r="BI66" s="185"/>
      <c r="BJ66" s="185">
        <v>143642</v>
      </c>
      <c r="BK66" s="185">
        <v>145006</v>
      </c>
      <c r="BL66" s="185"/>
      <c r="BM66" s="185"/>
      <c r="BN66" s="185">
        <v>81551</v>
      </c>
      <c r="BO66" s="185"/>
      <c r="BP66" s="185">
        <v>113858</v>
      </c>
      <c r="BQ66" s="185"/>
      <c r="BR66" s="185">
        <v>23849</v>
      </c>
      <c r="BS66" s="185"/>
      <c r="BT66" s="185"/>
      <c r="BU66" s="185"/>
      <c r="BV66" s="185">
        <v>2408</v>
      </c>
      <c r="BW66" s="185"/>
      <c r="BX66" s="185"/>
      <c r="BY66" s="185"/>
      <c r="BZ66" s="185"/>
      <c r="CA66" s="185"/>
      <c r="CB66" s="185">
        <v>375</v>
      </c>
      <c r="CC66" s="185">
        <f>11489-1</f>
        <v>11488</v>
      </c>
      <c r="CD66" s="252" t="s">
        <v>221</v>
      </c>
      <c r="CE66" s="195">
        <f t="shared" si="0"/>
        <v>2216479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163799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61879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18530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78884</v>
      </c>
      <c r="Z67" s="195">
        <f t="shared" si="3"/>
        <v>0</v>
      </c>
      <c r="AA67" s="195">
        <f t="shared" si="3"/>
        <v>0</v>
      </c>
      <c r="AB67" s="195">
        <f t="shared" si="3"/>
        <v>9305</v>
      </c>
      <c r="AC67" s="195">
        <f t="shared" si="3"/>
        <v>5658</v>
      </c>
      <c r="AD67" s="195">
        <f t="shared" si="3"/>
        <v>0</v>
      </c>
      <c r="AE67" s="195">
        <f t="shared" si="3"/>
        <v>44549</v>
      </c>
      <c r="AF67" s="195">
        <f t="shared" si="3"/>
        <v>0</v>
      </c>
      <c r="AG67" s="195">
        <f t="shared" si="3"/>
        <v>45959</v>
      </c>
      <c r="AH67" s="195">
        <f t="shared" si="3"/>
        <v>0</v>
      </c>
      <c r="AI67" s="195">
        <f t="shared" si="3"/>
        <v>0</v>
      </c>
      <c r="AJ67" s="195">
        <f t="shared" si="3"/>
        <v>86682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43349</v>
      </c>
      <c r="AZ67" s="195">
        <f>ROUND(AZ51+AZ52,0)</f>
        <v>0</v>
      </c>
      <c r="BA67" s="195">
        <f>ROUND(BA51+BA52,0)</f>
        <v>2529</v>
      </c>
      <c r="BB67" s="195">
        <f t="shared" si="3"/>
        <v>0</v>
      </c>
      <c r="BC67" s="195">
        <f t="shared" si="3"/>
        <v>0</v>
      </c>
      <c r="BD67" s="195">
        <f t="shared" si="3"/>
        <v>16941</v>
      </c>
      <c r="BE67" s="195">
        <f t="shared" si="3"/>
        <v>103250</v>
      </c>
      <c r="BF67" s="195">
        <f t="shared" si="3"/>
        <v>12742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286130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25889</v>
      </c>
      <c r="BW67" s="195">
        <f t="shared" si="4"/>
        <v>0</v>
      </c>
      <c r="BX67" s="195">
        <f t="shared" si="4"/>
        <v>11932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1018007</v>
      </c>
      <c r="CF67" s="255"/>
    </row>
    <row r="68" spans="1:84" ht="12.6" customHeight="1" x14ac:dyDescent="0.25">
      <c r="A68" s="171" t="s">
        <v>240</v>
      </c>
      <c r="B68" s="175"/>
      <c r="C68" s="184"/>
      <c r="D68" s="184"/>
      <c r="E68" s="184">
        <v>7620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435</v>
      </c>
      <c r="Q68" s="185"/>
      <c r="R68" s="185">
        <v>72</v>
      </c>
      <c r="S68" s="185"/>
      <c r="T68" s="185"/>
      <c r="U68" s="185">
        <v>854</v>
      </c>
      <c r="V68" s="185"/>
      <c r="W68" s="185"/>
      <c r="X68" s="185"/>
      <c r="Y68" s="185"/>
      <c r="Z68" s="185"/>
      <c r="AA68" s="185"/>
      <c r="AB68" s="185"/>
      <c r="AC68" s="185">
        <v>11</v>
      </c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649</v>
      </c>
      <c r="AZ68" s="185"/>
      <c r="BA68" s="185"/>
      <c r="BB68" s="185"/>
      <c r="BC68" s="185"/>
      <c r="BD68" s="185"/>
      <c r="BE68" s="185">
        <v>49</v>
      </c>
      <c r="BF68" s="185"/>
      <c r="BG68" s="185"/>
      <c r="BH68" s="185"/>
      <c r="BI68" s="185"/>
      <c r="BJ68" s="185"/>
      <c r="BK68" s="185">
        <v>5272</v>
      </c>
      <c r="BL68" s="185"/>
      <c r="BM68" s="185"/>
      <c r="BN68" s="185">
        <v>7740</v>
      </c>
      <c r="BO68" s="185"/>
      <c r="BP68" s="185"/>
      <c r="BQ68" s="185"/>
      <c r="BR68" s="185"/>
      <c r="BS68" s="185"/>
      <c r="BT68" s="185"/>
      <c r="BU68" s="185"/>
      <c r="BV68" s="185">
        <v>1101</v>
      </c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23803</v>
      </c>
      <c r="CF68" s="255"/>
    </row>
    <row r="69" spans="1:84" ht="12.6" customHeight="1" x14ac:dyDescent="0.25">
      <c r="A69" s="171" t="s">
        <v>241</v>
      </c>
      <c r="B69" s="175"/>
      <c r="C69" s="184"/>
      <c r="D69" s="184"/>
      <c r="E69" s="185">
        <f>9371+7564+36</f>
        <v>16971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1291</v>
      </c>
      <c r="Q69" s="185"/>
      <c r="R69" s="224">
        <v>46</v>
      </c>
      <c r="S69" s="185">
        <v>89</v>
      </c>
      <c r="T69" s="184"/>
      <c r="U69" s="185">
        <v>3491</v>
      </c>
      <c r="V69" s="185"/>
      <c r="W69" s="184"/>
      <c r="X69" s="185"/>
      <c r="Y69" s="185">
        <v>20422</v>
      </c>
      <c r="Z69" s="185"/>
      <c r="AA69" s="185"/>
      <c r="AB69" s="185">
        <v>9559</v>
      </c>
      <c r="AC69" s="185">
        <v>162</v>
      </c>
      <c r="AD69" s="185"/>
      <c r="AE69" s="185">
        <v>6386</v>
      </c>
      <c r="AF69" s="185"/>
      <c r="AG69" s="185">
        <v>3375</v>
      </c>
      <c r="AH69" s="185"/>
      <c r="AI69" s="185"/>
      <c r="AJ69" s="185">
        <v>23504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860</v>
      </c>
      <c r="AZ69" s="185"/>
      <c r="BA69" s="185"/>
      <c r="BB69" s="185"/>
      <c r="BC69" s="185"/>
      <c r="BD69" s="185">
        <v>160</v>
      </c>
      <c r="BE69" s="185">
        <v>3728</v>
      </c>
      <c r="BF69" s="185">
        <v>251</v>
      </c>
      <c r="BG69" s="185"/>
      <c r="BH69" s="224">
        <v>1065</v>
      </c>
      <c r="BI69" s="185"/>
      <c r="BJ69" s="185">
        <v>447</v>
      </c>
      <c r="BK69" s="185">
        <v>495</v>
      </c>
      <c r="BL69" s="185"/>
      <c r="BM69" s="185"/>
      <c r="BN69" s="185">
        <v>87156</v>
      </c>
      <c r="BO69" s="185"/>
      <c r="BP69" s="185">
        <v>3894</v>
      </c>
      <c r="BQ69" s="185"/>
      <c r="BR69" s="185">
        <v>972</v>
      </c>
      <c r="BS69" s="185"/>
      <c r="BT69" s="185"/>
      <c r="BU69" s="185"/>
      <c r="BV69" s="185">
        <v>3026</v>
      </c>
      <c r="BW69" s="185"/>
      <c r="BX69" s="185">
        <v>6427</v>
      </c>
      <c r="BY69" s="185">
        <v>6886</v>
      </c>
      <c r="BZ69" s="185"/>
      <c r="CA69" s="185">
        <v>149</v>
      </c>
      <c r="CB69" s="185">
        <v>1555</v>
      </c>
      <c r="CC69" s="185">
        <f>2448+93+1671+232+3</f>
        <v>4447</v>
      </c>
      <c r="CD69" s="188">
        <v>1166071</v>
      </c>
      <c r="CE69" s="195">
        <f t="shared" si="0"/>
        <v>1372885</v>
      </c>
      <c r="CF69" s="255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>
        <v>185734</v>
      </c>
      <c r="CD70" s="188"/>
      <c r="CE70" s="195">
        <f t="shared" si="0"/>
        <v>185734</v>
      </c>
      <c r="CF70" s="255"/>
    </row>
    <row r="71" spans="1:84" ht="12.6" customHeight="1" x14ac:dyDescent="0.25">
      <c r="A71" s="171" t="s">
        <v>243</v>
      </c>
      <c r="B71" s="175"/>
      <c r="C71" s="195">
        <f>SUM(C61:C68)+C69-C70</f>
        <v>654</v>
      </c>
      <c r="D71" s="195">
        <f t="shared" ref="D71:AI71" si="5">SUM(D61:D69)-D70</f>
        <v>0</v>
      </c>
      <c r="E71" s="195">
        <f t="shared" si="5"/>
        <v>3245422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57159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746511</v>
      </c>
      <c r="Q71" s="195">
        <f t="shared" si="5"/>
        <v>0</v>
      </c>
      <c r="R71" s="195">
        <f t="shared" si="5"/>
        <v>397396</v>
      </c>
      <c r="S71" s="195">
        <f t="shared" si="5"/>
        <v>224716</v>
      </c>
      <c r="T71" s="195">
        <f t="shared" si="5"/>
        <v>0</v>
      </c>
      <c r="U71" s="195">
        <f t="shared" si="5"/>
        <v>1344302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1494257</v>
      </c>
      <c r="Z71" s="195">
        <f t="shared" si="5"/>
        <v>0</v>
      </c>
      <c r="AA71" s="195">
        <f t="shared" si="5"/>
        <v>0</v>
      </c>
      <c r="AB71" s="195">
        <f t="shared" si="5"/>
        <v>764067</v>
      </c>
      <c r="AC71" s="195">
        <f t="shared" si="5"/>
        <v>177760</v>
      </c>
      <c r="AD71" s="195">
        <f t="shared" si="5"/>
        <v>0</v>
      </c>
      <c r="AE71" s="195">
        <f t="shared" si="5"/>
        <v>970160</v>
      </c>
      <c r="AF71" s="195">
        <f t="shared" si="5"/>
        <v>0</v>
      </c>
      <c r="AG71" s="195">
        <f t="shared" si="5"/>
        <v>2032120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1219980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370368</v>
      </c>
      <c r="AZ71" s="195">
        <f t="shared" si="6"/>
        <v>0</v>
      </c>
      <c r="BA71" s="195">
        <f t="shared" si="6"/>
        <v>24180</v>
      </c>
      <c r="BB71" s="195">
        <f t="shared" si="6"/>
        <v>0</v>
      </c>
      <c r="BC71" s="195">
        <f t="shared" si="6"/>
        <v>0</v>
      </c>
      <c r="BD71" s="195">
        <f t="shared" si="6"/>
        <v>150094</v>
      </c>
      <c r="BE71" s="195">
        <f t="shared" si="6"/>
        <v>704948</v>
      </c>
      <c r="BF71" s="195">
        <f t="shared" si="6"/>
        <v>307062</v>
      </c>
      <c r="BG71" s="195">
        <f t="shared" si="6"/>
        <v>0</v>
      </c>
      <c r="BH71" s="195">
        <f t="shared" si="6"/>
        <v>1115371</v>
      </c>
      <c r="BI71" s="195">
        <f t="shared" si="6"/>
        <v>0</v>
      </c>
      <c r="BJ71" s="195">
        <f t="shared" si="6"/>
        <v>421870</v>
      </c>
      <c r="BK71" s="195">
        <f t="shared" si="6"/>
        <v>443872</v>
      </c>
      <c r="BL71" s="195">
        <f t="shared" si="6"/>
        <v>0</v>
      </c>
      <c r="BM71" s="195">
        <f t="shared" si="6"/>
        <v>0</v>
      </c>
      <c r="BN71" s="195">
        <f t="shared" si="6"/>
        <v>768816</v>
      </c>
      <c r="BO71" s="195">
        <f t="shared" si="6"/>
        <v>0</v>
      </c>
      <c r="BP71" s="195">
        <f t="shared" ref="BP71:CC71" si="7">SUM(BP61:BP69)-BP70</f>
        <v>237713</v>
      </c>
      <c r="BQ71" s="195">
        <f t="shared" si="7"/>
        <v>0</v>
      </c>
      <c r="BR71" s="195">
        <f t="shared" si="7"/>
        <v>196756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292231</v>
      </c>
      <c r="BW71" s="195">
        <f t="shared" si="7"/>
        <v>0</v>
      </c>
      <c r="BX71" s="195">
        <f t="shared" si="7"/>
        <v>173916</v>
      </c>
      <c r="BY71" s="195">
        <f t="shared" si="7"/>
        <v>560687</v>
      </c>
      <c r="BZ71" s="195">
        <f t="shared" si="7"/>
        <v>0</v>
      </c>
      <c r="CA71" s="195">
        <f t="shared" si="7"/>
        <v>43801</v>
      </c>
      <c r="CB71" s="195">
        <f t="shared" si="7"/>
        <v>75040</v>
      </c>
      <c r="CC71" s="195">
        <f t="shared" si="7"/>
        <v>10699</v>
      </c>
      <c r="CD71" s="248">
        <f>CD69-CD70</f>
        <v>1166071</v>
      </c>
      <c r="CE71" s="195">
        <f>SUM(CE61:CE69)-CE70</f>
        <v>19737999</v>
      </c>
      <c r="CF71" s="255"/>
    </row>
    <row r="72" spans="1:84" ht="12.6" customHeight="1" x14ac:dyDescent="0.2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v>574614</v>
      </c>
      <c r="CF72" s="255"/>
    </row>
    <row r="73" spans="1:84" ht="12.6" customHeight="1" x14ac:dyDescent="0.25">
      <c r="A73" s="171" t="s">
        <v>245</v>
      </c>
      <c r="B73" s="175"/>
      <c r="C73" s="184">
        <v>30123</v>
      </c>
      <c r="D73" s="184"/>
      <c r="E73" s="185">
        <f>1121362+365854-5</f>
        <v>1487211</v>
      </c>
      <c r="F73" s="185"/>
      <c r="G73" s="184"/>
      <c r="H73" s="184"/>
      <c r="I73" s="185"/>
      <c r="J73" s="185"/>
      <c r="K73" s="185"/>
      <c r="L73" s="185">
        <v>3091440</v>
      </c>
      <c r="M73" s="184"/>
      <c r="N73" s="184"/>
      <c r="O73" s="184"/>
      <c r="P73" s="185">
        <v>33967</v>
      </c>
      <c r="Q73" s="185">
        <v>2581</v>
      </c>
      <c r="R73" s="185">
        <v>34284</v>
      </c>
      <c r="S73" s="185">
        <v>73466</v>
      </c>
      <c r="T73" s="185"/>
      <c r="U73" s="185">
        <f>365290+3686</f>
        <v>368976</v>
      </c>
      <c r="V73" s="185">
        <v>40292</v>
      </c>
      <c r="W73" s="185"/>
      <c r="X73" s="185"/>
      <c r="Y73" s="185">
        <v>339840</v>
      </c>
      <c r="Z73" s="185"/>
      <c r="AA73" s="185"/>
      <c r="AB73" s="185">
        <v>1044326</v>
      </c>
      <c r="AC73" s="185">
        <v>131256</v>
      </c>
      <c r="AD73" s="185"/>
      <c r="AE73" s="185">
        <v>764757</v>
      </c>
      <c r="AF73" s="185"/>
      <c r="AG73" s="185">
        <v>181807</v>
      </c>
      <c r="AH73" s="185"/>
      <c r="AI73" s="185"/>
      <c r="AJ73" s="185">
        <v>11348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7635674</v>
      </c>
      <c r="CF73" s="255"/>
    </row>
    <row r="74" spans="1:84" ht="12.6" customHeight="1" x14ac:dyDescent="0.25">
      <c r="A74" s="171" t="s">
        <v>246</v>
      </c>
      <c r="B74" s="175"/>
      <c r="C74" s="184"/>
      <c r="D74" s="184"/>
      <c r="E74" s="185">
        <f>163892+9340-4</f>
        <v>173228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f>1607668+77855</f>
        <v>1685523</v>
      </c>
      <c r="Q74" s="185">
        <v>131382</v>
      </c>
      <c r="R74" s="185">
        <v>724473</v>
      </c>
      <c r="S74" s="185">
        <v>185726</v>
      </c>
      <c r="T74" s="185"/>
      <c r="U74" s="185">
        <f>2451190+4253</f>
        <v>2455443</v>
      </c>
      <c r="V74" s="185">
        <v>356291</v>
      </c>
      <c r="W74" s="185"/>
      <c r="X74" s="185"/>
      <c r="Y74" s="185">
        <v>5645346</v>
      </c>
      <c r="Z74" s="185"/>
      <c r="AA74" s="185"/>
      <c r="AB74" s="185">
        <v>1651734</v>
      </c>
      <c r="AC74" s="185">
        <v>118073</v>
      </c>
      <c r="AD74" s="185"/>
      <c r="AE74" s="185">
        <v>1466337</v>
      </c>
      <c r="AF74" s="185"/>
      <c r="AG74" s="185">
        <v>4445345</v>
      </c>
      <c r="AH74" s="185"/>
      <c r="AI74" s="185"/>
      <c r="AJ74" s="185">
        <f>1188218+4599</f>
        <v>1192817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20231718</v>
      </c>
      <c r="CF74" s="25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30123</v>
      </c>
      <c r="D75" s="195">
        <f t="shared" si="9"/>
        <v>0</v>
      </c>
      <c r="E75" s="195">
        <f t="shared" si="9"/>
        <v>1660439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3091440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1719490</v>
      </c>
      <c r="Q75" s="195">
        <f t="shared" si="9"/>
        <v>133963</v>
      </c>
      <c r="R75" s="195">
        <f t="shared" si="9"/>
        <v>758757</v>
      </c>
      <c r="S75" s="195">
        <f t="shared" si="9"/>
        <v>259192</v>
      </c>
      <c r="T75" s="195">
        <f t="shared" si="9"/>
        <v>0</v>
      </c>
      <c r="U75" s="195">
        <f t="shared" si="9"/>
        <v>2824419</v>
      </c>
      <c r="V75" s="195">
        <f t="shared" si="9"/>
        <v>396583</v>
      </c>
      <c r="W75" s="195">
        <f t="shared" si="9"/>
        <v>0</v>
      </c>
      <c r="X75" s="195">
        <f t="shared" si="9"/>
        <v>0</v>
      </c>
      <c r="Y75" s="195">
        <f t="shared" si="9"/>
        <v>5985186</v>
      </c>
      <c r="Z75" s="195">
        <f t="shared" si="9"/>
        <v>0</v>
      </c>
      <c r="AA75" s="195">
        <f t="shared" si="9"/>
        <v>0</v>
      </c>
      <c r="AB75" s="195">
        <f t="shared" si="9"/>
        <v>2696060</v>
      </c>
      <c r="AC75" s="195">
        <f t="shared" si="9"/>
        <v>249329</v>
      </c>
      <c r="AD75" s="195">
        <f t="shared" si="9"/>
        <v>0</v>
      </c>
      <c r="AE75" s="195">
        <f t="shared" si="9"/>
        <v>2231094</v>
      </c>
      <c r="AF75" s="195">
        <f t="shared" si="9"/>
        <v>0</v>
      </c>
      <c r="AG75" s="195">
        <f t="shared" si="9"/>
        <v>4627152</v>
      </c>
      <c r="AH75" s="195">
        <f t="shared" si="9"/>
        <v>0</v>
      </c>
      <c r="AI75" s="195">
        <f t="shared" si="9"/>
        <v>0</v>
      </c>
      <c r="AJ75" s="195">
        <f t="shared" si="9"/>
        <v>1204165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27867392</v>
      </c>
      <c r="CF75" s="255"/>
    </row>
    <row r="76" spans="1:84" ht="12.6" customHeight="1" x14ac:dyDescent="0.25">
      <c r="A76" s="171" t="s">
        <v>248</v>
      </c>
      <c r="B76" s="175"/>
      <c r="C76" s="184"/>
      <c r="D76" s="184"/>
      <c r="E76" s="185">
        <v>10104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3817</v>
      </c>
      <c r="Q76" s="185"/>
      <c r="R76" s="185"/>
      <c r="S76" s="185"/>
      <c r="T76" s="185"/>
      <c r="U76" s="185">
        <v>1143</v>
      </c>
      <c r="V76" s="185"/>
      <c r="W76" s="185"/>
      <c r="X76" s="185"/>
      <c r="Y76" s="185">
        <v>4866</v>
      </c>
      <c r="Z76" s="185"/>
      <c r="AA76" s="185"/>
      <c r="AB76" s="185">
        <v>574</v>
      </c>
      <c r="AC76" s="185">
        <v>349</v>
      </c>
      <c r="AD76" s="185"/>
      <c r="AE76" s="185">
        <v>2748</v>
      </c>
      <c r="AF76" s="185"/>
      <c r="AG76" s="185">
        <v>2835</v>
      </c>
      <c r="AH76" s="185"/>
      <c r="AI76" s="185"/>
      <c r="AJ76" s="185">
        <f>2490+2857</f>
        <v>5347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2674</v>
      </c>
      <c r="AZ76" s="185"/>
      <c r="BA76" s="185">
        <v>156</v>
      </c>
      <c r="BB76" s="185"/>
      <c r="BC76" s="185"/>
      <c r="BD76" s="185">
        <v>1045</v>
      </c>
      <c r="BE76" s="185">
        <v>6369</v>
      </c>
      <c r="BF76" s="185">
        <v>786</v>
      </c>
      <c r="BG76" s="185"/>
      <c r="BH76" s="185"/>
      <c r="BI76" s="185"/>
      <c r="BJ76" s="185"/>
      <c r="BK76" s="185"/>
      <c r="BL76" s="185"/>
      <c r="BM76" s="185"/>
      <c r="BN76" s="185">
        <f>20507-2857</f>
        <v>17650</v>
      </c>
      <c r="BO76" s="185"/>
      <c r="BP76" s="185"/>
      <c r="BQ76" s="185"/>
      <c r="BR76" s="185"/>
      <c r="BS76" s="185"/>
      <c r="BT76" s="185"/>
      <c r="BU76" s="185"/>
      <c r="BV76" s="185">
        <v>1597</v>
      </c>
      <c r="BW76" s="185"/>
      <c r="BX76" s="185">
        <v>736</v>
      </c>
      <c r="BY76" s="185"/>
      <c r="BZ76" s="185"/>
      <c r="CA76" s="185"/>
      <c r="CB76" s="185"/>
      <c r="CC76" s="185"/>
      <c r="CD76" s="252" t="s">
        <v>221</v>
      </c>
      <c r="CE76" s="195">
        <f t="shared" si="8"/>
        <v>62796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</v>
      </c>
      <c r="D77" s="184"/>
      <c r="E77" s="184">
        <v>6788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118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6909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109</v>
      </c>
      <c r="D78" s="184"/>
      <c r="E78" s="184">
        <v>3794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498</v>
      </c>
      <c r="Q78" s="184"/>
      <c r="R78" s="184"/>
      <c r="S78" s="184"/>
      <c r="T78" s="184"/>
      <c r="U78" s="184">
        <v>292</v>
      </c>
      <c r="V78" s="184"/>
      <c r="W78" s="184"/>
      <c r="X78" s="184"/>
      <c r="Y78" s="184">
        <v>320</v>
      </c>
      <c r="Z78" s="184"/>
      <c r="AA78" s="184"/>
      <c r="AB78" s="184">
        <v>112</v>
      </c>
      <c r="AC78" s="184">
        <v>139</v>
      </c>
      <c r="AD78" s="184"/>
      <c r="AE78" s="184">
        <v>294</v>
      </c>
      <c r="AF78" s="184"/>
      <c r="AG78" s="184">
        <v>399</v>
      </c>
      <c r="AH78" s="184"/>
      <c r="AI78" s="184"/>
      <c r="AJ78" s="184">
        <v>290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 t="s">
        <v>221</v>
      </c>
      <c r="AY78" s="252" t="s">
        <v>221</v>
      </c>
      <c r="AZ78" s="252" t="s">
        <v>221</v>
      </c>
      <c r="BA78" s="184"/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/>
      <c r="BI78" s="184"/>
      <c r="BJ78" s="252" t="s">
        <v>221</v>
      </c>
      <c r="BK78" s="184"/>
      <c r="BL78" s="184"/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>
        <v>137</v>
      </c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 t="shared" si="8"/>
        <v>6384</v>
      </c>
      <c r="CF78" s="195"/>
    </row>
    <row r="79" spans="1:84" ht="12.6" customHeight="1" x14ac:dyDescent="0.25">
      <c r="A79" s="171" t="s">
        <v>251</v>
      </c>
      <c r="B79" s="175"/>
      <c r="C79" s="225">
        <v>3</v>
      </c>
      <c r="D79" s="225"/>
      <c r="E79" s="184">
        <v>6788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>
        <v>118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6909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0.01</v>
      </c>
      <c r="D80" s="187"/>
      <c r="E80" s="187">
        <f>9.98+0.32</f>
        <v>10.3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2.16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2.74</v>
      </c>
      <c r="AH80" s="187"/>
      <c r="AI80" s="187"/>
      <c r="AJ80" s="187">
        <v>0.61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15.82</v>
      </c>
      <c r="CF80" s="25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8" t="s">
        <v>1284</v>
      </c>
      <c r="D82" s="259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1282</v>
      </c>
      <c r="D83" s="25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3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1274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1277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1278</v>
      </c>
      <c r="D92" s="259"/>
      <c r="E92" s="175"/>
    </row>
    <row r="93" spans="1:5" ht="12.6" customHeight="1" x14ac:dyDescent="0.25">
      <c r="A93" s="173" t="s">
        <v>264</v>
      </c>
      <c r="B93" s="172" t="s">
        <v>256</v>
      </c>
      <c r="C93" s="287" t="s">
        <v>1279</v>
      </c>
      <c r="D93" s="25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60" t="s">
        <v>266</v>
      </c>
      <c r="B96" s="260"/>
      <c r="C96" s="260"/>
      <c r="D96" s="260"/>
      <c r="E96" s="260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1280</v>
      </c>
      <c r="D99" s="175"/>
      <c r="E99" s="175"/>
    </row>
    <row r="100" spans="1:5" ht="12.6" customHeight="1" x14ac:dyDescent="0.25">
      <c r="A100" s="260" t="s">
        <v>269</v>
      </c>
      <c r="B100" s="260"/>
      <c r="C100" s="260"/>
      <c r="D100" s="260"/>
      <c r="E100" s="26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60" t="s">
        <v>271</v>
      </c>
      <c r="B103" s="260"/>
      <c r="C103" s="260"/>
      <c r="D103" s="260"/>
      <c r="E103" s="26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218</v>
      </c>
      <c r="D111" s="174">
        <v>598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106</v>
      </c>
      <c r="D112" s="174">
        <v>1562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6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1490507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138</v>
      </c>
      <c r="C138" s="189">
        <v>27</v>
      </c>
      <c r="D138" s="174">
        <v>53</v>
      </c>
      <c r="E138" s="175">
        <f>SUM(B138:D138)</f>
        <v>218</v>
      </c>
    </row>
    <row r="139" spans="1:6" ht="12.6" customHeight="1" x14ac:dyDescent="0.25">
      <c r="A139" s="173" t="s">
        <v>215</v>
      </c>
      <c r="B139" s="174">
        <v>395</v>
      </c>
      <c r="C139" s="189">
        <v>32</v>
      </c>
      <c r="D139" s="174">
        <v>171</v>
      </c>
      <c r="E139" s="175">
        <f>SUM(B139:D139)</f>
        <v>598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1727694</v>
      </c>
      <c r="C141" s="189">
        <v>197305</v>
      </c>
      <c r="D141" s="174">
        <v>1128728</v>
      </c>
      <c r="E141" s="175">
        <f>SUM(B141:D141)</f>
        <v>3053727</v>
      </c>
      <c r="F141" s="199"/>
    </row>
    <row r="142" spans="1:6" ht="12.6" customHeight="1" x14ac:dyDescent="0.25">
      <c r="A142" s="173" t="s">
        <v>246</v>
      </c>
      <c r="B142" s="174">
        <v>7041873</v>
      </c>
      <c r="C142" s="189">
        <v>346226</v>
      </c>
      <c r="D142" s="174">
        <v>12843619</v>
      </c>
      <c r="E142" s="175">
        <f>SUM(B142:D142)</f>
        <v>20231718</v>
      </c>
      <c r="F142" s="199"/>
    </row>
    <row r="143" spans="1:6" ht="12.6" customHeight="1" x14ac:dyDescent="0.2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103</v>
      </c>
      <c r="C144" s="189"/>
      <c r="D144" s="174">
        <v>3</v>
      </c>
      <c r="E144" s="175">
        <f>SUM(B144:D144)</f>
        <v>106</v>
      </c>
    </row>
    <row r="145" spans="1:5" ht="12.6" customHeight="1" x14ac:dyDescent="0.25">
      <c r="A145" s="173" t="s">
        <v>215</v>
      </c>
      <c r="B145" s="174">
        <v>1562</v>
      </c>
      <c r="C145" s="189"/>
      <c r="D145" s="174">
        <v>0</v>
      </c>
      <c r="E145" s="175">
        <f>SUM(B145:D145)</f>
        <v>1562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4270104</v>
      </c>
      <c r="C147" s="189"/>
      <c r="D147" s="174">
        <v>311843</v>
      </c>
      <c r="E147" s="175">
        <f>SUM(B147:D147)</f>
        <v>4581947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4096552</v>
      </c>
      <c r="C157" s="174">
        <v>3224207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60" t="s">
        <v>306</v>
      </c>
      <c r="B164" s="260"/>
      <c r="C164" s="260"/>
      <c r="D164" s="260"/>
      <c r="E164" s="260"/>
    </row>
    <row r="165" spans="1:5" ht="11.4" customHeight="1" x14ac:dyDescent="0.25">
      <c r="A165" s="173" t="s">
        <v>307</v>
      </c>
      <c r="B165" s="172" t="s">
        <v>256</v>
      </c>
      <c r="C165" s="189">
        <v>686594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90781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162130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973070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7278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193835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236508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2350196</v>
      </c>
      <c r="E173" s="175"/>
    </row>
    <row r="174" spans="1:5" ht="11.4" customHeight="1" x14ac:dyDescent="0.25">
      <c r="A174" s="260" t="s">
        <v>314</v>
      </c>
      <c r="B174" s="260"/>
      <c r="C174" s="260"/>
      <c r="D174" s="260"/>
      <c r="E174" s="260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23803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23803</v>
      </c>
      <c r="E177" s="175"/>
    </row>
    <row r="178" spans="1:5" ht="11.4" customHeight="1" x14ac:dyDescent="0.25">
      <c r="A178" s="260" t="s">
        <v>317</v>
      </c>
      <c r="B178" s="260"/>
      <c r="C178" s="260"/>
      <c r="D178" s="260"/>
      <c r="E178" s="260"/>
    </row>
    <row r="179" spans="1:5" ht="11.4" customHeight="1" x14ac:dyDescent="0.25">
      <c r="A179" s="173" t="s">
        <v>318</v>
      </c>
      <c r="B179" s="172" t="s">
        <v>256</v>
      </c>
      <c r="C179" s="189">
        <v>72396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57417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129813</v>
      </c>
      <c r="E181" s="175"/>
    </row>
    <row r="182" spans="1:5" ht="11.4" customHeight="1" x14ac:dyDescent="0.25">
      <c r="A182" s="260" t="s">
        <v>320</v>
      </c>
      <c r="B182" s="260"/>
      <c r="C182" s="260"/>
      <c r="D182" s="260"/>
      <c r="E182" s="260"/>
    </row>
    <row r="183" spans="1:5" ht="11.4" customHeight="1" x14ac:dyDescent="0.25">
      <c r="A183" s="173" t="s">
        <v>321</v>
      </c>
      <c r="B183" s="172" t="s">
        <v>256</v>
      </c>
      <c r="C183" s="189">
        <v>3231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77863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81094</v>
      </c>
      <c r="E186" s="175"/>
    </row>
    <row r="187" spans="1:5" ht="11.4" customHeight="1" x14ac:dyDescent="0.25">
      <c r="A187" s="260" t="s">
        <v>323</v>
      </c>
      <c r="B187" s="260"/>
      <c r="C187" s="260"/>
      <c r="D187" s="260"/>
      <c r="E187" s="260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955164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955164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474331</v>
      </c>
      <c r="C195" s="189"/>
      <c r="D195" s="174"/>
      <c r="E195" s="175">
        <f t="shared" ref="E195:E203" si="10">SUM(B195:C195)-D195</f>
        <v>474331</v>
      </c>
    </row>
    <row r="196" spans="1:8" ht="12.6" customHeight="1" x14ac:dyDescent="0.25">
      <c r="A196" s="173" t="s">
        <v>333</v>
      </c>
      <c r="B196" s="174">
        <v>503985</v>
      </c>
      <c r="C196" s="189"/>
      <c r="D196" s="174"/>
      <c r="E196" s="175">
        <f t="shared" si="10"/>
        <v>503985</v>
      </c>
    </row>
    <row r="197" spans="1:8" ht="12.6" customHeight="1" x14ac:dyDescent="0.25">
      <c r="A197" s="173" t="s">
        <v>334</v>
      </c>
      <c r="B197" s="174">
        <v>17459897</v>
      </c>
      <c r="C197" s="189">
        <v>806042</v>
      </c>
      <c r="D197" s="174"/>
      <c r="E197" s="175">
        <f t="shared" si="10"/>
        <v>18265939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590576</v>
      </c>
      <c r="C199" s="189">
        <v>337813</v>
      </c>
      <c r="D199" s="174"/>
      <c r="E199" s="175">
        <f t="shared" si="10"/>
        <v>928389</v>
      </c>
    </row>
    <row r="200" spans="1:8" ht="12.6" customHeight="1" x14ac:dyDescent="0.25">
      <c r="A200" s="173" t="s">
        <v>337</v>
      </c>
      <c r="B200" s="174">
        <v>5907239</v>
      </c>
      <c r="C200" s="189">
        <v>459882</v>
      </c>
      <c r="D200" s="174">
        <v>273585</v>
      </c>
      <c r="E200" s="175">
        <f t="shared" si="10"/>
        <v>6093536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516544</v>
      </c>
      <c r="C203" s="189">
        <f>1090574+60951</f>
        <v>1151525</v>
      </c>
      <c r="D203" s="174">
        <v>1401959</v>
      </c>
      <c r="E203" s="175">
        <f t="shared" si="10"/>
        <v>266110</v>
      </c>
    </row>
    <row r="204" spans="1:8" ht="12.6" customHeight="1" x14ac:dyDescent="0.25">
      <c r="A204" s="173" t="s">
        <v>203</v>
      </c>
      <c r="B204" s="175">
        <f>SUM(B195:B203)</f>
        <v>25452572</v>
      </c>
      <c r="C204" s="191">
        <f>SUM(C195:C203)</f>
        <v>2755262</v>
      </c>
      <c r="D204" s="175">
        <f>SUM(D195:D203)</f>
        <v>1675544</v>
      </c>
      <c r="E204" s="175">
        <f>SUM(E195:E203)</f>
        <v>26532290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2"/>
    </row>
    <row r="209" spans="1:8" ht="12.6" customHeight="1" x14ac:dyDescent="0.25">
      <c r="A209" s="173" t="s">
        <v>333</v>
      </c>
      <c r="B209" s="174">
        <v>138953</v>
      </c>
      <c r="C209" s="189">
        <v>19737</v>
      </c>
      <c r="D209" s="174"/>
      <c r="E209" s="175">
        <f t="shared" ref="E209:E216" si="11">SUM(B209:C209)-D209</f>
        <v>158690</v>
      </c>
      <c r="H209" s="262"/>
    </row>
    <row r="210" spans="1:8" ht="12.6" customHeight="1" x14ac:dyDescent="0.25">
      <c r="A210" s="173" t="s">
        <v>334</v>
      </c>
      <c r="B210" s="174">
        <v>7587563</v>
      </c>
      <c r="C210" s="189">
        <v>718778</v>
      </c>
      <c r="D210" s="174"/>
      <c r="E210" s="175">
        <f t="shared" si="11"/>
        <v>8306341</v>
      </c>
      <c r="H210" s="262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62"/>
    </row>
    <row r="212" spans="1:8" ht="12.6" customHeight="1" x14ac:dyDescent="0.25">
      <c r="A212" s="173" t="s">
        <v>336</v>
      </c>
      <c r="B212" s="174">
        <v>348551</v>
      </c>
      <c r="C212" s="189">
        <v>4378</v>
      </c>
      <c r="D212" s="174"/>
      <c r="E212" s="175">
        <f t="shared" si="11"/>
        <v>352929</v>
      </c>
      <c r="H212" s="262"/>
    </row>
    <row r="213" spans="1:8" ht="12.6" customHeight="1" x14ac:dyDescent="0.25">
      <c r="A213" s="173" t="s">
        <v>337</v>
      </c>
      <c r="B213" s="174">
        <v>5043831</v>
      </c>
      <c r="C213" s="189">
        <v>275114</v>
      </c>
      <c r="D213" s="174">
        <v>242294</v>
      </c>
      <c r="E213" s="175">
        <f t="shared" si="11"/>
        <v>5076651</v>
      </c>
      <c r="H213" s="262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62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62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62"/>
    </row>
    <row r="217" spans="1:8" ht="12.6" customHeight="1" x14ac:dyDescent="0.25">
      <c r="A217" s="173" t="s">
        <v>203</v>
      </c>
      <c r="B217" s="175">
        <f>SUM(B208:B216)</f>
        <v>13118898</v>
      </c>
      <c r="C217" s="191">
        <f>SUM(C208:C216)</f>
        <v>1018007</v>
      </c>
      <c r="D217" s="175">
        <f>SUM(D208:D216)</f>
        <v>242294</v>
      </c>
      <c r="E217" s="175">
        <f>SUM(E208:E216)</f>
        <v>13894611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1" t="s">
        <v>1257</v>
      </c>
      <c r="C220" s="291"/>
      <c r="D220" s="208"/>
      <c r="E220" s="208"/>
    </row>
    <row r="221" spans="1:8" ht="12.6" customHeight="1" x14ac:dyDescent="0.25">
      <c r="A221" s="274" t="s">
        <v>1257</v>
      </c>
      <c r="B221" s="208"/>
      <c r="C221" s="189">
        <v>305194</v>
      </c>
      <c r="D221" s="172">
        <f>C221</f>
        <v>305194</v>
      </c>
      <c r="E221" s="208"/>
    </row>
    <row r="222" spans="1:8" ht="12.6" customHeight="1" x14ac:dyDescent="0.25">
      <c r="A222" s="260" t="s">
        <v>343</v>
      </c>
      <c r="B222" s="260"/>
      <c r="C222" s="260"/>
      <c r="D222" s="260"/>
      <c r="E222" s="260"/>
    </row>
    <row r="223" spans="1:8" ht="12.6" customHeight="1" x14ac:dyDescent="0.25">
      <c r="A223" s="173" t="s">
        <v>344</v>
      </c>
      <c r="B223" s="172" t="s">
        <v>256</v>
      </c>
      <c r="C223" s="189">
        <v>3072067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3337544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84735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2760267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9254613</v>
      </c>
      <c r="E229" s="175"/>
    </row>
    <row r="230" spans="1:5" ht="12.6" customHeight="1" x14ac:dyDescent="0.25">
      <c r="A230" s="260" t="s">
        <v>351</v>
      </c>
      <c r="B230" s="260"/>
      <c r="C230" s="260"/>
      <c r="D230" s="260"/>
      <c r="E230" s="260"/>
    </row>
    <row r="231" spans="1:5" ht="12.6" customHeight="1" x14ac:dyDescent="0.25">
      <c r="A231" s="171" t="s">
        <v>352</v>
      </c>
      <c r="B231" s="172" t="s">
        <v>256</v>
      </c>
      <c r="C231" s="189">
        <v>93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49603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170815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220418</v>
      </c>
      <c r="E236" s="175"/>
    </row>
    <row r="237" spans="1:5" ht="12.6" customHeight="1" x14ac:dyDescent="0.25">
      <c r="A237" s="260" t="s">
        <v>356</v>
      </c>
      <c r="B237" s="260"/>
      <c r="C237" s="260"/>
      <c r="D237" s="260"/>
      <c r="E237" s="260"/>
    </row>
    <row r="238" spans="1:5" ht="12.6" customHeight="1" x14ac:dyDescent="0.25">
      <c r="A238" s="173" t="s">
        <v>357</v>
      </c>
      <c r="B238" s="172" t="s">
        <v>256</v>
      </c>
      <c r="C238" s="189">
        <v>482045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60211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542256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10322481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60" t="s">
        <v>361</v>
      </c>
      <c r="B249" s="260"/>
      <c r="C249" s="260"/>
      <c r="D249" s="260"/>
      <c r="E249" s="260"/>
    </row>
    <row r="250" spans="1:5" ht="12.45" customHeight="1" x14ac:dyDescent="0.25">
      <c r="A250" s="173" t="s">
        <v>362</v>
      </c>
      <c r="B250" s="172" t="s">
        <v>256</v>
      </c>
      <c r="C250" s="189">
        <v>1116063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11750359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9123965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-169979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450530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206705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144888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4374601</v>
      </c>
      <c r="E260" s="175"/>
    </row>
    <row r="261" spans="1:5" ht="11.25" customHeight="1" x14ac:dyDescent="0.25">
      <c r="A261" s="260" t="s">
        <v>372</v>
      </c>
      <c r="B261" s="260"/>
      <c r="C261" s="260"/>
      <c r="D261" s="260"/>
      <c r="E261" s="260"/>
    </row>
    <row r="262" spans="1:5" ht="12.45" customHeight="1" x14ac:dyDescent="0.25">
      <c r="A262" s="173" t="s">
        <v>362</v>
      </c>
      <c r="B262" s="172" t="s">
        <v>256</v>
      </c>
      <c r="C262" s="189">
        <v>6199499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6199499</v>
      </c>
      <c r="E265" s="175"/>
    </row>
    <row r="266" spans="1:5" ht="11.25" customHeight="1" x14ac:dyDescent="0.25">
      <c r="A266" s="260" t="s">
        <v>375</v>
      </c>
      <c r="B266" s="260"/>
      <c r="C266" s="260"/>
      <c r="D266" s="260"/>
      <c r="E266" s="260"/>
    </row>
    <row r="267" spans="1:5" ht="12.45" customHeight="1" x14ac:dyDescent="0.25">
      <c r="A267" s="173" t="s">
        <v>332</v>
      </c>
      <c r="B267" s="172" t="s">
        <v>256</v>
      </c>
      <c r="C267" s="189">
        <v>474331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503985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18265939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928389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6093536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266110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26532290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13894611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12637679</v>
      </c>
      <c r="E277" s="175"/>
    </row>
    <row r="278" spans="1:5" ht="12.6" customHeight="1" x14ac:dyDescent="0.25">
      <c r="A278" s="260" t="s">
        <v>382</v>
      </c>
      <c r="B278" s="260"/>
      <c r="C278" s="260"/>
      <c r="D278" s="260"/>
      <c r="E278" s="260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60" t="s">
        <v>387</v>
      </c>
      <c r="B285" s="260"/>
      <c r="C285" s="260"/>
      <c r="D285" s="260"/>
      <c r="E285" s="260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23211779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60" t="s">
        <v>395</v>
      </c>
      <c r="B303" s="260"/>
      <c r="C303" s="260"/>
      <c r="D303" s="260"/>
      <c r="E303" s="260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807866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920066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375000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2102932</v>
      </c>
      <c r="E314" s="175"/>
    </row>
    <row r="315" spans="1:5" ht="12.6" customHeight="1" x14ac:dyDescent="0.25">
      <c r="A315" s="260" t="s">
        <v>406</v>
      </c>
      <c r="B315" s="260"/>
      <c r="C315" s="260"/>
      <c r="D315" s="260"/>
      <c r="E315" s="260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60" t="s">
        <v>411</v>
      </c>
      <c r="B320" s="260"/>
      <c r="C320" s="260"/>
      <c r="D320" s="260"/>
      <c r="E320" s="260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20360000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314761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20674761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375000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20299761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1576686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-767600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23211779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23211779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60" t="s">
        <v>427</v>
      </c>
      <c r="B358" s="260"/>
      <c r="C358" s="260"/>
      <c r="D358" s="260"/>
      <c r="E358" s="260"/>
    </row>
    <row r="359" spans="1:5" ht="12.6" customHeight="1" x14ac:dyDescent="0.25">
      <c r="A359" s="173" t="s">
        <v>428</v>
      </c>
      <c r="B359" s="172" t="s">
        <v>256</v>
      </c>
      <c r="C359" s="189">
        <v>7635674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20231718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27867392</v>
      </c>
      <c r="E361" s="175"/>
    </row>
    <row r="362" spans="1:5" ht="12.6" customHeight="1" x14ac:dyDescent="0.25">
      <c r="A362" s="260" t="s">
        <v>431</v>
      </c>
      <c r="B362" s="260"/>
      <c r="C362" s="260"/>
      <c r="D362" s="260"/>
      <c r="E362" s="260"/>
    </row>
    <row r="363" spans="1:5" ht="12.6" customHeight="1" x14ac:dyDescent="0.25">
      <c r="A363" s="173" t="s">
        <v>1257</v>
      </c>
      <c r="B363" s="260"/>
      <c r="C363" s="189">
        <v>305194</v>
      </c>
      <c r="D363" s="175"/>
      <c r="E363" s="260"/>
    </row>
    <row r="364" spans="1:5" ht="12.6" customHeight="1" x14ac:dyDescent="0.25">
      <c r="A364" s="173" t="s">
        <v>432</v>
      </c>
      <c r="B364" s="172" t="s">
        <v>256</v>
      </c>
      <c r="C364" s="189">
        <v>9254613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220418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542256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10322481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17544911</v>
      </c>
      <c r="E368" s="175"/>
    </row>
    <row r="369" spans="1:5" ht="12.6" customHeight="1" x14ac:dyDescent="0.25">
      <c r="A369" s="260" t="s">
        <v>436</v>
      </c>
      <c r="B369" s="260"/>
      <c r="C369" s="260"/>
      <c r="D369" s="260"/>
      <c r="E369" s="260"/>
    </row>
    <row r="370" spans="1:5" ht="12.6" customHeight="1" x14ac:dyDescent="0.25">
      <c r="A370" s="173" t="s">
        <v>437</v>
      </c>
      <c r="B370" s="172" t="s">
        <v>256</v>
      </c>
      <c r="C370" s="189">
        <v>185734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574614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760348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18305259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60" t="s">
        <v>441</v>
      </c>
      <c r="B377" s="260"/>
      <c r="C377" s="260"/>
      <c r="D377" s="260"/>
      <c r="E377" s="260"/>
    </row>
    <row r="378" spans="1:5" ht="12.6" customHeight="1" x14ac:dyDescent="0.25">
      <c r="A378" s="173" t="s">
        <v>442</v>
      </c>
      <c r="B378" s="172" t="s">
        <v>256</v>
      </c>
      <c r="C378" s="189">
        <v>9397660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2350196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1945590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1341934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257179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2216479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1018007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23803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129813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81094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955164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206814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19923733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-1618474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850799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-767675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-767675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3"/>
    </row>
    <row r="412" spans="1:5" ht="12.6" customHeight="1" x14ac:dyDescent="0.25">
      <c r="A412" s="179" t="str">
        <f>C84&amp;"   "&amp;"H-"&amp;FIXED(C83,0,TRUE)&amp;"     FYE "&amp;C82</f>
        <v>Skyline Hospital   H-0     FYE 12/31/2018</v>
      </c>
      <c r="B412" s="179"/>
      <c r="C412" s="179"/>
      <c r="D412" s="179"/>
      <c r="E412" s="263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218</v>
      </c>
      <c r="C414" s="194">
        <f>E138</f>
        <v>218</v>
      </c>
      <c r="D414" s="179"/>
    </row>
    <row r="415" spans="1:5" ht="12.6" customHeight="1" x14ac:dyDescent="0.25">
      <c r="A415" s="179" t="s">
        <v>464</v>
      </c>
      <c r="B415" s="179">
        <f>D111</f>
        <v>598</v>
      </c>
      <c r="C415" s="179">
        <f>E139</f>
        <v>598</v>
      </c>
      <c r="D415" s="194">
        <f>SUM(C59:H59)+N59</f>
        <v>598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106</v>
      </c>
      <c r="C417" s="194">
        <f>E144</f>
        <v>106</v>
      </c>
      <c r="D417" s="179"/>
    </row>
    <row r="418" spans="1:7" ht="12.6" customHeight="1" x14ac:dyDescent="0.25">
      <c r="A418" s="179" t="s">
        <v>466</v>
      </c>
      <c r="B418" s="179">
        <f>D112</f>
        <v>1562</v>
      </c>
      <c r="C418" s="179">
        <f>E145</f>
        <v>1562</v>
      </c>
      <c r="D418" s="179">
        <f>K59+L59</f>
        <v>1562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9397660</v>
      </c>
      <c r="C427" s="179">
        <f t="shared" ref="C427:C434" si="13">CE61</f>
        <v>9397660</v>
      </c>
      <c r="D427" s="179"/>
    </row>
    <row r="428" spans="1:7" ht="12.6" customHeight="1" x14ac:dyDescent="0.25">
      <c r="A428" s="179" t="s">
        <v>3</v>
      </c>
      <c r="B428" s="179">
        <f t="shared" si="12"/>
        <v>2350196</v>
      </c>
      <c r="C428" s="179">
        <f t="shared" si="13"/>
        <v>2350196</v>
      </c>
      <c r="D428" s="179">
        <f>D173</f>
        <v>2350196</v>
      </c>
    </row>
    <row r="429" spans="1:7" ht="12.6" customHeight="1" x14ac:dyDescent="0.25">
      <c r="A429" s="179" t="s">
        <v>236</v>
      </c>
      <c r="B429" s="179">
        <f t="shared" si="12"/>
        <v>1945590</v>
      </c>
      <c r="C429" s="179">
        <f t="shared" si="13"/>
        <v>1945590</v>
      </c>
      <c r="D429" s="179"/>
    </row>
    <row r="430" spans="1:7" ht="12.6" customHeight="1" x14ac:dyDescent="0.25">
      <c r="A430" s="179" t="s">
        <v>237</v>
      </c>
      <c r="B430" s="179">
        <f t="shared" si="12"/>
        <v>1341934</v>
      </c>
      <c r="C430" s="179">
        <f t="shared" si="13"/>
        <v>1341934</v>
      </c>
      <c r="D430" s="179"/>
    </row>
    <row r="431" spans="1:7" ht="12.6" customHeight="1" x14ac:dyDescent="0.25">
      <c r="A431" s="179" t="s">
        <v>444</v>
      </c>
      <c r="B431" s="179">
        <f t="shared" si="12"/>
        <v>257179</v>
      </c>
      <c r="C431" s="179">
        <f t="shared" si="13"/>
        <v>257179</v>
      </c>
      <c r="D431" s="179"/>
    </row>
    <row r="432" spans="1:7" ht="12.6" customHeight="1" x14ac:dyDescent="0.25">
      <c r="A432" s="179" t="s">
        <v>445</v>
      </c>
      <c r="B432" s="179">
        <f t="shared" si="12"/>
        <v>2216479</v>
      </c>
      <c r="C432" s="179">
        <f t="shared" si="13"/>
        <v>2216479</v>
      </c>
      <c r="D432" s="179"/>
    </row>
    <row r="433" spans="1:7" ht="12.6" customHeight="1" x14ac:dyDescent="0.25">
      <c r="A433" s="179" t="s">
        <v>6</v>
      </c>
      <c r="B433" s="179">
        <f t="shared" si="12"/>
        <v>1018007</v>
      </c>
      <c r="C433" s="179">
        <f t="shared" si="13"/>
        <v>1018007</v>
      </c>
      <c r="D433" s="179">
        <f>C217</f>
        <v>1018007</v>
      </c>
    </row>
    <row r="434" spans="1:7" ht="12.6" customHeight="1" x14ac:dyDescent="0.25">
      <c r="A434" s="179" t="s">
        <v>474</v>
      </c>
      <c r="B434" s="179">
        <f t="shared" si="12"/>
        <v>23803</v>
      </c>
      <c r="C434" s="179">
        <f t="shared" si="13"/>
        <v>23803</v>
      </c>
      <c r="D434" s="179">
        <f>D177</f>
        <v>23803</v>
      </c>
    </row>
    <row r="435" spans="1:7" ht="12.6" customHeight="1" x14ac:dyDescent="0.25">
      <c r="A435" s="179" t="s">
        <v>447</v>
      </c>
      <c r="B435" s="179">
        <f t="shared" si="12"/>
        <v>129813</v>
      </c>
      <c r="C435" s="179"/>
      <c r="D435" s="179">
        <f>D181</f>
        <v>129813</v>
      </c>
    </row>
    <row r="436" spans="1:7" ht="12.6" customHeight="1" x14ac:dyDescent="0.25">
      <c r="A436" s="179" t="s">
        <v>475</v>
      </c>
      <c r="B436" s="179">
        <f t="shared" si="12"/>
        <v>81094</v>
      </c>
      <c r="C436" s="179"/>
      <c r="D436" s="179">
        <f>D186</f>
        <v>81094</v>
      </c>
    </row>
    <row r="437" spans="1:7" ht="12.6" customHeight="1" x14ac:dyDescent="0.25">
      <c r="A437" s="194" t="s">
        <v>449</v>
      </c>
      <c r="B437" s="194">
        <f t="shared" si="12"/>
        <v>955164</v>
      </c>
      <c r="C437" s="194"/>
      <c r="D437" s="194">
        <f>D190</f>
        <v>955164</v>
      </c>
    </row>
    <row r="438" spans="1:7" ht="12.6" customHeight="1" x14ac:dyDescent="0.25">
      <c r="A438" s="194" t="s">
        <v>476</v>
      </c>
      <c r="B438" s="194">
        <f>C386+C387+C388</f>
        <v>1166071</v>
      </c>
      <c r="C438" s="194">
        <f>CD69</f>
        <v>1166071</v>
      </c>
      <c r="D438" s="194">
        <f>D181+D186+D190</f>
        <v>1166071</v>
      </c>
    </row>
    <row r="439" spans="1:7" ht="12.6" customHeight="1" x14ac:dyDescent="0.25">
      <c r="A439" s="179" t="s">
        <v>451</v>
      </c>
      <c r="B439" s="194">
        <f>C389</f>
        <v>206814</v>
      </c>
      <c r="C439" s="194">
        <f>SUM(C69:CC69)</f>
        <v>206814</v>
      </c>
      <c r="D439" s="179"/>
    </row>
    <row r="440" spans="1:7" ht="12.6" customHeight="1" x14ac:dyDescent="0.25">
      <c r="A440" s="179" t="s">
        <v>477</v>
      </c>
      <c r="B440" s="194">
        <f>B438+B439</f>
        <v>1372885</v>
      </c>
      <c r="C440" s="194">
        <f>CE69</f>
        <v>1372885</v>
      </c>
      <c r="D440" s="179"/>
    </row>
    <row r="441" spans="1:7" ht="12.6" customHeight="1" x14ac:dyDescent="0.25">
      <c r="A441" s="179" t="s">
        <v>478</v>
      </c>
      <c r="B441" s="179">
        <f>D390</f>
        <v>19923733</v>
      </c>
      <c r="C441" s="179">
        <f>SUM(C427:C437)+C440</f>
        <v>19923733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305194</v>
      </c>
      <c r="C444" s="179">
        <f>C363</f>
        <v>305194</v>
      </c>
      <c r="D444" s="179"/>
    </row>
    <row r="445" spans="1:7" ht="12.6" customHeight="1" x14ac:dyDescent="0.25">
      <c r="A445" s="179" t="s">
        <v>343</v>
      </c>
      <c r="B445" s="179">
        <f>D229</f>
        <v>9254613</v>
      </c>
      <c r="C445" s="179">
        <f>C364</f>
        <v>9254613</v>
      </c>
      <c r="D445" s="179"/>
    </row>
    <row r="446" spans="1:7" ht="12.6" customHeight="1" x14ac:dyDescent="0.25">
      <c r="A446" s="179" t="s">
        <v>351</v>
      </c>
      <c r="B446" s="179">
        <f>D236</f>
        <v>220418</v>
      </c>
      <c r="C446" s="179">
        <f>C365</f>
        <v>220418</v>
      </c>
      <c r="D446" s="179"/>
    </row>
    <row r="447" spans="1:7" ht="12.6" customHeight="1" x14ac:dyDescent="0.25">
      <c r="A447" s="179" t="s">
        <v>356</v>
      </c>
      <c r="B447" s="179">
        <f>D240</f>
        <v>542256</v>
      </c>
      <c r="C447" s="179">
        <f>C366</f>
        <v>542256</v>
      </c>
      <c r="D447" s="179"/>
    </row>
    <row r="448" spans="1:7" ht="12.6" customHeight="1" x14ac:dyDescent="0.25">
      <c r="A448" s="179" t="s">
        <v>358</v>
      </c>
      <c r="B448" s="179">
        <f>D242</f>
        <v>10322481</v>
      </c>
      <c r="C448" s="179">
        <f>D367</f>
        <v>10322481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93</v>
      </c>
    </row>
    <row r="454" spans="1:7" ht="12.6" customHeight="1" x14ac:dyDescent="0.25">
      <c r="A454" s="179" t="s">
        <v>168</v>
      </c>
      <c r="B454" s="179">
        <f>C233</f>
        <v>49603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170815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185734</v>
      </c>
      <c r="C458" s="194">
        <f>CE70</f>
        <v>185734</v>
      </c>
      <c r="D458" s="194"/>
    </row>
    <row r="459" spans="1:7" ht="12.6" customHeight="1" x14ac:dyDescent="0.25">
      <c r="A459" s="179" t="s">
        <v>244</v>
      </c>
      <c r="B459" s="194">
        <f>C371</f>
        <v>574614</v>
      </c>
      <c r="C459" s="194">
        <f>CE72</f>
        <v>574614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7635674</v>
      </c>
      <c r="C463" s="194">
        <f>CE73</f>
        <v>7635674</v>
      </c>
      <c r="D463" s="194">
        <f>E141+E147+E153</f>
        <v>7635674</v>
      </c>
    </row>
    <row r="464" spans="1:7" ht="12.6" customHeight="1" x14ac:dyDescent="0.25">
      <c r="A464" s="179" t="s">
        <v>246</v>
      </c>
      <c r="B464" s="194">
        <f>C360</f>
        <v>20231718</v>
      </c>
      <c r="C464" s="194">
        <f>CE74</f>
        <v>20231718</v>
      </c>
      <c r="D464" s="194">
        <f>E142+E148+E154</f>
        <v>20231718</v>
      </c>
    </row>
    <row r="465" spans="1:7" ht="12.6" customHeight="1" x14ac:dyDescent="0.25">
      <c r="A465" s="179" t="s">
        <v>247</v>
      </c>
      <c r="B465" s="194">
        <f>D361</f>
        <v>27867392</v>
      </c>
      <c r="C465" s="194">
        <f>CE75</f>
        <v>27867392</v>
      </c>
      <c r="D465" s="194">
        <f>D463+D464</f>
        <v>27867392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474331</v>
      </c>
      <c r="C468" s="179">
        <f>E195</f>
        <v>474331</v>
      </c>
      <c r="D468" s="179"/>
    </row>
    <row r="469" spans="1:7" ht="12.6" customHeight="1" x14ac:dyDescent="0.25">
      <c r="A469" s="179" t="s">
        <v>333</v>
      </c>
      <c r="B469" s="179">
        <f t="shared" si="14"/>
        <v>503985</v>
      </c>
      <c r="C469" s="179">
        <f>E196</f>
        <v>503985</v>
      </c>
      <c r="D469" s="179"/>
    </row>
    <row r="470" spans="1:7" ht="12.6" customHeight="1" x14ac:dyDescent="0.25">
      <c r="A470" s="179" t="s">
        <v>334</v>
      </c>
      <c r="B470" s="179">
        <f t="shared" si="14"/>
        <v>18265939</v>
      </c>
      <c r="C470" s="179">
        <f>E197</f>
        <v>18265939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928389</v>
      </c>
      <c r="C472" s="179">
        <f>E199</f>
        <v>928389</v>
      </c>
      <c r="D472" s="179"/>
    </row>
    <row r="473" spans="1:7" ht="12.6" customHeight="1" x14ac:dyDescent="0.25">
      <c r="A473" s="179" t="s">
        <v>495</v>
      </c>
      <c r="B473" s="179">
        <f t="shared" si="14"/>
        <v>6093536</v>
      </c>
      <c r="C473" s="179">
        <f>SUM(E200:E201)</f>
        <v>6093536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266110</v>
      </c>
      <c r="C475" s="179">
        <f>E203</f>
        <v>266110</v>
      </c>
      <c r="D475" s="179"/>
    </row>
    <row r="476" spans="1:7" ht="12.6" customHeight="1" x14ac:dyDescent="0.25">
      <c r="A476" s="179" t="s">
        <v>203</v>
      </c>
      <c r="B476" s="179">
        <f>D275</f>
        <v>26532290</v>
      </c>
      <c r="C476" s="179">
        <f>E204</f>
        <v>26532290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13894611</v>
      </c>
      <c r="C478" s="179">
        <f>E217</f>
        <v>13894611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23211779</v>
      </c>
    </row>
    <row r="482" spans="1:12" ht="12.6" customHeight="1" x14ac:dyDescent="0.25">
      <c r="A482" s="180" t="s">
        <v>499</v>
      </c>
      <c r="C482" s="180">
        <f>D339</f>
        <v>23211779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096</v>
      </c>
      <c r="B493" s="264" t="str">
        <f>RIGHT('Prior Year'!C82,4)</f>
        <v>2017</v>
      </c>
      <c r="C493" s="264" t="str">
        <f>RIGHT(C82,4)</f>
        <v>2018</v>
      </c>
      <c r="D493" s="264" t="str">
        <f>RIGHT('Prior Year'!C82,4)</f>
        <v>2017</v>
      </c>
      <c r="E493" s="264" t="str">
        <f>RIGHT(C82,4)</f>
        <v>2018</v>
      </c>
      <c r="F493" s="264" t="str">
        <f>RIGHT('Prior Year'!C82,4)</f>
        <v>2017</v>
      </c>
      <c r="G493" s="264" t="str">
        <f>RIGHT(C82,4)</f>
        <v>2018</v>
      </c>
      <c r="H493" s="264"/>
      <c r="K493" s="264"/>
      <c r="L493" s="264"/>
    </row>
    <row r="494" spans="1:12" ht="12.6" customHeight="1" x14ac:dyDescent="0.2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" customHeight="1" x14ac:dyDescent="0.25">
      <c r="A496" s="180" t="s">
        <v>512</v>
      </c>
      <c r="B496" s="243">
        <f>'Prior Year'!C71</f>
        <v>1877</v>
      </c>
      <c r="C496" s="243">
        <f>C71</f>
        <v>654</v>
      </c>
      <c r="D496" s="243">
        <f>'Prior Year'!C59</f>
        <v>17</v>
      </c>
      <c r="E496" s="180">
        <f>C59</f>
        <v>9</v>
      </c>
      <c r="F496" s="266">
        <f t="shared" ref="F496:G511" si="15">IF(B496=0,"",IF(D496=0,"",B496/D496))</f>
        <v>110.41176470588235</v>
      </c>
      <c r="G496" s="267">
        <f t="shared" si="15"/>
        <v>72.666666666666671</v>
      </c>
      <c r="H496" s="268">
        <f>IF(B496=0,"",IF(C496=0,"",IF(D496=0,"",IF(E496=0,"",IF(G496/F496-1&lt;-0.25,G496/F496-1,IF(G496/F496-1&gt;0.25,G496/F496-1,""))))))</f>
        <v>-0.34185757414313611</v>
      </c>
      <c r="I496" s="270"/>
      <c r="K496" s="264"/>
      <c r="L496" s="264"/>
    </row>
    <row r="497" spans="1:12" ht="12.6" customHeight="1" x14ac:dyDescent="0.25">
      <c r="A497" s="180" t="s">
        <v>513</v>
      </c>
      <c r="B497" s="243">
        <f>'Prior Year'!D71</f>
        <v>0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str">
        <f t="shared" si="15"/>
        <v/>
      </c>
      <c r="G497" s="266" t="str">
        <f t="shared" si="15"/>
        <v/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" customHeight="1" x14ac:dyDescent="0.25">
      <c r="A498" s="180" t="s">
        <v>514</v>
      </c>
      <c r="B498" s="243">
        <f>'Prior Year'!E71</f>
        <v>3204302</v>
      </c>
      <c r="C498" s="243">
        <f>E71</f>
        <v>3245422</v>
      </c>
      <c r="D498" s="243">
        <f>'Prior Year'!E59</f>
        <v>587</v>
      </c>
      <c r="E498" s="180">
        <f>E59</f>
        <v>589</v>
      </c>
      <c r="F498" s="266">
        <f t="shared" si="15"/>
        <v>5458.7768313458264</v>
      </c>
      <c r="G498" s="266">
        <f t="shared" si="15"/>
        <v>5510.0543293718165</v>
      </c>
      <c r="H498" s="268" t="str">
        <f t="shared" si="16"/>
        <v/>
      </c>
      <c r="I498" s="270"/>
      <c r="K498" s="264"/>
      <c r="L498" s="264"/>
    </row>
    <row r="499" spans="1:12" ht="12.6" customHeight="1" x14ac:dyDescent="0.25">
      <c r="A499" s="180" t="s">
        <v>515</v>
      </c>
      <c r="B499" s="243">
        <f>'Prior Year'!F71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" customHeight="1" x14ac:dyDescent="0.25">
      <c r="A500" s="180" t="s">
        <v>516</v>
      </c>
      <c r="B500" s="243">
        <f>'Prior Year'!G71</f>
        <v>0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str">
        <f t="shared" si="15"/>
        <v/>
      </c>
      <c r="G500" s="266" t="str">
        <f t="shared" si="15"/>
        <v/>
      </c>
      <c r="H500" s="268" t="str">
        <f t="shared" si="16"/>
        <v/>
      </c>
      <c r="I500" s="270"/>
      <c r="K500" s="264"/>
      <c r="L500" s="264"/>
    </row>
    <row r="501" spans="1:12" ht="12.6" customHeight="1" x14ac:dyDescent="0.25">
      <c r="A501" s="180" t="s">
        <v>517</v>
      </c>
      <c r="B501" s="243">
        <f>'Prior Year'!H71</f>
        <v>0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str">
        <f t="shared" si="15"/>
        <v/>
      </c>
      <c r="G501" s="266" t="str">
        <f t="shared" si="15"/>
        <v/>
      </c>
      <c r="H501" s="268" t="str">
        <f t="shared" si="16"/>
        <v/>
      </c>
      <c r="I501" s="270"/>
      <c r="K501" s="264"/>
      <c r="L501" s="264"/>
    </row>
    <row r="502" spans="1:12" ht="12.6" customHeight="1" x14ac:dyDescent="0.25">
      <c r="A502" s="180" t="s">
        <v>518</v>
      </c>
      <c r="B502" s="243">
        <f>'Prior Year'!I71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" customHeight="1" x14ac:dyDescent="0.25">
      <c r="A503" s="180" t="s">
        <v>519</v>
      </c>
      <c r="B503" s="243">
        <f>'Prior Year'!J71</f>
        <v>0</v>
      </c>
      <c r="C503" s="243">
        <f>J71</f>
        <v>0</v>
      </c>
      <c r="D503" s="243">
        <f>'Prior Year'!J59</f>
        <v>0</v>
      </c>
      <c r="E503" s="180">
        <f>J59</f>
        <v>0</v>
      </c>
      <c r="F503" s="266" t="str">
        <f t="shared" si="15"/>
        <v/>
      </c>
      <c r="G503" s="266" t="str">
        <f t="shared" si="15"/>
        <v/>
      </c>
      <c r="H503" s="268" t="str">
        <f t="shared" si="16"/>
        <v/>
      </c>
      <c r="I503" s="270"/>
      <c r="K503" s="264"/>
      <c r="L503" s="264"/>
    </row>
    <row r="504" spans="1:12" ht="12.6" customHeight="1" x14ac:dyDescent="0.25">
      <c r="A504" s="180" t="s">
        <v>520</v>
      </c>
      <c r="B504" s="243">
        <f>'Prior Year'!K71</f>
        <v>0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/>
      <c r="K504" s="264"/>
      <c r="L504" s="264"/>
    </row>
    <row r="505" spans="1:12" ht="12.6" customHeight="1" x14ac:dyDescent="0.25">
      <c r="A505" s="180" t="s">
        <v>521</v>
      </c>
      <c r="B505" s="243">
        <f>'Prior Year'!L71</f>
        <v>78194</v>
      </c>
      <c r="C505" s="243">
        <f>L71</f>
        <v>57159</v>
      </c>
      <c r="D505" s="243">
        <f>'Prior Year'!L59</f>
        <v>1541</v>
      </c>
      <c r="E505" s="180">
        <f>L59</f>
        <v>1562</v>
      </c>
      <c r="F505" s="266">
        <f t="shared" si="15"/>
        <v>50.742375081116158</v>
      </c>
      <c r="G505" s="266">
        <f t="shared" si="15"/>
        <v>36.593469910371319</v>
      </c>
      <c r="H505" s="268">
        <f t="shared" si="16"/>
        <v>-0.27883805494178326</v>
      </c>
      <c r="I505" s="270"/>
      <c r="K505" s="264"/>
      <c r="L505" s="264"/>
    </row>
    <row r="506" spans="1:12" ht="12.6" customHeight="1" x14ac:dyDescent="0.25">
      <c r="A506" s="180" t="s">
        <v>522</v>
      </c>
      <c r="B506" s="243">
        <f>'Prior Year'!M71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" customHeight="1" x14ac:dyDescent="0.25">
      <c r="A507" s="180" t="s">
        <v>523</v>
      </c>
      <c r="B507" s="243">
        <f>'Prior Year'!N71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" customHeight="1" x14ac:dyDescent="0.25">
      <c r="A508" s="180" t="s">
        <v>524</v>
      </c>
      <c r="B508" s="243">
        <f>'Prior Year'!O71</f>
        <v>0</v>
      </c>
      <c r="C508" s="243">
        <f>O71</f>
        <v>0</v>
      </c>
      <c r="D508" s="243">
        <f>'Prior Year'!O59</f>
        <v>0</v>
      </c>
      <c r="E508" s="180">
        <f>O59</f>
        <v>0</v>
      </c>
      <c r="F508" s="266" t="str">
        <f t="shared" si="15"/>
        <v/>
      </c>
      <c r="G508" s="266" t="str">
        <f t="shared" si="15"/>
        <v/>
      </c>
      <c r="H508" s="268" t="str">
        <f t="shared" si="16"/>
        <v/>
      </c>
      <c r="I508" s="270"/>
      <c r="K508" s="264"/>
      <c r="L508" s="264"/>
    </row>
    <row r="509" spans="1:12" ht="12.6" customHeight="1" x14ac:dyDescent="0.25">
      <c r="A509" s="180" t="s">
        <v>525</v>
      </c>
      <c r="B509" s="243">
        <f>'Prior Year'!P71</f>
        <v>767748</v>
      </c>
      <c r="C509" s="243">
        <f>P71</f>
        <v>746511</v>
      </c>
      <c r="D509" s="243">
        <f>'Prior Year'!P59</f>
        <v>15716</v>
      </c>
      <c r="E509" s="180">
        <f>P59</f>
        <v>16590</v>
      </c>
      <c r="F509" s="266">
        <f t="shared" si="15"/>
        <v>48.851361669636042</v>
      </c>
      <c r="G509" s="266">
        <f t="shared" si="15"/>
        <v>44.99764918625678</v>
      </c>
      <c r="H509" s="268" t="str">
        <f t="shared" si="16"/>
        <v/>
      </c>
      <c r="I509" s="270"/>
      <c r="K509" s="264"/>
      <c r="L509" s="264"/>
    </row>
    <row r="510" spans="1:12" ht="12.6" customHeight="1" x14ac:dyDescent="0.25">
      <c r="A510" s="180" t="s">
        <v>526</v>
      </c>
      <c r="B510" s="243">
        <f>'Prior Year'!Q71</f>
        <v>0</v>
      </c>
      <c r="C510" s="243">
        <f>Q71</f>
        <v>0</v>
      </c>
      <c r="D510" s="243">
        <f>'Prior Year'!Q59</f>
        <v>7972</v>
      </c>
      <c r="E510" s="180">
        <f>Q59</f>
        <v>48819</v>
      </c>
      <c r="F510" s="266" t="str">
        <f t="shared" si="15"/>
        <v/>
      </c>
      <c r="G510" s="266" t="str">
        <f t="shared" si="15"/>
        <v/>
      </c>
      <c r="H510" s="268" t="str">
        <f t="shared" si="16"/>
        <v/>
      </c>
      <c r="I510" s="270"/>
      <c r="K510" s="264"/>
      <c r="L510" s="264"/>
    </row>
    <row r="511" spans="1:12" ht="12.6" customHeight="1" x14ac:dyDescent="0.25">
      <c r="A511" s="180" t="s">
        <v>527</v>
      </c>
      <c r="B511" s="243">
        <f>'Prior Year'!R71</f>
        <v>400404</v>
      </c>
      <c r="C511" s="243">
        <f>R71</f>
        <v>397396</v>
      </c>
      <c r="D511" s="243">
        <f>'Prior Year'!R59</f>
        <v>23143</v>
      </c>
      <c r="E511" s="180">
        <f>R59</f>
        <v>9623</v>
      </c>
      <c r="F511" s="266">
        <f t="shared" si="15"/>
        <v>17.301300609255499</v>
      </c>
      <c r="G511" s="266">
        <f t="shared" si="15"/>
        <v>41.296477190065467</v>
      </c>
      <c r="H511" s="268">
        <f t="shared" si="16"/>
        <v>1.3869001598627513</v>
      </c>
      <c r="I511" s="270"/>
      <c r="K511" s="264"/>
      <c r="L511" s="264"/>
    </row>
    <row r="512" spans="1:12" ht="12.6" customHeight="1" x14ac:dyDescent="0.25">
      <c r="A512" s="180" t="s">
        <v>528</v>
      </c>
      <c r="B512" s="243">
        <f>'Prior Year'!S71</f>
        <v>210518</v>
      </c>
      <c r="C512" s="243">
        <f>S71</f>
        <v>224716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" customHeight="1" x14ac:dyDescent="0.25">
      <c r="A513" s="180" t="s">
        <v>1246</v>
      </c>
      <c r="B513" s="243">
        <f>'Prior Year'!T71</f>
        <v>0</v>
      </c>
      <c r="C513" s="243">
        <f>T71</f>
        <v>0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" customHeight="1" x14ac:dyDescent="0.25">
      <c r="A514" s="180" t="s">
        <v>530</v>
      </c>
      <c r="B514" s="243">
        <f>'Prior Year'!U71</f>
        <v>1517073</v>
      </c>
      <c r="C514" s="243">
        <f>U71</f>
        <v>1344302</v>
      </c>
      <c r="D514" s="243">
        <f>'Prior Year'!U59</f>
        <v>51271</v>
      </c>
      <c r="E514" s="180">
        <f>U59</f>
        <v>32233</v>
      </c>
      <c r="F514" s="266">
        <f t="shared" si="17"/>
        <v>29.589299994148739</v>
      </c>
      <c r="G514" s="266">
        <f t="shared" si="17"/>
        <v>41.705767381255235</v>
      </c>
      <c r="H514" s="268">
        <f t="shared" si="16"/>
        <v>0.40948813893882319</v>
      </c>
      <c r="I514" s="270"/>
      <c r="K514" s="264"/>
      <c r="L514" s="264"/>
    </row>
    <row r="515" spans="1:12" ht="12.6" customHeight="1" x14ac:dyDescent="0.25">
      <c r="A515" s="180" t="s">
        <v>531</v>
      </c>
      <c r="B515" s="243">
        <f>'Prior Year'!V71</f>
        <v>0</v>
      </c>
      <c r="C515" s="243">
        <f>V71</f>
        <v>0</v>
      </c>
      <c r="D515" s="243">
        <f>'Prior Year'!V59</f>
        <v>1089</v>
      </c>
      <c r="E515" s="180">
        <f>V59</f>
        <v>912</v>
      </c>
      <c r="F515" s="266" t="str">
        <f t="shared" si="17"/>
        <v/>
      </c>
      <c r="G515" s="266" t="str">
        <f t="shared" si="17"/>
        <v/>
      </c>
      <c r="H515" s="268" t="str">
        <f t="shared" si="16"/>
        <v/>
      </c>
      <c r="I515" s="270"/>
      <c r="K515" s="264"/>
      <c r="L515" s="264"/>
    </row>
    <row r="516" spans="1:12" ht="12.6" customHeight="1" x14ac:dyDescent="0.25">
      <c r="A516" s="180" t="s">
        <v>532</v>
      </c>
      <c r="B516" s="243">
        <f>'Prior Year'!W71</f>
        <v>0</v>
      </c>
      <c r="C516" s="243">
        <f>W71</f>
        <v>0</v>
      </c>
      <c r="D516" s="243">
        <f>'Prior Year'!W59</f>
        <v>0</v>
      </c>
      <c r="E516" s="180">
        <f>W59</f>
        <v>0</v>
      </c>
      <c r="F516" s="266" t="str">
        <f t="shared" si="17"/>
        <v/>
      </c>
      <c r="G516" s="266" t="str">
        <f t="shared" si="17"/>
        <v/>
      </c>
      <c r="H516" s="268" t="str">
        <f t="shared" si="16"/>
        <v/>
      </c>
      <c r="I516" s="270"/>
      <c r="K516" s="264"/>
      <c r="L516" s="264"/>
    </row>
    <row r="517" spans="1:12" ht="12.6" customHeight="1" x14ac:dyDescent="0.25">
      <c r="A517" s="180" t="s">
        <v>533</v>
      </c>
      <c r="B517" s="243">
        <f>'Prior Year'!X71</f>
        <v>0</v>
      </c>
      <c r="C517" s="243">
        <f>X71</f>
        <v>0</v>
      </c>
      <c r="D517" s="243">
        <f>'Prior Year'!X59</f>
        <v>0</v>
      </c>
      <c r="E517" s="180">
        <f>X59</f>
        <v>0</v>
      </c>
      <c r="F517" s="266" t="str">
        <f t="shared" si="17"/>
        <v/>
      </c>
      <c r="G517" s="266" t="str">
        <f t="shared" si="17"/>
        <v/>
      </c>
      <c r="H517" s="268" t="str">
        <f t="shared" si="16"/>
        <v/>
      </c>
      <c r="I517" s="270"/>
      <c r="K517" s="264"/>
      <c r="L517" s="264"/>
    </row>
    <row r="518" spans="1:12" ht="12.6" customHeight="1" x14ac:dyDescent="0.25">
      <c r="A518" s="180" t="s">
        <v>534</v>
      </c>
      <c r="B518" s="243">
        <f>'Prior Year'!Y71</f>
        <v>1653927</v>
      </c>
      <c r="C518" s="243">
        <f>Y71</f>
        <v>1494257</v>
      </c>
      <c r="D518" s="243">
        <f>'Prior Year'!Y59</f>
        <v>9091</v>
      </c>
      <c r="E518" s="180">
        <f>Y59</f>
        <v>8443</v>
      </c>
      <c r="F518" s="266">
        <f t="shared" si="17"/>
        <v>181.93015069849301</v>
      </c>
      <c r="G518" s="266">
        <f t="shared" si="17"/>
        <v>176.98176003790121</v>
      </c>
      <c r="H518" s="268" t="str">
        <f t="shared" si="16"/>
        <v/>
      </c>
      <c r="I518" s="270"/>
      <c r="K518" s="264"/>
      <c r="L518" s="264"/>
    </row>
    <row r="519" spans="1:12" ht="12.6" customHeight="1" x14ac:dyDescent="0.25">
      <c r="A519" s="180" t="s">
        <v>535</v>
      </c>
      <c r="B519" s="243">
        <f>'Prior Year'!Z71</f>
        <v>0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str">
        <f t="shared" si="17"/>
        <v/>
      </c>
      <c r="G519" s="266" t="str">
        <f t="shared" si="17"/>
        <v/>
      </c>
      <c r="H519" s="268" t="str">
        <f t="shared" si="16"/>
        <v/>
      </c>
      <c r="I519" s="270"/>
      <c r="K519" s="264"/>
      <c r="L519" s="264"/>
    </row>
    <row r="520" spans="1:12" ht="12.6" customHeight="1" x14ac:dyDescent="0.25">
      <c r="A520" s="180" t="s">
        <v>536</v>
      </c>
      <c r="B520" s="243">
        <f>'Prior Year'!AA71</f>
        <v>0</v>
      </c>
      <c r="C520" s="243">
        <f>AA71</f>
        <v>0</v>
      </c>
      <c r="D520" s="243">
        <f>'Prior Year'!AA59</f>
        <v>0</v>
      </c>
      <c r="E520" s="180">
        <f>AA59</f>
        <v>0</v>
      </c>
      <c r="F520" s="266" t="str">
        <f t="shared" si="17"/>
        <v/>
      </c>
      <c r="G520" s="266" t="str">
        <f t="shared" si="17"/>
        <v/>
      </c>
      <c r="H520" s="268" t="str">
        <f t="shared" si="16"/>
        <v/>
      </c>
      <c r="I520" s="270"/>
      <c r="K520" s="264"/>
      <c r="L520" s="264"/>
    </row>
    <row r="521" spans="1:12" ht="12.6" customHeight="1" x14ac:dyDescent="0.25">
      <c r="A521" s="180" t="s">
        <v>537</v>
      </c>
      <c r="B521" s="243">
        <f>'Prior Year'!AB71</f>
        <v>672601</v>
      </c>
      <c r="C521" s="243">
        <f>AB71</f>
        <v>764067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" customHeight="1" x14ac:dyDescent="0.25">
      <c r="A522" s="180" t="s">
        <v>538</v>
      </c>
      <c r="B522" s="243">
        <f>'Prior Year'!AC71</f>
        <v>249130</v>
      </c>
      <c r="C522" s="243">
        <f>AC71</f>
        <v>177760</v>
      </c>
      <c r="D522" s="243">
        <f>'Prior Year'!AC59</f>
        <v>2570</v>
      </c>
      <c r="E522" s="180">
        <f>AC59</f>
        <v>1242</v>
      </c>
      <c r="F522" s="266">
        <f t="shared" si="17"/>
        <v>96.937743190661479</v>
      </c>
      <c r="G522" s="266">
        <f t="shared" si="17"/>
        <v>143.12399355877616</v>
      </c>
      <c r="H522" s="268">
        <f t="shared" si="16"/>
        <v>0.47645270921227767</v>
      </c>
      <c r="I522" s="270"/>
      <c r="K522" s="264"/>
      <c r="L522" s="264"/>
    </row>
    <row r="523" spans="1:12" ht="12.6" customHeight="1" x14ac:dyDescent="0.25">
      <c r="A523" s="180" t="s">
        <v>539</v>
      </c>
      <c r="B523" s="243">
        <f>'Prior Year'!AD71</f>
        <v>0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str">
        <f t="shared" si="17"/>
        <v/>
      </c>
      <c r="G523" s="266" t="str">
        <f t="shared" si="17"/>
        <v/>
      </c>
      <c r="H523" s="268" t="str">
        <f t="shared" si="16"/>
        <v/>
      </c>
      <c r="I523" s="270"/>
      <c r="K523" s="264"/>
      <c r="L523" s="264"/>
    </row>
    <row r="524" spans="1:12" ht="12.6" customHeight="1" x14ac:dyDescent="0.25">
      <c r="A524" s="180" t="s">
        <v>540</v>
      </c>
      <c r="B524" s="243">
        <f>'Prior Year'!AE71</f>
        <v>955417</v>
      </c>
      <c r="C524" s="243">
        <f>AE71</f>
        <v>970160</v>
      </c>
      <c r="D524" s="243">
        <f>'Prior Year'!AE59</f>
        <v>6927</v>
      </c>
      <c r="E524" s="180">
        <f>AE59</f>
        <v>9150</v>
      </c>
      <c r="F524" s="266">
        <f t="shared" si="17"/>
        <v>137.92651941677494</v>
      </c>
      <c r="G524" s="266">
        <f t="shared" si="17"/>
        <v>106.02841530054644</v>
      </c>
      <c r="H524" s="268" t="str">
        <f t="shared" si="16"/>
        <v/>
      </c>
      <c r="I524" s="270"/>
      <c r="K524" s="264"/>
      <c r="L524" s="264"/>
    </row>
    <row r="525" spans="1:12" ht="12.6" customHeight="1" x14ac:dyDescent="0.25">
      <c r="A525" s="180" t="s">
        <v>541</v>
      </c>
      <c r="B525" s="243">
        <f>'Prior Year'!AF71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" customHeight="1" x14ac:dyDescent="0.25">
      <c r="A526" s="180" t="s">
        <v>542</v>
      </c>
      <c r="B526" s="243">
        <f>'Prior Year'!AG71</f>
        <v>1898599</v>
      </c>
      <c r="C526" s="243">
        <f>AG71</f>
        <v>2032120</v>
      </c>
      <c r="D526" s="243">
        <f>'Prior Year'!AG59</f>
        <v>3813</v>
      </c>
      <c r="E526" s="180">
        <f>AG59</f>
        <v>3404</v>
      </c>
      <c r="F526" s="266">
        <f t="shared" si="17"/>
        <v>497.92787831104118</v>
      </c>
      <c r="G526" s="266">
        <f t="shared" si="17"/>
        <v>596.98002350176262</v>
      </c>
      <c r="H526" s="268" t="str">
        <f t="shared" si="16"/>
        <v/>
      </c>
      <c r="I526" s="270"/>
      <c r="K526" s="264"/>
      <c r="L526" s="264"/>
    </row>
    <row r="527" spans="1:12" ht="12.6" customHeight="1" x14ac:dyDescent="0.25">
      <c r="A527" s="180" t="s">
        <v>543</v>
      </c>
      <c r="B527" s="243">
        <f>'Prior Year'!AH71</f>
        <v>0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str">
        <f t="shared" si="17"/>
        <v/>
      </c>
      <c r="G527" s="266" t="str">
        <f t="shared" si="17"/>
        <v/>
      </c>
      <c r="H527" s="268" t="str">
        <f t="shared" si="16"/>
        <v/>
      </c>
      <c r="I527" s="270"/>
      <c r="K527" s="264"/>
      <c r="L527" s="264"/>
    </row>
    <row r="528" spans="1:12" ht="12.6" customHeight="1" x14ac:dyDescent="0.25">
      <c r="A528" s="180" t="s">
        <v>544</v>
      </c>
      <c r="B528" s="243">
        <f>'Prior Year'!AI71</f>
        <v>0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str">
        <f t="shared" ref="F528:G540" si="18">IF(B528=0,"",IF(D528=0,"",B528/D528))</f>
        <v/>
      </c>
      <c r="G528" s="266" t="str">
        <f t="shared" si="18"/>
        <v/>
      </c>
      <c r="H528" s="268" t="str">
        <f t="shared" si="16"/>
        <v/>
      </c>
      <c r="I528" s="270"/>
      <c r="K528" s="264"/>
      <c r="L528" s="264"/>
    </row>
    <row r="529" spans="1:12" ht="12.6" customHeight="1" x14ac:dyDescent="0.25">
      <c r="A529" s="180" t="s">
        <v>545</v>
      </c>
      <c r="B529" s="243">
        <f>'Prior Year'!AJ71</f>
        <v>868544</v>
      </c>
      <c r="C529" s="243">
        <f>AJ71</f>
        <v>1219980</v>
      </c>
      <c r="D529" s="243">
        <f>'Prior Year'!AJ59</f>
        <v>1022</v>
      </c>
      <c r="E529" s="180">
        <f>AJ59</f>
        <v>2696</v>
      </c>
      <c r="F529" s="266">
        <f t="shared" si="18"/>
        <v>849.84735812133067</v>
      </c>
      <c r="G529" s="266">
        <f t="shared" si="18"/>
        <v>452.51483679525222</v>
      </c>
      <c r="H529" s="268">
        <f t="shared" si="16"/>
        <v>-0.46753398422561454</v>
      </c>
      <c r="I529" s="270"/>
      <c r="K529" s="264"/>
      <c r="L529" s="264"/>
    </row>
    <row r="530" spans="1:12" ht="12.6" customHeight="1" x14ac:dyDescent="0.25">
      <c r="A530" s="180" t="s">
        <v>546</v>
      </c>
      <c r="B530" s="243">
        <f>'Prior Year'!AK71</f>
        <v>0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str">
        <f t="shared" si="18"/>
        <v/>
      </c>
      <c r="G530" s="266" t="str">
        <f t="shared" si="18"/>
        <v/>
      </c>
      <c r="H530" s="268" t="str">
        <f t="shared" si="16"/>
        <v/>
      </c>
      <c r="I530" s="270"/>
      <c r="K530" s="264"/>
      <c r="L530" s="264"/>
    </row>
    <row r="531" spans="1:12" ht="12.6" customHeight="1" x14ac:dyDescent="0.25">
      <c r="A531" s="180" t="s">
        <v>547</v>
      </c>
      <c r="B531" s="243">
        <f>'Prior Year'!AL71</f>
        <v>0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" customHeight="1" x14ac:dyDescent="0.25">
      <c r="A532" s="180" t="s">
        <v>548</v>
      </c>
      <c r="B532" s="243">
        <f>'Prior Year'!AM71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" customHeight="1" x14ac:dyDescent="0.25">
      <c r="A533" s="180" t="s">
        <v>1247</v>
      </c>
      <c r="B533" s="243">
        <f>'Prior Year'!AN71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" customHeight="1" x14ac:dyDescent="0.25">
      <c r="A534" s="180" t="s">
        <v>549</v>
      </c>
      <c r="B534" s="243">
        <f>'Prior Year'!AO71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" customHeight="1" x14ac:dyDescent="0.25">
      <c r="A535" s="180" t="s">
        <v>550</v>
      </c>
      <c r="B535" s="243">
        <f>'Prior Year'!AP71</f>
        <v>0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str">
        <f t="shared" si="18"/>
        <v/>
      </c>
      <c r="G535" s="266" t="str">
        <f t="shared" si="18"/>
        <v/>
      </c>
      <c r="H535" s="268" t="str">
        <f t="shared" si="16"/>
        <v/>
      </c>
      <c r="I535" s="270"/>
      <c r="K535" s="264"/>
      <c r="L535" s="264"/>
    </row>
    <row r="536" spans="1:12" ht="12.6" customHeight="1" x14ac:dyDescent="0.25">
      <c r="A536" s="180" t="s">
        <v>551</v>
      </c>
      <c r="B536" s="243">
        <f>'Prior Year'!AQ71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" customHeight="1" x14ac:dyDescent="0.25">
      <c r="A537" s="180" t="s">
        <v>552</v>
      </c>
      <c r="B537" s="243">
        <f>'Prior Year'!AR71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" customHeight="1" x14ac:dyDescent="0.25">
      <c r="A538" s="180" t="s">
        <v>553</v>
      </c>
      <c r="B538" s="243">
        <f>'Prior Year'!AS71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" customHeight="1" x14ac:dyDescent="0.25">
      <c r="A539" s="180" t="s">
        <v>554</v>
      </c>
      <c r="B539" s="243">
        <f>'Prior Year'!AT71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" customHeight="1" x14ac:dyDescent="0.25">
      <c r="A540" s="180" t="s">
        <v>555</v>
      </c>
      <c r="B540" s="243">
        <f>'Prior Year'!AU71</f>
        <v>0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str">
        <f t="shared" si="18"/>
        <v/>
      </c>
      <c r="G540" s="266" t="str">
        <f t="shared" si="18"/>
        <v/>
      </c>
      <c r="H540" s="268" t="str">
        <f t="shared" si="16"/>
        <v/>
      </c>
      <c r="I540" s="270"/>
      <c r="K540" s="264"/>
      <c r="L540" s="264"/>
    </row>
    <row r="541" spans="1:12" ht="12.6" customHeight="1" x14ac:dyDescent="0.25">
      <c r="A541" s="180" t="s">
        <v>556</v>
      </c>
      <c r="B541" s="243">
        <f>'Prior Year'!AV71</f>
        <v>0</v>
      </c>
      <c r="C541" s="243">
        <f>AV71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1248</v>
      </c>
      <c r="B542" s="243">
        <f>'Prior Year'!AW71</f>
        <v>0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557</v>
      </c>
      <c r="B543" s="243">
        <f>'Prior Year'!AX71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" customHeight="1" x14ac:dyDescent="0.25">
      <c r="A544" s="180" t="s">
        <v>558</v>
      </c>
      <c r="B544" s="243">
        <f>'Prior Year'!AY71</f>
        <v>348188</v>
      </c>
      <c r="C544" s="243">
        <f>AY71</f>
        <v>370368</v>
      </c>
      <c r="D544" s="243">
        <f>'Prior Year'!AY59</f>
        <v>7026</v>
      </c>
      <c r="E544" s="180">
        <f>AY59</f>
        <v>6909</v>
      </c>
      <c r="F544" s="266">
        <f t="shared" ref="F544:G550" si="19">IF(B544=0,"",IF(D544=0,"",B544/D544))</f>
        <v>49.557073726159977</v>
      </c>
      <c r="G544" s="266">
        <f t="shared" si="19"/>
        <v>53.606600086843251</v>
      </c>
      <c r="H544" s="268" t="str">
        <f t="shared" si="16"/>
        <v/>
      </c>
      <c r="I544" s="270"/>
      <c r="K544" s="264"/>
      <c r="L544" s="264"/>
    </row>
    <row r="545" spans="1:13" ht="12.6" customHeight="1" x14ac:dyDescent="0.25">
      <c r="A545" s="180" t="s">
        <v>559</v>
      </c>
      <c r="B545" s="243">
        <f>'Prior Year'!AZ71</f>
        <v>0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" customHeight="1" x14ac:dyDescent="0.25">
      <c r="A546" s="180" t="s">
        <v>560</v>
      </c>
      <c r="B546" s="243">
        <f>'Prior Year'!BA71</f>
        <v>14364</v>
      </c>
      <c r="C546" s="243">
        <f>BA71</f>
        <v>24180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" customHeight="1" x14ac:dyDescent="0.25">
      <c r="A547" s="180" t="s">
        <v>561</v>
      </c>
      <c r="B547" s="243">
        <f>'Prior Year'!BB71</f>
        <v>0</v>
      </c>
      <c r="C547" s="243">
        <f>BB71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562</v>
      </c>
      <c r="B548" s="243">
        <f>'Prior Year'!BC71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563</v>
      </c>
      <c r="B549" s="243">
        <f>'Prior Year'!BD71</f>
        <v>159516</v>
      </c>
      <c r="C549" s="243">
        <f>BD71</f>
        <v>150094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" customHeight="1" x14ac:dyDescent="0.25">
      <c r="A550" s="180" t="s">
        <v>564</v>
      </c>
      <c r="B550" s="243">
        <f>'Prior Year'!BE71</f>
        <v>735948</v>
      </c>
      <c r="C550" s="243">
        <f>BE71</f>
        <v>704948</v>
      </c>
      <c r="D550" s="243">
        <f>'Prior Year'!BE59</f>
        <v>55851</v>
      </c>
      <c r="E550" s="180">
        <f>BE59</f>
        <v>62796</v>
      </c>
      <c r="F550" s="266">
        <f t="shared" si="19"/>
        <v>13.176988773701456</v>
      </c>
      <c r="G550" s="266">
        <f t="shared" si="19"/>
        <v>11.226001656156443</v>
      </c>
      <c r="H550" s="268" t="str">
        <f t="shared" si="16"/>
        <v/>
      </c>
      <c r="I550" s="270"/>
      <c r="K550" s="264"/>
      <c r="L550" s="264"/>
    </row>
    <row r="551" spans="1:13" ht="12.6" customHeight="1" x14ac:dyDescent="0.25">
      <c r="A551" s="180" t="s">
        <v>565</v>
      </c>
      <c r="B551" s="243">
        <f>'Prior Year'!BF71</f>
        <v>320059</v>
      </c>
      <c r="C551" s="243">
        <f>BF71</f>
        <v>307062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" customHeight="1" x14ac:dyDescent="0.25">
      <c r="A552" s="180" t="s">
        <v>566</v>
      </c>
      <c r="B552" s="243">
        <f>'Prior Year'!BG71</f>
        <v>0</v>
      </c>
      <c r="C552" s="243">
        <f>BG71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567</v>
      </c>
      <c r="B553" s="243">
        <f>'Prior Year'!BH71</f>
        <v>1149452</v>
      </c>
      <c r="C553" s="243">
        <f>BH71</f>
        <v>1115371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568</v>
      </c>
      <c r="B554" s="243">
        <f>'Prior Year'!BI71</f>
        <v>0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569</v>
      </c>
      <c r="B555" s="243">
        <f>'Prior Year'!BJ71</f>
        <v>394833</v>
      </c>
      <c r="C555" s="243">
        <f>BJ71</f>
        <v>421870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570</v>
      </c>
      <c r="B556" s="243">
        <f>'Prior Year'!BK71</f>
        <v>487824</v>
      </c>
      <c r="C556" s="243">
        <f>BK71</f>
        <v>443872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571</v>
      </c>
      <c r="B557" s="243">
        <f>'Prior Year'!BL71</f>
        <v>0</v>
      </c>
      <c r="C557" s="243">
        <f>BL71</f>
        <v>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572</v>
      </c>
      <c r="B558" s="243">
        <f>'Prior Year'!BM71</f>
        <v>0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573</v>
      </c>
      <c r="B559" s="243">
        <f>'Prior Year'!BN71</f>
        <v>759424</v>
      </c>
      <c r="C559" s="243">
        <f>BN71</f>
        <v>768816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574</v>
      </c>
      <c r="B560" s="243">
        <f>'Prior Year'!BO71</f>
        <v>0</v>
      </c>
      <c r="C560" s="243">
        <f>BO71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575</v>
      </c>
      <c r="B561" s="243">
        <f>'Prior Year'!BP71</f>
        <v>195668</v>
      </c>
      <c r="C561" s="243">
        <f>BP71</f>
        <v>237713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576</v>
      </c>
      <c r="B562" s="243">
        <f>'Prior Year'!BQ71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577</v>
      </c>
      <c r="B563" s="243">
        <f>'Prior Year'!BR71</f>
        <v>174210</v>
      </c>
      <c r="C563" s="243">
        <f>BR71</f>
        <v>196756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1249</v>
      </c>
      <c r="B564" s="243">
        <f>'Prior Year'!BS71</f>
        <v>0</v>
      </c>
      <c r="C564" s="243">
        <f>BS71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578</v>
      </c>
      <c r="B565" s="243">
        <f>'Prior Year'!BT71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579</v>
      </c>
      <c r="B566" s="243">
        <f>'Prior Year'!BU71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580</v>
      </c>
      <c r="B567" s="243">
        <f>'Prior Year'!BV71</f>
        <v>303157</v>
      </c>
      <c r="C567" s="243">
        <f>BV71</f>
        <v>292231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581</v>
      </c>
      <c r="B568" s="243">
        <f>'Prior Year'!BW71</f>
        <v>0</v>
      </c>
      <c r="C568" s="243">
        <f>BW71</f>
        <v>0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582</v>
      </c>
      <c r="B569" s="243">
        <f>'Prior Year'!BX71</f>
        <v>171098</v>
      </c>
      <c r="C569" s="243">
        <f>BX71</f>
        <v>173916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583</v>
      </c>
      <c r="B570" s="243">
        <f>'Prior Year'!BY71</f>
        <v>525836</v>
      </c>
      <c r="C570" s="243">
        <f>BY71</f>
        <v>560687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584</v>
      </c>
      <c r="B571" s="243">
        <f>'Prior Year'!BZ71</f>
        <v>0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585</v>
      </c>
      <c r="B572" s="243">
        <f>'Prior Year'!CA71</f>
        <v>45976</v>
      </c>
      <c r="C572" s="243">
        <f>CA71</f>
        <v>43801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586</v>
      </c>
      <c r="B573" s="243">
        <f>'Prior Year'!CB71</f>
        <v>75418</v>
      </c>
      <c r="C573" s="243">
        <f>CB71</f>
        <v>75040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587</v>
      </c>
      <c r="B574" s="243">
        <f>'Prior Year'!CC71</f>
        <v>197452</v>
      </c>
      <c r="C574" s="243">
        <f>CC71</f>
        <v>10699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" customHeight="1" x14ac:dyDescent="0.25">
      <c r="A575" s="180" t="s">
        <v>588</v>
      </c>
      <c r="B575" s="243">
        <f>'Prior Year'!CD71</f>
        <v>1169615</v>
      </c>
      <c r="C575" s="243">
        <f>CD71</f>
        <v>1166071</v>
      </c>
      <c r="D575" s="181" t="s">
        <v>529</v>
      </c>
      <c r="E575" s="181" t="s">
        <v>529</v>
      </c>
      <c r="F575" s="266"/>
      <c r="G575" s="266"/>
      <c r="H575" s="268"/>
    </row>
    <row r="576" spans="1:13" ht="12.6" customHeight="1" x14ac:dyDescent="0.25">
      <c r="M576" s="268"/>
    </row>
    <row r="577" spans="13:13" ht="12.6" customHeight="1" x14ac:dyDescent="0.25">
      <c r="M577" s="268"/>
    </row>
    <row r="578" spans="13:13" ht="12.6" customHeight="1" x14ac:dyDescent="0.25">
      <c r="M578" s="268"/>
    </row>
    <row r="612" spans="1:14" ht="12.6" customHeight="1" x14ac:dyDescent="0.25">
      <c r="A612" s="196"/>
      <c r="C612" s="181" t="s">
        <v>589</v>
      </c>
      <c r="D612" s="180">
        <f>CE76-(BE76+CD76)</f>
        <v>56427</v>
      </c>
      <c r="E612" s="180">
        <f>SUM(C624:D647)+SUM(C668:D713)</f>
        <v>17638618.379446015</v>
      </c>
      <c r="F612" s="180">
        <f>CE64-(AX64+BD64+BE64+BG64+BJ64+BN64+BP64+BQ64+CB64+CC64+CD64)</f>
        <v>1292733</v>
      </c>
      <c r="G612" s="180">
        <f>CE77-(AX77+AY77+BD77+BE77+BG77+BJ77+BN77+BP77+BQ77+CB77+CC77+CD77)</f>
        <v>6909</v>
      </c>
      <c r="H612" s="197">
        <f>CE60-(AX60+AY60+AZ60+BD60+BE60+BG60+BJ60+BN60+BO60+BP60+BQ60+BR60+CB60+CC60+CD60)</f>
        <v>104.34</v>
      </c>
      <c r="I612" s="180">
        <f>CE78-(AX78+AY78+AZ78+BD78+BE78+BF78+BG78+BJ78+BN78+BO78+BP78+BQ78+BR78+CB78+CC78+CD78)</f>
        <v>6384</v>
      </c>
      <c r="J612" s="180">
        <f>CE79-(AX79+AY79+AZ79+BA79+BD79+BE79+BF79+BG79+BJ79+BN79+BO79+BP79+BQ79+BR79+CB79+CC79+CD79)</f>
        <v>6909</v>
      </c>
      <c r="K612" s="180">
        <f>CE75-(AW75+AX75+AY75+AZ75+BA75+BB75+BC75+BD75+BE75+BF75+BG75+BH75+BI75+BJ75+BK75+BL75+BM75+BN75+BO75+BP75+BQ75+BR75+BS75+BT75+BU75+BV75+BW75+BX75+CB75+CC75+CD75)</f>
        <v>27867392</v>
      </c>
      <c r="L612" s="197">
        <f>CE80-(AW80+AX80+AY80+AZ80+BA80+BB80+BC80+BD80+BE80+BF80+BG80+BH80+BI80+BJ80+BK80+BL80+BM80+BN80+BO80+BP80+BQ80+BR80+BS80+BT80+BU80+BV80+BW80+BX80+BY80+BZ80+CA80+CB80+CC80+CD80)</f>
        <v>15.82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704948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5">
        <f>CD69-CD70</f>
        <v>1166071</v>
      </c>
      <c r="D615" s="269">
        <f>SUM(C614:C615)</f>
        <v>1871019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421870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768816</v>
      </c>
      <c r="D619" s="180">
        <f>(D615/D612)*BN76</f>
        <v>585242.62055399013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10699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237713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75040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2099380.6205539899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150094</v>
      </c>
      <c r="D624" s="180">
        <f>(D615/D612)*BD76</f>
        <v>34650.342123451541</v>
      </c>
      <c r="E624" s="180">
        <f>(E623/E612)*SUM(C624:D624)</f>
        <v>21988.609496927707</v>
      </c>
      <c r="F624" s="180">
        <f>SUM(C624:E624)</f>
        <v>206732.95162037923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370368</v>
      </c>
      <c r="D625" s="180">
        <f>(D615/D612)*AY76</f>
        <v>88665.085969482709</v>
      </c>
      <c r="E625" s="180">
        <f>(E623/E612)*SUM(C625:D625)</f>
        <v>54634.957463584091</v>
      </c>
      <c r="F625" s="180">
        <f>(F624/F612)*AY64</f>
        <v>15878.54684558921</v>
      </c>
      <c r="G625" s="180">
        <f>SUM(C625:F625)</f>
        <v>529546.59027865599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196756</v>
      </c>
      <c r="D626" s="180">
        <f>(D615/D612)*BR76</f>
        <v>0</v>
      </c>
      <c r="E626" s="180">
        <f>(E623/E612)*SUM(C626:D626)</f>
        <v>23418.258986716293</v>
      </c>
      <c r="F626" s="180">
        <f>(F624/F612)*BR64</f>
        <v>120.89898797741428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220295.15797469372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307062</v>
      </c>
      <c r="D629" s="180">
        <f>(D615/D612)*BF76</f>
        <v>26062.362592375994</v>
      </c>
      <c r="E629" s="180">
        <f>(E623/E612)*SUM(C629:D629)</f>
        <v>39649.07092019073</v>
      </c>
      <c r="F629" s="180">
        <f>(F624/F612)*BF64</f>
        <v>2725.1847276760805</v>
      </c>
      <c r="G629" s="180">
        <f>(G625/G612)*BF77</f>
        <v>0</v>
      </c>
      <c r="H629" s="180">
        <f>(H628/H612)*BF60</f>
        <v>13913.600642641668</v>
      </c>
      <c r="I629" s="180">
        <f>SUM(C629:H629)</f>
        <v>389412.21888288448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24180</v>
      </c>
      <c r="D630" s="180">
        <f>(D615/D612)*BA76</f>
        <v>5172.682651921953</v>
      </c>
      <c r="E630" s="180">
        <f>(E623/E612)*SUM(C630:D630)</f>
        <v>3493.6099752871714</v>
      </c>
      <c r="F630" s="180">
        <f>(F624/F612)*BA64</f>
        <v>3462.4126834642811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36308.705310673409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443872</v>
      </c>
      <c r="D635" s="180">
        <f>(D615/D612)*BK76</f>
        <v>0</v>
      </c>
      <c r="E635" s="180">
        <f>(E623/E612)*SUM(C635:D635)</f>
        <v>52830.457281870615</v>
      </c>
      <c r="F635" s="180">
        <f>(F624/F612)*BK64</f>
        <v>982.54415626089076</v>
      </c>
      <c r="G635" s="180">
        <f>(G625/G612)*BK77</f>
        <v>0</v>
      </c>
      <c r="H635" s="180">
        <f>(H628/H612)*BK60</f>
        <v>12710.14808326295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1115371</v>
      </c>
      <c r="D636" s="180">
        <f>(D615/D612)*BH76</f>
        <v>0</v>
      </c>
      <c r="E636" s="180">
        <f>(E623/E612)*SUM(C636:D636)</f>
        <v>132753.49643351531</v>
      </c>
      <c r="F636" s="180">
        <f>(F624/F612)*BH64</f>
        <v>8531.0547786284951</v>
      </c>
      <c r="G636" s="180">
        <f>(G625/G612)*BH77</f>
        <v>0</v>
      </c>
      <c r="H636" s="180">
        <f>(H628/H612)*BH60</f>
        <v>10556.601398058929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292231</v>
      </c>
      <c r="D642" s="180">
        <f>(D615/D612)*BV76</f>
        <v>52953.680737944604</v>
      </c>
      <c r="E642" s="180">
        <f>(E623/E612)*SUM(C642:D642)</f>
        <v>41084.51204419772</v>
      </c>
      <c r="F642" s="180">
        <f>(F624/F612)*BV64</f>
        <v>241.79797595482856</v>
      </c>
      <c r="G642" s="180">
        <f>(G625/G612)*BV77</f>
        <v>0</v>
      </c>
      <c r="H642" s="180">
        <f>(H628/H612)*BV60</f>
        <v>7664.0926149907818</v>
      </c>
      <c r="I642" s="180">
        <f>(I629/I612)*BV78</f>
        <v>8356.7471784077661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173916</v>
      </c>
      <c r="D644" s="180">
        <f>(D615/D612)*BX76</f>
        <v>24404.45148599075</v>
      </c>
      <c r="E644" s="180">
        <f>(E623/E612)*SUM(C644:D644)</f>
        <v>23604.46286396062</v>
      </c>
      <c r="F644" s="180">
        <f>(F624/F612)*BX64</f>
        <v>0</v>
      </c>
      <c r="G644" s="180">
        <f>(G625/G612)*BX77</f>
        <v>0</v>
      </c>
      <c r="H644" s="180">
        <f>(H628/H612)*BX60</f>
        <v>3061.414405437089</v>
      </c>
      <c r="I644" s="180">
        <f>(I629/I612)*BX78</f>
        <v>0</v>
      </c>
      <c r="J644" s="180">
        <f>(J630/J612)*BX79</f>
        <v>0</v>
      </c>
      <c r="K644" s="180">
        <f>SUM(C631:J644)</f>
        <v>2405125.4614384812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560687</v>
      </c>
      <c r="D645" s="180">
        <f>(D615/D612)*BY76</f>
        <v>0</v>
      </c>
      <c r="E645" s="180">
        <f>(E623/E612)*SUM(C645:D645)</f>
        <v>66733.992236501042</v>
      </c>
      <c r="F645" s="180">
        <f>(F624/F612)*BY64</f>
        <v>179.42945041092437</v>
      </c>
      <c r="G645" s="180">
        <f>(G625/G612)*BY77</f>
        <v>0</v>
      </c>
      <c r="H645" s="180">
        <f>(H628/H612)*BY60</f>
        <v>9247.5828246996207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43801</v>
      </c>
      <c r="D647" s="180">
        <f>(D615/D612)*CA76</f>
        <v>0</v>
      </c>
      <c r="E647" s="180">
        <f>(E623/E612)*SUM(C647:D647)</f>
        <v>5213.2751320272846</v>
      </c>
      <c r="F647" s="180">
        <f>(F624/F612)*CA64</f>
        <v>0</v>
      </c>
      <c r="G647" s="180">
        <f>(G625/G612)*CA77</f>
        <v>0</v>
      </c>
      <c r="H647" s="180">
        <f>(H628/H612)*CA60</f>
        <v>443.37725871847499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686305.65690235735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7063495</v>
      </c>
      <c r="L648" s="26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654</v>
      </c>
      <c r="D668" s="180">
        <f>(D615/D612)*C76</f>
        <v>0</v>
      </c>
      <c r="E668" s="180">
        <f>(E623/E612)*SUM(C668:D668)</f>
        <v>77.840276165974387</v>
      </c>
      <c r="F668" s="180">
        <f>(F624/F612)*C64</f>
        <v>0</v>
      </c>
      <c r="G668" s="180">
        <f>(G625/G612)*C77</f>
        <v>229.93772917006339</v>
      </c>
      <c r="H668" s="180">
        <f>(H628/H612)*C60</f>
        <v>21.113202796117857</v>
      </c>
      <c r="I668" s="180">
        <f>(I629/I612)*C78</f>
        <v>6648.7988499740623</v>
      </c>
      <c r="J668" s="180">
        <f>(J630/J612)*C79</f>
        <v>15.765829487917244</v>
      </c>
      <c r="K668" s="180">
        <f>(K644/K612)*C75</f>
        <v>2599.7981538750155</v>
      </c>
      <c r="L668" s="180">
        <f>(L647/L612)*C80</f>
        <v>433.82152775117407</v>
      </c>
      <c r="M668" s="180">
        <f t="shared" ref="M668:M713" si="20">ROUND(SUM(D668:L668),0)</f>
        <v>10027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3245422</v>
      </c>
      <c r="D670" s="180">
        <f>(D615/D612)*E76</f>
        <v>335030.67637832958</v>
      </c>
      <c r="E670" s="180">
        <f>(E623/E612)*SUM(C670:D670)</f>
        <v>426152.02619035367</v>
      </c>
      <c r="F670" s="180">
        <f>(F624/F612)*E64</f>
        <v>7700.433953820705</v>
      </c>
      <c r="G670" s="180">
        <f>(G625/G612)*E77</f>
        <v>520272.43520213012</v>
      </c>
      <c r="H670" s="180">
        <f>(H628/H612)*E60</f>
        <v>60953.816472392245</v>
      </c>
      <c r="I670" s="180">
        <f>(I629/I612)*E78</f>
        <v>231426.99850276689</v>
      </c>
      <c r="J670" s="180">
        <f>(J630/J612)*E79</f>
        <v>35672.816854660749</v>
      </c>
      <c r="K670" s="180">
        <f>(K644/K612)*E75</f>
        <v>143305.98701397856</v>
      </c>
      <c r="L670" s="180">
        <f>(L647/L612)*E80</f>
        <v>446836.17358370934</v>
      </c>
      <c r="M670" s="180">
        <f t="shared" si="20"/>
        <v>2207351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57159</v>
      </c>
      <c r="D677" s="180">
        <f>(D615/D612)*L76</f>
        <v>0</v>
      </c>
      <c r="E677" s="180">
        <f>(E623/E612)*SUM(C677:D677)</f>
        <v>6803.1687238087616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266810.07883727975</v>
      </c>
      <c r="L677" s="180">
        <f>(L647/L612)*L80</f>
        <v>0</v>
      </c>
      <c r="M677" s="180">
        <f t="shared" si="20"/>
        <v>273613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746511</v>
      </c>
      <c r="D681" s="180">
        <f>(D615/D612)*P76</f>
        <v>126564.93386144932</v>
      </c>
      <c r="E681" s="180">
        <f>(E623/E612)*SUM(C681:D681)</f>
        <v>103915.09450403854</v>
      </c>
      <c r="F681" s="180">
        <f>(F624/F612)*P64</f>
        <v>7440.2452587952375</v>
      </c>
      <c r="G681" s="180">
        <f>(G625/G612)*P77</f>
        <v>0</v>
      </c>
      <c r="H681" s="180">
        <f>(H628/H612)*P60</f>
        <v>13596.902600699901</v>
      </c>
      <c r="I681" s="180">
        <f>(I629/I612)*P78</f>
        <v>30377.080984285163</v>
      </c>
      <c r="J681" s="180">
        <f>(J630/J612)*P79</f>
        <v>0</v>
      </c>
      <c r="K681" s="180">
        <f>(K644/K612)*P75</f>
        <v>148402.44755192212</v>
      </c>
      <c r="L681" s="180">
        <f>(L647/L612)*P80</f>
        <v>93705.449994253606</v>
      </c>
      <c r="M681" s="180">
        <f t="shared" si="20"/>
        <v>524002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11561.821866598901</v>
      </c>
      <c r="L682" s="180">
        <f>(L647/L612)*Q80</f>
        <v>0</v>
      </c>
      <c r="M682" s="180">
        <f t="shared" si="20"/>
        <v>11562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397396</v>
      </c>
      <c r="D683" s="180">
        <f>(D615/D612)*R76</f>
        <v>0</v>
      </c>
      <c r="E683" s="180">
        <f>(E623/E612)*SUM(C683:D683)</f>
        <v>47298.798757268436</v>
      </c>
      <c r="F683" s="180">
        <f>(F624/F612)*R64</f>
        <v>929.93070778923823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65485.34501343641</v>
      </c>
      <c r="L683" s="180">
        <f>(L647/L612)*R80</f>
        <v>0</v>
      </c>
      <c r="M683" s="180">
        <f t="shared" si="20"/>
        <v>113714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224716</v>
      </c>
      <c r="D684" s="180">
        <f>(D615/D612)*S76</f>
        <v>0</v>
      </c>
      <c r="E684" s="180">
        <f>(E623/E612)*SUM(C684:D684)</f>
        <v>26746.109325555197</v>
      </c>
      <c r="F684" s="180">
        <f>(F624/F612)*S64</f>
        <v>35887.329355851274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22369.846399733524</v>
      </c>
      <c r="L684" s="180">
        <f>(L647/L612)*S80</f>
        <v>0</v>
      </c>
      <c r="M684" s="180">
        <f t="shared" si="20"/>
        <v>85003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1344302</v>
      </c>
      <c r="D686" s="180">
        <f>(D615/D612)*U76</f>
        <v>37899.847891966616</v>
      </c>
      <c r="E686" s="180">
        <f>(E623/E612)*SUM(C686:D686)</f>
        <v>164512.19198322753</v>
      </c>
      <c r="F686" s="180">
        <f>(F624/F612)*U64</f>
        <v>44020.345006072646</v>
      </c>
      <c r="G686" s="180">
        <f>(G625/G612)*U77</f>
        <v>0</v>
      </c>
      <c r="H686" s="180">
        <f>(H628/H612)*U60</f>
        <v>17249.486684428288</v>
      </c>
      <c r="I686" s="180">
        <f>(I629/I612)*U78</f>
        <v>17811.461139380055</v>
      </c>
      <c r="J686" s="180">
        <f>(J630/J612)*U79</f>
        <v>0</v>
      </c>
      <c r="K686" s="180">
        <f>(K644/K612)*U75</f>
        <v>243764.54210966759</v>
      </c>
      <c r="L686" s="180">
        <f>(L647/L612)*U80</f>
        <v>0</v>
      </c>
      <c r="M686" s="180">
        <f t="shared" si="20"/>
        <v>525258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34227.525520639218</v>
      </c>
      <c r="L687" s="180">
        <f>(L647/L612)*V80</f>
        <v>0</v>
      </c>
      <c r="M687" s="180">
        <f t="shared" si="20"/>
        <v>34228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1494257</v>
      </c>
      <c r="D690" s="180">
        <f>(D615/D612)*Y76</f>
        <v>161347.90887341168</v>
      </c>
      <c r="E690" s="180">
        <f>(E623/E612)*SUM(C690:D690)</f>
        <v>197053.12435542693</v>
      </c>
      <c r="F690" s="180">
        <f>(F624/F612)*Y64</f>
        <v>4556.9003471116666</v>
      </c>
      <c r="G690" s="180">
        <f>(G625/G612)*Y77</f>
        <v>0</v>
      </c>
      <c r="H690" s="180">
        <f>(H628/H612)*Y60</f>
        <v>15074.826796428149</v>
      </c>
      <c r="I690" s="180">
        <f>(I629/I612)*Y78</f>
        <v>19519.409467813759</v>
      </c>
      <c r="J690" s="180">
        <f>(J630/J612)*Y79</f>
        <v>0</v>
      </c>
      <c r="K690" s="180">
        <f>(K644/K612)*Y75</f>
        <v>516557.9627991431</v>
      </c>
      <c r="L690" s="180">
        <f>(L647/L612)*Y80</f>
        <v>0</v>
      </c>
      <c r="M690" s="180">
        <f t="shared" si="20"/>
        <v>914110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764067</v>
      </c>
      <c r="D693" s="180">
        <f>(D615/D612)*AB76</f>
        <v>19032.819501302569</v>
      </c>
      <c r="E693" s="180">
        <f>(E623/E612)*SUM(C693:D693)</f>
        <v>93205.972806584221</v>
      </c>
      <c r="F693" s="180">
        <f>(F624/F612)*AB64</f>
        <v>58720.446557474599</v>
      </c>
      <c r="G693" s="180">
        <f>(G625/G612)*AB77</f>
        <v>0</v>
      </c>
      <c r="H693" s="180">
        <f>(H628/H612)*AB60</f>
        <v>5785.0175661362937</v>
      </c>
      <c r="I693" s="180">
        <f>(I629/I612)*AB78</f>
        <v>6831.7933137348155</v>
      </c>
      <c r="J693" s="180">
        <f>(J630/J612)*AB79</f>
        <v>0</v>
      </c>
      <c r="K693" s="180">
        <f>(K644/K612)*AB75</f>
        <v>232686.37953511515</v>
      </c>
      <c r="L693" s="180">
        <f>(L647/L612)*AB80</f>
        <v>0</v>
      </c>
      <c r="M693" s="180">
        <f t="shared" si="20"/>
        <v>416262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177760</v>
      </c>
      <c r="D694" s="180">
        <f>(D615/D612)*AC76</f>
        <v>11572.219522568985</v>
      </c>
      <c r="E694" s="180">
        <f>(E623/E612)*SUM(C694:D694)</f>
        <v>22534.66705619825</v>
      </c>
      <c r="F694" s="180">
        <f>(F624/F612)*AC64</f>
        <v>423.14645792095001</v>
      </c>
      <c r="G694" s="180">
        <f>(G625/G612)*AC77</f>
        <v>0</v>
      </c>
      <c r="H694" s="180">
        <f>(H628/H612)*AC60</f>
        <v>3884.8293144856857</v>
      </c>
      <c r="I694" s="180">
        <f>(I629/I612)*AC78</f>
        <v>8478.7434875816016</v>
      </c>
      <c r="J694" s="180">
        <f>(J630/J612)*AC79</f>
        <v>0</v>
      </c>
      <c r="K694" s="180">
        <f>(K644/K612)*AC75</f>
        <v>21518.609497975092</v>
      </c>
      <c r="L694" s="180">
        <f>(L647/L612)*AC80</f>
        <v>0</v>
      </c>
      <c r="M694" s="180">
        <f t="shared" si="20"/>
        <v>68412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970160</v>
      </c>
      <c r="D696" s="180">
        <f>(D615/D612)*AE76</f>
        <v>91118.794406932851</v>
      </c>
      <c r="E696" s="180">
        <f>(E623/E612)*SUM(C696:D696)</f>
        <v>126315.34318918655</v>
      </c>
      <c r="F696" s="180">
        <f>(F624/F612)*AE64</f>
        <v>911.38006942233335</v>
      </c>
      <c r="G696" s="180">
        <f>(G625/G612)*AE77</f>
        <v>0</v>
      </c>
      <c r="H696" s="180">
        <f>(H628/H612)*AE60</f>
        <v>21134.315998913975</v>
      </c>
      <c r="I696" s="180">
        <f>(I629/I612)*AE78</f>
        <v>17933.457448553891</v>
      </c>
      <c r="J696" s="180">
        <f>(J630/J612)*AE79</f>
        <v>0</v>
      </c>
      <c r="K696" s="180">
        <f>(K644/K612)*AE75</f>
        <v>192556.98510512311</v>
      </c>
      <c r="L696" s="180">
        <f>(L647/L612)*AE80</f>
        <v>0</v>
      </c>
      <c r="M696" s="180">
        <f t="shared" si="20"/>
        <v>449970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2032120</v>
      </c>
      <c r="D698" s="180">
        <f>(D615/D612)*AG76</f>
        <v>94003.559732043184</v>
      </c>
      <c r="E698" s="180">
        <f>(E623/E612)*SUM(C698:D698)</f>
        <v>253055.11475921524</v>
      </c>
      <c r="F698" s="180">
        <f>(F624/F612)*AG64</f>
        <v>4062.4298830558928</v>
      </c>
      <c r="G698" s="180">
        <f>(G625/G612)*AG77</f>
        <v>9044.2173473558269</v>
      </c>
      <c r="H698" s="180">
        <f>(H628/H612)*AG60</f>
        <v>9458.7148526608016</v>
      </c>
      <c r="I698" s="180">
        <f>(I629/I612)*AG78</f>
        <v>24338.26368018028</v>
      </c>
      <c r="J698" s="180">
        <f>(J630/J612)*AG79</f>
        <v>620.12262652474487</v>
      </c>
      <c r="K698" s="180">
        <f>(K644/K612)*AG75</f>
        <v>399351.36697205075</v>
      </c>
      <c r="L698" s="180">
        <f>(L647/L612)*AG80</f>
        <v>118867.09860382171</v>
      </c>
      <c r="M698" s="180">
        <f t="shared" si="20"/>
        <v>912801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1219980</v>
      </c>
      <c r="D701" s="180">
        <f>(D615/D612)*AJ76</f>
        <v>177297.01371683771</v>
      </c>
      <c r="E701" s="180">
        <f>(E623/E612)*SUM(C701:D701)</f>
        <v>166306.46579218138</v>
      </c>
      <c r="F701" s="180">
        <f>(F624/F612)*AJ64</f>
        <v>9958.4944171025691</v>
      </c>
      <c r="G701" s="180">
        <f>(G625/G612)*AJ77</f>
        <v>0</v>
      </c>
      <c r="H701" s="180">
        <f>(H628/H612)*AJ60</f>
        <v>15539.317257942741</v>
      </c>
      <c r="I701" s="180">
        <f>(I629/I612)*AJ78</f>
        <v>17689.46483020622</v>
      </c>
      <c r="J701" s="180">
        <f>(J630/J612)*AJ79</f>
        <v>0</v>
      </c>
      <c r="K701" s="180">
        <f>(K644/K612)*AJ75</f>
        <v>103926.76506194296</v>
      </c>
      <c r="L701" s="180">
        <f>(L647/L612)*AJ80</f>
        <v>26463.113192821616</v>
      </c>
      <c r="M701" s="180">
        <f t="shared" si="20"/>
        <v>517181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19737999</v>
      </c>
      <c r="D715" s="180">
        <f>SUM(D616:D647)+SUM(D668:D713)</f>
        <v>1871019</v>
      </c>
      <c r="E715" s="180">
        <f>SUM(E624:E647)+SUM(E668:E713)</f>
        <v>2099380.6205539894</v>
      </c>
      <c r="F715" s="180">
        <f>SUM(F625:F648)+SUM(F668:F713)</f>
        <v>206732.95162037926</v>
      </c>
      <c r="G715" s="180">
        <f>SUM(G626:G647)+SUM(G668:G713)</f>
        <v>529546.59027865599</v>
      </c>
      <c r="H715" s="180">
        <f>SUM(H629:H647)+SUM(H668:H713)</f>
        <v>220295.15797469375</v>
      </c>
      <c r="I715" s="180">
        <f>SUM(I630:I647)+SUM(I668:I713)</f>
        <v>389412.21888288454</v>
      </c>
      <c r="J715" s="180">
        <f>SUM(J631:J647)+SUM(J668:J713)</f>
        <v>36308.705310673409</v>
      </c>
      <c r="K715" s="180">
        <f>SUM(K668:K713)</f>
        <v>2405125.4614384812</v>
      </c>
      <c r="L715" s="180">
        <f>SUM(L668:L713)</f>
        <v>686305.65690235747</v>
      </c>
      <c r="M715" s="180">
        <f>SUM(M668:M713)</f>
        <v>7063494</v>
      </c>
      <c r="N715" s="198" t="s">
        <v>742</v>
      </c>
    </row>
    <row r="716" spans="1:15" ht="12.6" customHeight="1" x14ac:dyDescent="0.25">
      <c r="C716" s="180">
        <f>CE71</f>
        <v>19737999</v>
      </c>
      <c r="D716" s="180">
        <f>D615</f>
        <v>1871019</v>
      </c>
      <c r="E716" s="180">
        <f>E623</f>
        <v>2099380.6205539899</v>
      </c>
      <c r="F716" s="180">
        <f>F624</f>
        <v>206732.95162037923</v>
      </c>
      <c r="G716" s="180">
        <f>G625</f>
        <v>529546.59027865599</v>
      </c>
      <c r="H716" s="180">
        <f>H628</f>
        <v>220295.15797469372</v>
      </c>
      <c r="I716" s="180">
        <f>I629</f>
        <v>389412.21888288448</v>
      </c>
      <c r="J716" s="180">
        <f>J630</f>
        <v>36308.705310673409</v>
      </c>
      <c r="K716" s="180">
        <f>K644</f>
        <v>2405125.4614384812</v>
      </c>
      <c r="L716" s="180">
        <f>L647</f>
        <v>686305.65690235735</v>
      </c>
      <c r="M716" s="180">
        <f>C648</f>
        <v>7063495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6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3" transitionEvaluation="1" transitionEntry="1" codeName="Sheet10">
    <pageSetUpPr autoPageBreaks="0" fitToPage="1"/>
  </sheetPr>
  <dimension ref="A1:CF816"/>
  <sheetViews>
    <sheetView showGridLines="0" topLeftCell="A53" zoomScale="75" workbookViewId="0">
      <selection activeCell="J79" sqref="J7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1261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1255</v>
      </c>
      <c r="C16" s="236"/>
      <c r="E16" s="237" t="s">
        <v>1254</v>
      </c>
    </row>
    <row r="17" spans="1:6" ht="12.75" customHeight="1" x14ac:dyDescent="0.25">
      <c r="A17" s="180" t="s">
        <v>1230</v>
      </c>
      <c r="C17" s="237" t="s">
        <v>1254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s="288" customFormat="1" ht="12" customHeight="1" x14ac:dyDescent="0.25">
      <c r="C43" s="289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  <c r="AY43" s="290"/>
      <c r="AZ43" s="290"/>
      <c r="BA43" s="290"/>
      <c r="BB43" s="290"/>
      <c r="BC43" s="290"/>
      <c r="BD43" s="290"/>
      <c r="BE43" s="290"/>
      <c r="BF43" s="290"/>
      <c r="BG43" s="290"/>
      <c r="BH43" s="290"/>
      <c r="BI43" s="290"/>
      <c r="BJ43" s="290"/>
      <c r="BK43" s="290"/>
      <c r="BL43" s="290"/>
      <c r="BM43" s="290"/>
      <c r="BN43" s="290"/>
      <c r="BO43" s="290"/>
      <c r="BP43" s="290"/>
      <c r="BQ43" s="290"/>
      <c r="BR43" s="290"/>
      <c r="BS43" s="290"/>
      <c r="BT43" s="290"/>
      <c r="BU43" s="290"/>
      <c r="BV43" s="290"/>
      <c r="BW43" s="290"/>
      <c r="BX43" s="290"/>
      <c r="BY43" s="290"/>
      <c r="BZ43" s="290"/>
      <c r="CA43" s="290"/>
      <c r="CB43" s="290"/>
      <c r="CC43" s="290"/>
      <c r="CD43" s="290"/>
      <c r="CE43" s="290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2476891</v>
      </c>
      <c r="C48" s="248">
        <f>ROUND(((B48/CE61)*C61),0)</f>
        <v>370</v>
      </c>
      <c r="D48" s="248">
        <f>ROUND(((B48/CE61)*D61),0)</f>
        <v>0</v>
      </c>
      <c r="E48" s="195">
        <f>ROUND(((B48/CE61)*E61),0)</f>
        <v>556774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120314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176997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159717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59866</v>
      </c>
      <c r="AC48" s="195">
        <f>ROUND(((B48/CE61)*AC61),0)</f>
        <v>45806</v>
      </c>
      <c r="AD48" s="195">
        <f>ROUND(((B48/CE61)*AD61),0)</f>
        <v>0</v>
      </c>
      <c r="AE48" s="195">
        <f>ROUND(((B48/CE61)*AE61),0)</f>
        <v>174035</v>
      </c>
      <c r="AF48" s="195">
        <f>ROUND(((B48/CE61)*AF61),0)</f>
        <v>0</v>
      </c>
      <c r="AG48" s="195">
        <f>ROUND(((B48/CE61)*AG61),0)</f>
        <v>300062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135716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44244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25597</v>
      </c>
      <c r="BE48" s="195">
        <f>ROUND(((B48/CE61)*BE61),0)</f>
        <v>51432</v>
      </c>
      <c r="BF48" s="195">
        <f>ROUND(((B48/CE61)*BF61),0)</f>
        <v>55391</v>
      </c>
      <c r="BG48" s="195">
        <f>ROUND(((B48/CE61)*BG61),0)</f>
        <v>0</v>
      </c>
      <c r="BH48" s="195">
        <f>ROUND(((B48/CE61)*BH61),0)</f>
        <v>96516</v>
      </c>
      <c r="BI48" s="195">
        <f>ROUND(((B48/CE61)*BI61),0)</f>
        <v>0</v>
      </c>
      <c r="BJ48" s="195">
        <f>ROUND(((B48/CE61)*BJ61),0)</f>
        <v>62292</v>
      </c>
      <c r="BK48" s="195">
        <f>ROUND(((B48/CE61)*BK61),0)</f>
        <v>64497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61939</v>
      </c>
      <c r="BO48" s="195">
        <f>ROUND(((B48/CE61)*BO61),0)</f>
        <v>0</v>
      </c>
      <c r="BP48" s="195">
        <f>ROUND(((B48/CE61)*BP61),0)</f>
        <v>20720</v>
      </c>
      <c r="BQ48" s="195">
        <f>ROUND(((B48/CE61)*BQ61),0)</f>
        <v>0</v>
      </c>
      <c r="BR48" s="195">
        <f>ROUND(((B48/CE61)*BR61),0)</f>
        <v>26286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52539</v>
      </c>
      <c r="BW48" s="195">
        <f>ROUND(((B48/CE61)*BW61),0)</f>
        <v>0</v>
      </c>
      <c r="BX48" s="195">
        <f>ROUND(((B48/CE61)*BX61),0)</f>
        <v>33709</v>
      </c>
      <c r="BY48" s="195">
        <f>ROUND(((B48/CE61)*BY61),0)</f>
        <v>97082</v>
      </c>
      <c r="BZ48" s="195">
        <f>ROUND(((B48/CE61)*BZ61),0)</f>
        <v>0</v>
      </c>
      <c r="CA48" s="195">
        <f>ROUND(((B48/CE61)*CA61),0)</f>
        <v>7562</v>
      </c>
      <c r="CB48" s="195">
        <f>ROUND(((B48/CE61)*CB61),0)</f>
        <v>14141</v>
      </c>
      <c r="CC48" s="195">
        <f>ROUND(((B48/CE61)*CC61),0)</f>
        <v>33287</v>
      </c>
      <c r="CD48" s="195"/>
      <c r="CE48" s="195">
        <f>SUM(C48:CD48)</f>
        <v>2476891</v>
      </c>
    </row>
    <row r="49" spans="1:84" ht="12.6" customHeight="1" x14ac:dyDescent="0.25">
      <c r="A49" s="175" t="s">
        <v>206</v>
      </c>
      <c r="B49" s="195">
        <f>B47+B48</f>
        <v>2476891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997114.35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180388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68145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20406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86873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10248</v>
      </c>
      <c r="AC52" s="195">
        <f>ROUND((B52/(CE76+CF76)*AC76),0)</f>
        <v>6231</v>
      </c>
      <c r="AD52" s="195">
        <f>ROUND((B52/(CE76+CF76)*AD76),0)</f>
        <v>0</v>
      </c>
      <c r="AE52" s="195">
        <f>ROUND((B52/(CE76+CF76)*AE76),0)</f>
        <v>49060</v>
      </c>
      <c r="AF52" s="195">
        <f>ROUND((B52/(CE76+CF76)*AF76),0)</f>
        <v>0</v>
      </c>
      <c r="AG52" s="195">
        <f>ROUND((B52/(CE76+CF76)*AG76),0)</f>
        <v>50614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35064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24959</v>
      </c>
      <c r="AZ52" s="195">
        <f>ROUND((B52/(CE76+CF76)*AZ76),0)</f>
        <v>0</v>
      </c>
      <c r="BA52" s="195">
        <f>ROUND((B52/(CE76+CF76)*BA76),0)</f>
        <v>2785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28047</v>
      </c>
      <c r="BE52" s="195">
        <f>ROUND((B52/(CE76+CF76)*BE76),0)</f>
        <v>113706</v>
      </c>
      <c r="BF52" s="195">
        <f>ROUND((B52/(CE76+CF76)*BF76),0)</f>
        <v>14033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264905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28511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13140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997115</v>
      </c>
    </row>
    <row r="53" spans="1:84" ht="12.6" customHeight="1" x14ac:dyDescent="0.25">
      <c r="A53" s="175" t="s">
        <v>206</v>
      </c>
      <c r="B53" s="195">
        <f>B51+B52</f>
        <v>997114.35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>
        <v>17</v>
      </c>
      <c r="D59" s="184"/>
      <c r="E59" s="184">
        <f>604-17</f>
        <v>587</v>
      </c>
      <c r="F59" s="184"/>
      <c r="G59" s="184"/>
      <c r="H59" s="184"/>
      <c r="I59" s="184"/>
      <c r="J59" s="184"/>
      <c r="K59" s="184"/>
      <c r="L59" s="184">
        <v>1541</v>
      </c>
      <c r="M59" s="184"/>
      <c r="N59" s="184"/>
      <c r="O59" s="184"/>
      <c r="P59" s="185">
        <v>15716</v>
      </c>
      <c r="Q59" s="185">
        <v>7972</v>
      </c>
      <c r="R59" s="185">
        <v>23143</v>
      </c>
      <c r="S59" s="251"/>
      <c r="T59" s="251"/>
      <c r="U59" s="224">
        <v>51271</v>
      </c>
      <c r="V59" s="185">
        <v>1089</v>
      </c>
      <c r="W59" s="185"/>
      <c r="X59" s="185"/>
      <c r="Y59" s="185">
        <v>9091</v>
      </c>
      <c r="Z59" s="185"/>
      <c r="AA59" s="185"/>
      <c r="AB59" s="251"/>
      <c r="AC59" s="185">
        <v>2570</v>
      </c>
      <c r="AD59" s="185"/>
      <c r="AE59" s="185">
        <v>6927</v>
      </c>
      <c r="AF59" s="185"/>
      <c r="AG59" s="185">
        <v>3813</v>
      </c>
      <c r="AH59" s="185"/>
      <c r="AI59" s="185"/>
      <c r="AJ59" s="185">
        <v>1022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>
        <v>7026</v>
      </c>
      <c r="AZ59" s="185"/>
      <c r="BA59" s="251"/>
      <c r="BB59" s="251"/>
      <c r="BC59" s="251"/>
      <c r="BD59" s="251"/>
      <c r="BE59" s="185">
        <v>55851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>
        <v>0.01</v>
      </c>
      <c r="D60" s="187"/>
      <c r="E60" s="187">
        <f>23.81+3.11</f>
        <v>26.919999999999998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f>6.23+0.14</f>
        <v>6.37</v>
      </c>
      <c r="Q60" s="221"/>
      <c r="R60" s="221"/>
      <c r="S60" s="221"/>
      <c r="T60" s="221"/>
      <c r="U60" s="221">
        <v>9.9499999999999993</v>
      </c>
      <c r="V60" s="221"/>
      <c r="W60" s="221"/>
      <c r="X60" s="221"/>
      <c r="Y60" s="221">
        <v>8.24</v>
      </c>
      <c r="Z60" s="221"/>
      <c r="AA60" s="221"/>
      <c r="AB60" s="221">
        <v>2.93</v>
      </c>
      <c r="AC60" s="221">
        <v>1.99</v>
      </c>
      <c r="AD60" s="221"/>
      <c r="AE60" s="221">
        <v>9.65</v>
      </c>
      <c r="AF60" s="221"/>
      <c r="AG60" s="221">
        <v>10.89</v>
      </c>
      <c r="AH60" s="221"/>
      <c r="AI60" s="221"/>
      <c r="AJ60" s="221">
        <v>3.11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4.38</v>
      </c>
      <c r="AZ60" s="221"/>
      <c r="BA60" s="221"/>
      <c r="BB60" s="221"/>
      <c r="BC60" s="221"/>
      <c r="BD60" s="221">
        <v>2.1</v>
      </c>
      <c r="BE60" s="221">
        <v>3.05</v>
      </c>
      <c r="BF60" s="221">
        <v>6.63</v>
      </c>
      <c r="BG60" s="221"/>
      <c r="BH60" s="221">
        <v>5.21</v>
      </c>
      <c r="BI60" s="221"/>
      <c r="BJ60" s="221">
        <v>2.73</v>
      </c>
      <c r="BK60" s="221">
        <v>6.93</v>
      </c>
      <c r="BL60" s="221"/>
      <c r="BM60" s="221"/>
      <c r="BN60" s="221">
        <v>1.88</v>
      </c>
      <c r="BO60" s="221"/>
      <c r="BP60" s="221">
        <v>1.05</v>
      </c>
      <c r="BQ60" s="221"/>
      <c r="BR60" s="221">
        <v>1.4</v>
      </c>
      <c r="BS60" s="221"/>
      <c r="BT60" s="221"/>
      <c r="BU60" s="221"/>
      <c r="BV60" s="221">
        <v>4.38</v>
      </c>
      <c r="BW60" s="221"/>
      <c r="BX60" s="221">
        <v>1.48</v>
      </c>
      <c r="BY60" s="221">
        <v>3.72</v>
      </c>
      <c r="BZ60" s="221"/>
      <c r="CA60" s="221">
        <v>0.39</v>
      </c>
      <c r="CB60" s="221"/>
      <c r="CC60" s="221">
        <f>0.67+0.84+0.78</f>
        <v>2.29</v>
      </c>
      <c r="CD60" s="252" t="s">
        <v>221</v>
      </c>
      <c r="CE60" s="254">
        <f t="shared" ref="CE60:CE70" si="0">SUM(C60:CD60)</f>
        <v>127.67999999999998</v>
      </c>
    </row>
    <row r="61" spans="1:84" ht="12.6" customHeight="1" x14ac:dyDescent="0.25">
      <c r="A61" s="171" t="s">
        <v>235</v>
      </c>
      <c r="B61" s="175"/>
      <c r="C61" s="184">
        <v>1507</v>
      </c>
      <c r="D61" s="184"/>
      <c r="E61" s="184">
        <f>1699986+568516</f>
        <v>2268502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f>475981+152+14071</f>
        <v>490204</v>
      </c>
      <c r="Q61" s="185"/>
      <c r="R61" s="185"/>
      <c r="S61" s="185"/>
      <c r="T61" s="185"/>
      <c r="U61" s="185">
        <v>721151</v>
      </c>
      <c r="V61" s="185"/>
      <c r="W61" s="185"/>
      <c r="X61" s="185"/>
      <c r="Y61" s="185">
        <v>650746</v>
      </c>
      <c r="Z61" s="185"/>
      <c r="AA61" s="185"/>
      <c r="AB61" s="185">
        <v>243918</v>
      </c>
      <c r="AC61" s="185">
        <v>186631</v>
      </c>
      <c r="AD61" s="185"/>
      <c r="AE61" s="185">
        <v>709083</v>
      </c>
      <c r="AF61" s="185"/>
      <c r="AG61" s="185">
        <v>1222561</v>
      </c>
      <c r="AH61" s="185"/>
      <c r="AI61" s="185"/>
      <c r="AJ61" s="185">
        <v>552957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180266</v>
      </c>
      <c r="AZ61" s="185"/>
      <c r="BA61" s="185"/>
      <c r="BB61" s="185"/>
      <c r="BC61" s="185"/>
      <c r="BD61" s="185">
        <v>104290</v>
      </c>
      <c r="BE61" s="185">
        <v>209552</v>
      </c>
      <c r="BF61" s="185">
        <v>225684</v>
      </c>
      <c r="BG61" s="185"/>
      <c r="BH61" s="185">
        <v>393243</v>
      </c>
      <c r="BI61" s="185"/>
      <c r="BJ61" s="185">
        <v>253801</v>
      </c>
      <c r="BK61" s="185">
        <v>262785</v>
      </c>
      <c r="BL61" s="185"/>
      <c r="BM61" s="185"/>
      <c r="BN61" s="185">
        <v>252362</v>
      </c>
      <c r="BO61" s="185"/>
      <c r="BP61" s="185">
        <v>84422</v>
      </c>
      <c r="BQ61" s="185"/>
      <c r="BR61" s="185">
        <v>107098</v>
      </c>
      <c r="BS61" s="185"/>
      <c r="BT61" s="185"/>
      <c r="BU61" s="185"/>
      <c r="BV61" s="185">
        <v>214062</v>
      </c>
      <c r="BW61" s="185"/>
      <c r="BX61" s="185">
        <v>137343</v>
      </c>
      <c r="BY61" s="185">
        <v>395548</v>
      </c>
      <c r="BZ61" s="185"/>
      <c r="CA61" s="185">
        <v>30812</v>
      </c>
      <c r="CB61" s="185">
        <v>57614</v>
      </c>
      <c r="CC61" s="185">
        <f>34389+77214+24020</f>
        <v>135623</v>
      </c>
      <c r="CD61" s="252" t="s">
        <v>221</v>
      </c>
      <c r="CE61" s="195">
        <f t="shared" si="0"/>
        <v>10091765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370</v>
      </c>
      <c r="D62" s="195">
        <f t="shared" si="1"/>
        <v>0</v>
      </c>
      <c r="E62" s="195">
        <f t="shared" si="1"/>
        <v>556774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120314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176997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159717</v>
      </c>
      <c r="Z62" s="195">
        <f t="shared" si="1"/>
        <v>0</v>
      </c>
      <c r="AA62" s="195">
        <f t="shared" si="1"/>
        <v>0</v>
      </c>
      <c r="AB62" s="195">
        <f t="shared" si="1"/>
        <v>59866</v>
      </c>
      <c r="AC62" s="195">
        <f t="shared" si="1"/>
        <v>45806</v>
      </c>
      <c r="AD62" s="195">
        <f t="shared" si="1"/>
        <v>0</v>
      </c>
      <c r="AE62" s="195">
        <f t="shared" si="1"/>
        <v>174035</v>
      </c>
      <c r="AF62" s="195">
        <f t="shared" si="1"/>
        <v>0</v>
      </c>
      <c r="AG62" s="195">
        <f t="shared" si="1"/>
        <v>300062</v>
      </c>
      <c r="AH62" s="195">
        <f t="shared" si="1"/>
        <v>0</v>
      </c>
      <c r="AI62" s="195">
        <f t="shared" si="1"/>
        <v>0</v>
      </c>
      <c r="AJ62" s="195">
        <f t="shared" si="1"/>
        <v>135716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44244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25597</v>
      </c>
      <c r="BE62" s="195">
        <f t="shared" si="1"/>
        <v>51432</v>
      </c>
      <c r="BF62" s="195">
        <f t="shared" si="1"/>
        <v>55391</v>
      </c>
      <c r="BG62" s="195">
        <f t="shared" si="1"/>
        <v>0</v>
      </c>
      <c r="BH62" s="195">
        <f t="shared" si="1"/>
        <v>96516</v>
      </c>
      <c r="BI62" s="195">
        <f t="shared" si="1"/>
        <v>0</v>
      </c>
      <c r="BJ62" s="195">
        <f t="shared" si="1"/>
        <v>62292</v>
      </c>
      <c r="BK62" s="195">
        <f t="shared" si="1"/>
        <v>64497</v>
      </c>
      <c r="BL62" s="195">
        <f t="shared" si="1"/>
        <v>0</v>
      </c>
      <c r="BM62" s="195">
        <f t="shared" si="1"/>
        <v>0</v>
      </c>
      <c r="BN62" s="195">
        <f t="shared" si="1"/>
        <v>61939</v>
      </c>
      <c r="BO62" s="195">
        <f t="shared" ref="BO62:CC62" si="2">ROUND(BO47+BO48,0)</f>
        <v>0</v>
      </c>
      <c r="BP62" s="195">
        <f t="shared" si="2"/>
        <v>20720</v>
      </c>
      <c r="BQ62" s="195">
        <f t="shared" si="2"/>
        <v>0</v>
      </c>
      <c r="BR62" s="195">
        <f t="shared" si="2"/>
        <v>26286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52539</v>
      </c>
      <c r="BW62" s="195">
        <f t="shared" si="2"/>
        <v>0</v>
      </c>
      <c r="BX62" s="195">
        <f t="shared" si="2"/>
        <v>33709</v>
      </c>
      <c r="BY62" s="195">
        <f t="shared" si="2"/>
        <v>97082</v>
      </c>
      <c r="BZ62" s="195">
        <f t="shared" si="2"/>
        <v>0</v>
      </c>
      <c r="CA62" s="195">
        <f t="shared" si="2"/>
        <v>7562</v>
      </c>
      <c r="CB62" s="195">
        <f t="shared" si="2"/>
        <v>14141</v>
      </c>
      <c r="CC62" s="195">
        <f t="shared" si="2"/>
        <v>33287</v>
      </c>
      <c r="CD62" s="252" t="s">
        <v>221</v>
      </c>
      <c r="CE62" s="195">
        <f t="shared" si="0"/>
        <v>2476891</v>
      </c>
      <c r="CF62" s="255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391462</v>
      </c>
      <c r="S63" s="185"/>
      <c r="T63" s="185"/>
      <c r="U63" s="185">
        <v>11700</v>
      </c>
      <c r="V63" s="185"/>
      <c r="W63" s="185"/>
      <c r="X63" s="185"/>
      <c r="Y63" s="185">
        <v>220120</v>
      </c>
      <c r="Z63" s="185"/>
      <c r="AA63" s="185"/>
      <c r="AB63" s="185"/>
      <c r="AC63" s="185"/>
      <c r="AD63" s="185"/>
      <c r="AE63" s="185"/>
      <c r="AF63" s="185"/>
      <c r="AG63" s="185">
        <v>269050</v>
      </c>
      <c r="AH63" s="185"/>
      <c r="AI63" s="185"/>
      <c r="AJ63" s="185">
        <v>65423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957755</v>
      </c>
      <c r="CF63" s="255"/>
    </row>
    <row r="64" spans="1:84" ht="12.6" customHeight="1" x14ac:dyDescent="0.25">
      <c r="A64" s="171" t="s">
        <v>237</v>
      </c>
      <c r="B64" s="175"/>
      <c r="C64" s="184"/>
      <c r="D64" s="184"/>
      <c r="E64" s="185">
        <f>65597+84-229</f>
        <v>65452</v>
      </c>
      <c r="F64" s="185"/>
      <c r="G64" s="184"/>
      <c r="H64" s="184"/>
      <c r="I64" s="185"/>
      <c r="J64" s="185"/>
      <c r="K64" s="185"/>
      <c r="L64" s="185">
        <v>52</v>
      </c>
      <c r="M64" s="184"/>
      <c r="N64" s="184"/>
      <c r="O64" s="184"/>
      <c r="P64" s="185">
        <v>64242</v>
      </c>
      <c r="Q64" s="185"/>
      <c r="R64" s="185">
        <v>8072</v>
      </c>
      <c r="S64" s="185">
        <f>204944-5126</f>
        <v>199818</v>
      </c>
      <c r="T64" s="185"/>
      <c r="U64" s="185">
        <f>296901+23407</f>
        <v>320308</v>
      </c>
      <c r="V64" s="185"/>
      <c r="W64" s="185"/>
      <c r="X64" s="185"/>
      <c r="Y64" s="185">
        <v>30962</v>
      </c>
      <c r="Z64" s="185"/>
      <c r="AA64" s="185"/>
      <c r="AB64" s="185">
        <v>293091</v>
      </c>
      <c r="AC64" s="185">
        <v>5762</v>
      </c>
      <c r="AD64" s="185"/>
      <c r="AE64" s="185">
        <v>6558</v>
      </c>
      <c r="AF64" s="185"/>
      <c r="AG64" s="185">
        <v>43995</v>
      </c>
      <c r="AH64" s="185"/>
      <c r="AI64" s="185"/>
      <c r="AJ64" s="185">
        <v>41142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97567</v>
      </c>
      <c r="AZ64" s="185"/>
      <c r="BA64" s="185">
        <v>11017</v>
      </c>
      <c r="BB64" s="185"/>
      <c r="BC64" s="185"/>
      <c r="BD64" s="185">
        <v>925</v>
      </c>
      <c r="BE64" s="185">
        <v>50360</v>
      </c>
      <c r="BF64" s="185">
        <v>24951</v>
      </c>
      <c r="BG64" s="185"/>
      <c r="BH64" s="185">
        <v>28074</v>
      </c>
      <c r="BI64" s="185"/>
      <c r="BJ64" s="185">
        <v>2177</v>
      </c>
      <c r="BK64" s="185">
        <v>7467</v>
      </c>
      <c r="BL64" s="185"/>
      <c r="BM64" s="185"/>
      <c r="BN64" s="185">
        <v>5225</v>
      </c>
      <c r="BO64" s="185"/>
      <c r="BP64" s="185">
        <v>15617</v>
      </c>
      <c r="BQ64" s="185"/>
      <c r="BR64" s="185">
        <v>5285</v>
      </c>
      <c r="BS64" s="185"/>
      <c r="BT64" s="185"/>
      <c r="BU64" s="185"/>
      <c r="BV64" s="185">
        <v>2560</v>
      </c>
      <c r="BW64" s="185"/>
      <c r="BX64" s="185"/>
      <c r="BY64" s="185">
        <v>9082</v>
      </c>
      <c r="BZ64" s="185"/>
      <c r="CA64" s="185">
        <v>459</v>
      </c>
      <c r="CB64" s="185">
        <v>1592</v>
      </c>
      <c r="CC64" s="185">
        <f>1706+163+2652</f>
        <v>4521</v>
      </c>
      <c r="CD64" s="252" t="s">
        <v>221</v>
      </c>
      <c r="CE64" s="195">
        <f t="shared" si="0"/>
        <v>1346333</v>
      </c>
      <c r="CF64" s="255"/>
    </row>
    <row r="65" spans="1:84" ht="12.6" customHeight="1" x14ac:dyDescent="0.25">
      <c r="A65" s="171" t="s">
        <v>238</v>
      </c>
      <c r="B65" s="175"/>
      <c r="C65" s="184"/>
      <c r="D65" s="184"/>
      <c r="E65" s="184">
        <v>160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>
        <v>8287</v>
      </c>
      <c r="Z65" s="185"/>
      <c r="AA65" s="185"/>
      <c r="AB65" s="185"/>
      <c r="AC65" s="185"/>
      <c r="AD65" s="185"/>
      <c r="AE65" s="185">
        <v>2692</v>
      </c>
      <c r="AF65" s="185"/>
      <c r="AG65" s="185">
        <v>400</v>
      </c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178136</f>
        <v>178136</v>
      </c>
      <c r="BF65" s="185"/>
      <c r="BG65" s="185"/>
      <c r="BH65" s="185">
        <v>51513</v>
      </c>
      <c r="BI65" s="185"/>
      <c r="BJ65" s="185"/>
      <c r="BK65" s="185"/>
      <c r="BL65" s="185"/>
      <c r="BM65" s="185"/>
      <c r="BN65" s="185">
        <f>1106+2614</f>
        <v>3720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3120</v>
      </c>
      <c r="BZ65" s="185"/>
      <c r="CA65" s="185"/>
      <c r="CB65" s="185"/>
      <c r="CC65" s="185"/>
      <c r="CD65" s="252" t="s">
        <v>221</v>
      </c>
      <c r="CE65" s="195">
        <f t="shared" si="0"/>
        <v>248028</v>
      </c>
      <c r="CF65" s="255"/>
    </row>
    <row r="66" spans="1:84" ht="12.6" customHeight="1" x14ac:dyDescent="0.25">
      <c r="A66" s="171" t="s">
        <v>239</v>
      </c>
      <c r="B66" s="175"/>
      <c r="C66" s="184"/>
      <c r="D66" s="184"/>
      <c r="E66" s="184">
        <v>104021</v>
      </c>
      <c r="F66" s="184"/>
      <c r="G66" s="184"/>
      <c r="H66" s="184"/>
      <c r="I66" s="184"/>
      <c r="J66" s="184"/>
      <c r="K66" s="185"/>
      <c r="L66" s="185">
        <v>77060</v>
      </c>
      <c r="M66" s="184"/>
      <c r="N66" s="184"/>
      <c r="O66" s="185"/>
      <c r="P66" s="185">
        <v>14780</v>
      </c>
      <c r="Q66" s="185"/>
      <c r="R66" s="185"/>
      <c r="S66" s="184"/>
      <c r="T66" s="184"/>
      <c r="U66" s="185">
        <v>257880</v>
      </c>
      <c r="V66" s="185"/>
      <c r="W66" s="185"/>
      <c r="X66" s="185"/>
      <c r="Y66" s="185">
        <v>453744</v>
      </c>
      <c r="Z66" s="185"/>
      <c r="AA66" s="185"/>
      <c r="AB66" s="185">
        <v>57456</v>
      </c>
      <c r="AC66" s="185">
        <v>2741</v>
      </c>
      <c r="AD66" s="185"/>
      <c r="AE66" s="185">
        <v>5124</v>
      </c>
      <c r="AF66" s="185"/>
      <c r="AG66" s="185">
        <v>5326</v>
      </c>
      <c r="AH66" s="185"/>
      <c r="AI66" s="185"/>
      <c r="AJ66" s="185">
        <v>26368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1032</v>
      </c>
      <c r="AZ66" s="185"/>
      <c r="BA66" s="185">
        <v>562</v>
      </c>
      <c r="BB66" s="185"/>
      <c r="BC66" s="185"/>
      <c r="BD66" s="185"/>
      <c r="BE66" s="185">
        <v>129649</v>
      </c>
      <c r="BF66" s="185"/>
      <c r="BG66" s="185"/>
      <c r="BH66" s="185">
        <f>493376+60695</f>
        <v>554071</v>
      </c>
      <c r="BI66" s="185"/>
      <c r="BJ66" s="185">
        <v>74622</v>
      </c>
      <c r="BK66" s="185">
        <v>145127</v>
      </c>
      <c r="BL66" s="185"/>
      <c r="BM66" s="185"/>
      <c r="BN66" s="185">
        <f>63215+7833</f>
        <v>71048</v>
      </c>
      <c r="BO66" s="185"/>
      <c r="BP66" s="185">
        <v>73770</v>
      </c>
      <c r="BQ66" s="185"/>
      <c r="BR66" s="185">
        <v>28228</v>
      </c>
      <c r="BS66" s="185"/>
      <c r="BT66" s="185"/>
      <c r="BU66" s="185"/>
      <c r="BV66" s="185">
        <v>2302</v>
      </c>
      <c r="BW66" s="185"/>
      <c r="BX66" s="185"/>
      <c r="BY66" s="185">
        <v>3034</v>
      </c>
      <c r="BZ66" s="185"/>
      <c r="CA66" s="185"/>
      <c r="CB66" s="185">
        <v>682</v>
      </c>
      <c r="CC66" s="185">
        <v>12590</v>
      </c>
      <c r="CD66" s="252" t="s">
        <v>221</v>
      </c>
      <c r="CE66" s="195">
        <f t="shared" si="0"/>
        <v>2101217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180388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68145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20406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86873</v>
      </c>
      <c r="Z67" s="195">
        <f t="shared" si="3"/>
        <v>0</v>
      </c>
      <c r="AA67" s="195">
        <f t="shared" si="3"/>
        <v>0</v>
      </c>
      <c r="AB67" s="195">
        <f t="shared" si="3"/>
        <v>10248</v>
      </c>
      <c r="AC67" s="195">
        <f t="shared" si="3"/>
        <v>6231</v>
      </c>
      <c r="AD67" s="195">
        <f t="shared" si="3"/>
        <v>0</v>
      </c>
      <c r="AE67" s="195">
        <f t="shared" si="3"/>
        <v>49060</v>
      </c>
      <c r="AF67" s="195">
        <f t="shared" si="3"/>
        <v>0</v>
      </c>
      <c r="AG67" s="195">
        <f t="shared" si="3"/>
        <v>50614</v>
      </c>
      <c r="AH67" s="195">
        <f t="shared" si="3"/>
        <v>0</v>
      </c>
      <c r="AI67" s="195">
        <f t="shared" si="3"/>
        <v>0</v>
      </c>
      <c r="AJ67" s="195">
        <f t="shared" si="3"/>
        <v>35064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24959</v>
      </c>
      <c r="AZ67" s="195">
        <f>ROUND(AZ51+AZ52,0)</f>
        <v>0</v>
      </c>
      <c r="BA67" s="195">
        <f>ROUND(BA51+BA52,0)</f>
        <v>2785</v>
      </c>
      <c r="BB67" s="195">
        <f t="shared" si="3"/>
        <v>0</v>
      </c>
      <c r="BC67" s="195">
        <f t="shared" si="3"/>
        <v>0</v>
      </c>
      <c r="BD67" s="195">
        <f t="shared" si="3"/>
        <v>28047</v>
      </c>
      <c r="BE67" s="195">
        <f t="shared" si="3"/>
        <v>113706</v>
      </c>
      <c r="BF67" s="195">
        <f t="shared" si="3"/>
        <v>14033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264905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28511</v>
      </c>
      <c r="BW67" s="195">
        <f t="shared" si="4"/>
        <v>0</v>
      </c>
      <c r="BX67" s="195">
        <f t="shared" si="4"/>
        <v>0</v>
      </c>
      <c r="BY67" s="195">
        <f t="shared" si="4"/>
        <v>13140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997115</v>
      </c>
      <c r="CF67" s="255"/>
    </row>
    <row r="68" spans="1:84" ht="12.6" customHeight="1" x14ac:dyDescent="0.25">
      <c r="A68" s="171" t="s">
        <v>240</v>
      </c>
      <c r="B68" s="175"/>
      <c r="C68" s="184"/>
      <c r="D68" s="184"/>
      <c r="E68" s="184">
        <v>13536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22</v>
      </c>
      <c r="Q68" s="185"/>
      <c r="R68" s="185"/>
      <c r="S68" s="185">
        <v>8888</v>
      </c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80</v>
      </c>
      <c r="BF68" s="185"/>
      <c r="BG68" s="185"/>
      <c r="BH68" s="185"/>
      <c r="BI68" s="185"/>
      <c r="BJ68" s="185"/>
      <c r="BK68" s="185">
        <v>4436</v>
      </c>
      <c r="BL68" s="185"/>
      <c r="BM68" s="185"/>
      <c r="BN68" s="185">
        <v>5449</v>
      </c>
      <c r="BO68" s="185"/>
      <c r="BP68" s="185"/>
      <c r="BQ68" s="185"/>
      <c r="BR68" s="185"/>
      <c r="BS68" s="185"/>
      <c r="BT68" s="185"/>
      <c r="BU68" s="185"/>
      <c r="BV68" s="185">
        <v>2275</v>
      </c>
      <c r="BW68" s="185"/>
      <c r="BX68" s="185"/>
      <c r="BY68" s="185">
        <v>123</v>
      </c>
      <c r="BZ68" s="185"/>
      <c r="CA68" s="185"/>
      <c r="CB68" s="185"/>
      <c r="CC68" s="185"/>
      <c r="CD68" s="252" t="s">
        <v>221</v>
      </c>
      <c r="CE68" s="195">
        <f t="shared" si="0"/>
        <v>34809</v>
      </c>
      <c r="CF68" s="255"/>
    </row>
    <row r="69" spans="1:84" ht="12.6" customHeight="1" x14ac:dyDescent="0.25">
      <c r="A69" s="171" t="s">
        <v>241</v>
      </c>
      <c r="B69" s="175"/>
      <c r="C69" s="184"/>
      <c r="D69" s="184"/>
      <c r="E69" s="185">
        <f>7497+7972</f>
        <v>15469</v>
      </c>
      <c r="F69" s="185"/>
      <c r="G69" s="184"/>
      <c r="H69" s="184"/>
      <c r="I69" s="185"/>
      <c r="J69" s="185"/>
      <c r="K69" s="185"/>
      <c r="L69" s="185">
        <v>1082</v>
      </c>
      <c r="M69" s="184"/>
      <c r="N69" s="184"/>
      <c r="O69" s="184"/>
      <c r="P69" s="185">
        <f>9546+495</f>
        <v>10041</v>
      </c>
      <c r="Q69" s="185"/>
      <c r="R69" s="224">
        <v>870</v>
      </c>
      <c r="S69" s="185">
        <v>1812</v>
      </c>
      <c r="T69" s="184"/>
      <c r="U69" s="185">
        <v>8631</v>
      </c>
      <c r="V69" s="185"/>
      <c r="W69" s="184"/>
      <c r="X69" s="185"/>
      <c r="Y69" s="185">
        <v>43478</v>
      </c>
      <c r="Z69" s="185"/>
      <c r="AA69" s="185"/>
      <c r="AB69" s="185">
        <f>7382+640</f>
        <v>8022</v>
      </c>
      <c r="AC69" s="185">
        <v>1959</v>
      </c>
      <c r="AD69" s="185"/>
      <c r="AE69" s="185">
        <v>8865</v>
      </c>
      <c r="AF69" s="185"/>
      <c r="AG69" s="185">
        <v>6591</v>
      </c>
      <c r="AH69" s="185"/>
      <c r="AI69" s="185"/>
      <c r="AJ69" s="185">
        <v>11874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120</v>
      </c>
      <c r="AZ69" s="185"/>
      <c r="BA69" s="185"/>
      <c r="BB69" s="185"/>
      <c r="BC69" s="185"/>
      <c r="BD69" s="185">
        <v>657</v>
      </c>
      <c r="BE69" s="185">
        <v>3033</v>
      </c>
      <c r="BF69" s="185"/>
      <c r="BG69" s="185"/>
      <c r="BH69" s="224">
        <v>26035</v>
      </c>
      <c r="BI69" s="185"/>
      <c r="BJ69" s="185">
        <v>1941</v>
      </c>
      <c r="BK69" s="185">
        <v>3512</v>
      </c>
      <c r="BL69" s="185"/>
      <c r="BM69" s="185"/>
      <c r="BN69" s="185">
        <f>102122+1186-1828-6704</f>
        <v>94776</v>
      </c>
      <c r="BO69" s="185"/>
      <c r="BP69" s="185">
        <v>1139</v>
      </c>
      <c r="BQ69" s="185"/>
      <c r="BR69" s="185">
        <v>7313</v>
      </c>
      <c r="BS69" s="185"/>
      <c r="BT69" s="185"/>
      <c r="BU69" s="185"/>
      <c r="BV69" s="185">
        <v>908</v>
      </c>
      <c r="BW69" s="185"/>
      <c r="BX69" s="185">
        <v>46</v>
      </c>
      <c r="BY69" s="185">
        <v>4707</v>
      </c>
      <c r="BZ69" s="185"/>
      <c r="CA69" s="185">
        <v>7143</v>
      </c>
      <c r="CB69" s="185">
        <v>1389</v>
      </c>
      <c r="CC69" s="185">
        <f>850+8197+151+402+1831</f>
        <v>11431</v>
      </c>
      <c r="CD69" s="188">
        <f>1126567-67733</f>
        <v>1058834</v>
      </c>
      <c r="CE69" s="195">
        <f t="shared" si="0"/>
        <v>1341678</v>
      </c>
      <c r="CF69" s="255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-110781</v>
      </c>
      <c r="CE70" s="195">
        <f t="shared" si="0"/>
        <v>-110781</v>
      </c>
      <c r="CF70" s="255"/>
    </row>
    <row r="71" spans="1:84" ht="12.6" customHeight="1" x14ac:dyDescent="0.25">
      <c r="A71" s="171" t="s">
        <v>243</v>
      </c>
      <c r="B71" s="175"/>
      <c r="C71" s="195">
        <f>SUM(C61:C68)+C69-C70</f>
        <v>1877</v>
      </c>
      <c r="D71" s="195">
        <f t="shared" ref="D71:AI71" si="5">SUM(D61:D69)-D70</f>
        <v>0</v>
      </c>
      <c r="E71" s="195">
        <f t="shared" si="5"/>
        <v>3204302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78194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767748</v>
      </c>
      <c r="Q71" s="195">
        <f t="shared" si="5"/>
        <v>0</v>
      </c>
      <c r="R71" s="195">
        <f t="shared" si="5"/>
        <v>400404</v>
      </c>
      <c r="S71" s="195">
        <f t="shared" si="5"/>
        <v>210518</v>
      </c>
      <c r="T71" s="195">
        <f t="shared" si="5"/>
        <v>0</v>
      </c>
      <c r="U71" s="195">
        <f t="shared" si="5"/>
        <v>1517073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1653927</v>
      </c>
      <c r="Z71" s="195">
        <f t="shared" si="5"/>
        <v>0</v>
      </c>
      <c r="AA71" s="195">
        <f t="shared" si="5"/>
        <v>0</v>
      </c>
      <c r="AB71" s="195">
        <f t="shared" si="5"/>
        <v>672601</v>
      </c>
      <c r="AC71" s="195">
        <f t="shared" si="5"/>
        <v>249130</v>
      </c>
      <c r="AD71" s="195">
        <f t="shared" si="5"/>
        <v>0</v>
      </c>
      <c r="AE71" s="195">
        <f t="shared" si="5"/>
        <v>955417</v>
      </c>
      <c r="AF71" s="195">
        <f t="shared" si="5"/>
        <v>0</v>
      </c>
      <c r="AG71" s="195">
        <f t="shared" si="5"/>
        <v>1898599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868544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348188</v>
      </c>
      <c r="AZ71" s="195">
        <f t="shared" si="6"/>
        <v>0</v>
      </c>
      <c r="BA71" s="195">
        <f t="shared" si="6"/>
        <v>14364</v>
      </c>
      <c r="BB71" s="195">
        <f t="shared" si="6"/>
        <v>0</v>
      </c>
      <c r="BC71" s="195">
        <f t="shared" si="6"/>
        <v>0</v>
      </c>
      <c r="BD71" s="195">
        <f t="shared" si="6"/>
        <v>159516</v>
      </c>
      <c r="BE71" s="195">
        <f t="shared" si="6"/>
        <v>735948</v>
      </c>
      <c r="BF71" s="195">
        <f t="shared" si="6"/>
        <v>320059</v>
      </c>
      <c r="BG71" s="195">
        <f t="shared" si="6"/>
        <v>0</v>
      </c>
      <c r="BH71" s="195">
        <f t="shared" si="6"/>
        <v>1149452</v>
      </c>
      <c r="BI71" s="195">
        <f t="shared" si="6"/>
        <v>0</v>
      </c>
      <c r="BJ71" s="195">
        <f t="shared" si="6"/>
        <v>394833</v>
      </c>
      <c r="BK71" s="195">
        <f t="shared" si="6"/>
        <v>487824</v>
      </c>
      <c r="BL71" s="195">
        <f t="shared" si="6"/>
        <v>0</v>
      </c>
      <c r="BM71" s="195">
        <f t="shared" si="6"/>
        <v>0</v>
      </c>
      <c r="BN71" s="195">
        <f t="shared" si="6"/>
        <v>759424</v>
      </c>
      <c r="BO71" s="195">
        <f t="shared" si="6"/>
        <v>0</v>
      </c>
      <c r="BP71" s="195">
        <f t="shared" ref="BP71:CC71" si="7">SUM(BP61:BP69)-BP70</f>
        <v>195668</v>
      </c>
      <c r="BQ71" s="195">
        <f t="shared" si="7"/>
        <v>0</v>
      </c>
      <c r="BR71" s="195">
        <f t="shared" si="7"/>
        <v>174210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303157</v>
      </c>
      <c r="BW71" s="195">
        <f t="shared" si="7"/>
        <v>0</v>
      </c>
      <c r="BX71" s="195">
        <f t="shared" si="7"/>
        <v>171098</v>
      </c>
      <c r="BY71" s="195">
        <f t="shared" si="7"/>
        <v>525836</v>
      </c>
      <c r="BZ71" s="195">
        <f t="shared" si="7"/>
        <v>0</v>
      </c>
      <c r="CA71" s="195">
        <f t="shared" si="7"/>
        <v>45976</v>
      </c>
      <c r="CB71" s="195">
        <f t="shared" si="7"/>
        <v>75418</v>
      </c>
      <c r="CC71" s="195">
        <f t="shared" si="7"/>
        <v>197452</v>
      </c>
      <c r="CD71" s="248">
        <f>CD69-CD70</f>
        <v>1169615</v>
      </c>
      <c r="CE71" s="195">
        <f>SUM(CE61:CE69)-CE70</f>
        <v>19706372</v>
      </c>
      <c r="CF71" s="255"/>
    </row>
    <row r="72" spans="1:84" ht="12.6" customHeight="1" x14ac:dyDescent="0.2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v>549602</v>
      </c>
      <c r="CF72" s="255"/>
    </row>
    <row r="73" spans="1:84" ht="12.6" customHeight="1" x14ac:dyDescent="0.25">
      <c r="A73" s="171" t="s">
        <v>245</v>
      </c>
      <c r="B73" s="175"/>
      <c r="C73" s="184">
        <v>54715</v>
      </c>
      <c r="D73" s="184"/>
      <c r="E73" s="185">
        <f>1028219+253311+112612+18066-7</f>
        <v>1412201</v>
      </c>
      <c r="F73" s="185"/>
      <c r="G73" s="184"/>
      <c r="H73" s="184"/>
      <c r="I73" s="185"/>
      <c r="J73" s="185"/>
      <c r="K73" s="185"/>
      <c r="L73" s="185">
        <v>2966291</v>
      </c>
      <c r="M73" s="184"/>
      <c r="N73" s="184"/>
      <c r="O73" s="184"/>
      <c r="P73" s="185">
        <v>11199</v>
      </c>
      <c r="Q73" s="185">
        <v>2431</v>
      </c>
      <c r="R73" s="185">
        <v>18687</v>
      </c>
      <c r="S73" s="185">
        <f>73860+33346</f>
        <v>107206</v>
      </c>
      <c r="T73" s="185"/>
      <c r="U73" s="185">
        <v>366637</v>
      </c>
      <c r="V73" s="185">
        <v>54593</v>
      </c>
      <c r="W73" s="185"/>
      <c r="X73" s="185"/>
      <c r="Y73" s="185">
        <v>328256</v>
      </c>
      <c r="Z73" s="185"/>
      <c r="AA73" s="185"/>
      <c r="AB73" s="185">
        <v>1193213</v>
      </c>
      <c r="AC73" s="185">
        <v>164897</v>
      </c>
      <c r="AD73" s="185"/>
      <c r="AE73" s="185">
        <v>782598</v>
      </c>
      <c r="AF73" s="185"/>
      <c r="AG73" s="185">
        <v>165612</v>
      </c>
      <c r="AH73" s="185"/>
      <c r="AI73" s="185"/>
      <c r="AJ73" s="185">
        <v>3362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7631898</v>
      </c>
      <c r="CF73" s="255"/>
    </row>
    <row r="74" spans="1:84" ht="12.6" customHeight="1" x14ac:dyDescent="0.25">
      <c r="A74" s="171" t="s">
        <v>246</v>
      </c>
      <c r="B74" s="175"/>
      <c r="C74" s="184"/>
      <c r="D74" s="184"/>
      <c r="E74" s="185">
        <f>175801+118903+955</f>
        <v>295659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f>1484511+6678+88942</f>
        <v>1580131</v>
      </c>
      <c r="Q74" s="185">
        <v>76134</v>
      </c>
      <c r="R74" s="185">
        <f>646301+23181</f>
        <v>669482</v>
      </c>
      <c r="S74" s="185">
        <f>83198+68866</f>
        <v>152064</v>
      </c>
      <c r="T74" s="185"/>
      <c r="U74" s="185">
        <v>3813266</v>
      </c>
      <c r="V74" s="185">
        <v>397452</v>
      </c>
      <c r="W74" s="185"/>
      <c r="X74" s="185"/>
      <c r="Y74" s="185">
        <v>5621547</v>
      </c>
      <c r="Z74" s="185"/>
      <c r="AA74" s="185"/>
      <c r="AB74" s="185">
        <v>1813155</v>
      </c>
      <c r="AC74" s="185">
        <v>76417</v>
      </c>
      <c r="AD74" s="185"/>
      <c r="AE74" s="185">
        <v>1054497</v>
      </c>
      <c r="AF74" s="185"/>
      <c r="AG74" s="185">
        <f>4647049+12445-3</f>
        <v>4659491</v>
      </c>
      <c r="AH74" s="185"/>
      <c r="AI74" s="185"/>
      <c r="AJ74" s="185">
        <v>513758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20723053</v>
      </c>
      <c r="CF74" s="25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54715</v>
      </c>
      <c r="D75" s="195">
        <f t="shared" si="9"/>
        <v>0</v>
      </c>
      <c r="E75" s="195">
        <f t="shared" si="9"/>
        <v>1707860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2966291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1591330</v>
      </c>
      <c r="Q75" s="195">
        <f t="shared" si="9"/>
        <v>78565</v>
      </c>
      <c r="R75" s="195">
        <f t="shared" si="9"/>
        <v>688169</v>
      </c>
      <c r="S75" s="195">
        <f t="shared" si="9"/>
        <v>259270</v>
      </c>
      <c r="T75" s="195">
        <f t="shared" si="9"/>
        <v>0</v>
      </c>
      <c r="U75" s="195">
        <f t="shared" si="9"/>
        <v>4179903</v>
      </c>
      <c r="V75" s="195">
        <f t="shared" si="9"/>
        <v>452045</v>
      </c>
      <c r="W75" s="195">
        <f t="shared" si="9"/>
        <v>0</v>
      </c>
      <c r="X75" s="195">
        <f t="shared" si="9"/>
        <v>0</v>
      </c>
      <c r="Y75" s="195">
        <f t="shared" si="9"/>
        <v>5949803</v>
      </c>
      <c r="Z75" s="195">
        <f t="shared" si="9"/>
        <v>0</v>
      </c>
      <c r="AA75" s="195">
        <f t="shared" si="9"/>
        <v>0</v>
      </c>
      <c r="AB75" s="195">
        <f t="shared" si="9"/>
        <v>3006368</v>
      </c>
      <c r="AC75" s="195">
        <f t="shared" si="9"/>
        <v>241314</v>
      </c>
      <c r="AD75" s="195">
        <f t="shared" si="9"/>
        <v>0</v>
      </c>
      <c r="AE75" s="195">
        <f t="shared" si="9"/>
        <v>1837095</v>
      </c>
      <c r="AF75" s="195">
        <f t="shared" si="9"/>
        <v>0</v>
      </c>
      <c r="AG75" s="195">
        <f t="shared" si="9"/>
        <v>4825103</v>
      </c>
      <c r="AH75" s="195">
        <f t="shared" si="9"/>
        <v>0</v>
      </c>
      <c r="AI75" s="195">
        <f t="shared" si="9"/>
        <v>0</v>
      </c>
      <c r="AJ75" s="195">
        <f t="shared" si="9"/>
        <v>517120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28354951</v>
      </c>
      <c r="CF75" s="255"/>
    </row>
    <row r="76" spans="1:84" ht="12.6" customHeight="1" x14ac:dyDescent="0.25">
      <c r="A76" s="171" t="s">
        <v>248</v>
      </c>
      <c r="B76" s="175"/>
      <c r="C76" s="184"/>
      <c r="D76" s="184"/>
      <c r="E76" s="185">
        <v>10104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3817</v>
      </c>
      <c r="Q76" s="185"/>
      <c r="R76" s="185"/>
      <c r="S76" s="185"/>
      <c r="T76" s="185"/>
      <c r="U76" s="185">
        <v>1143</v>
      </c>
      <c r="V76" s="185"/>
      <c r="W76" s="185"/>
      <c r="X76" s="185"/>
      <c r="Y76" s="185">
        <v>4866</v>
      </c>
      <c r="Z76" s="185"/>
      <c r="AA76" s="185"/>
      <c r="AB76" s="185">
        <v>574</v>
      </c>
      <c r="AC76" s="185">
        <v>349</v>
      </c>
      <c r="AD76" s="185"/>
      <c r="AE76" s="185">
        <v>2748</v>
      </c>
      <c r="AF76" s="185"/>
      <c r="AG76" s="185">
        <v>2835</v>
      </c>
      <c r="AH76" s="185"/>
      <c r="AI76" s="185"/>
      <c r="AJ76" s="185">
        <v>1964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1398</v>
      </c>
      <c r="AZ76" s="185"/>
      <c r="BA76" s="185">
        <v>156</v>
      </c>
      <c r="BB76" s="185"/>
      <c r="BC76" s="185"/>
      <c r="BD76" s="185">
        <v>1571</v>
      </c>
      <c r="BE76" s="185">
        <v>6369</v>
      </c>
      <c r="BF76" s="185">
        <v>786</v>
      </c>
      <c r="BG76" s="185"/>
      <c r="BH76" s="185"/>
      <c r="BI76" s="185"/>
      <c r="BJ76" s="185"/>
      <c r="BK76" s="185"/>
      <c r="BL76" s="185"/>
      <c r="BM76" s="185"/>
      <c r="BN76" s="185">
        <v>14838</v>
      </c>
      <c r="BO76" s="185"/>
      <c r="BP76" s="185"/>
      <c r="BQ76" s="185"/>
      <c r="BR76" s="185"/>
      <c r="BS76" s="185"/>
      <c r="BT76" s="185"/>
      <c r="BU76" s="185"/>
      <c r="BV76" s="185">
        <v>1597</v>
      </c>
      <c r="BW76" s="185"/>
      <c r="BX76" s="185"/>
      <c r="BY76" s="185">
        <v>736</v>
      </c>
      <c r="BZ76" s="185"/>
      <c r="CA76" s="185"/>
      <c r="CB76" s="185"/>
      <c r="CC76" s="185"/>
      <c r="CD76" s="252" t="s">
        <v>221</v>
      </c>
      <c r="CE76" s="195">
        <f t="shared" si="8"/>
        <v>55851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</v>
      </c>
      <c r="D77" s="184"/>
      <c r="E77" s="184">
        <v>6855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170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7026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104</v>
      </c>
      <c r="D78" s="184"/>
      <c r="E78" s="184">
        <v>4097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525</v>
      </c>
      <c r="Q78" s="184"/>
      <c r="R78" s="184"/>
      <c r="S78" s="184"/>
      <c r="T78" s="184"/>
      <c r="U78" s="184">
        <v>279</v>
      </c>
      <c r="V78" s="184"/>
      <c r="W78" s="184"/>
      <c r="X78" s="184"/>
      <c r="Y78" s="184">
        <v>306</v>
      </c>
      <c r="Z78" s="184"/>
      <c r="AA78" s="184"/>
      <c r="AB78" s="184">
        <v>105</v>
      </c>
      <c r="AC78" s="184">
        <v>143</v>
      </c>
      <c r="AD78" s="184"/>
      <c r="AE78" s="184">
        <v>252</v>
      </c>
      <c r="AF78" s="184"/>
      <c r="AG78" s="184">
        <v>288</v>
      </c>
      <c r="AH78" s="184"/>
      <c r="AI78" s="184"/>
      <c r="AJ78" s="184">
        <v>248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 t="s">
        <v>221</v>
      </c>
      <c r="AY78" s="252" t="s">
        <v>221</v>
      </c>
      <c r="AZ78" s="252" t="s">
        <v>221</v>
      </c>
      <c r="BA78" s="184"/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/>
      <c r="BI78" s="184"/>
      <c r="BJ78" s="252" t="s">
        <v>221</v>
      </c>
      <c r="BK78" s="184"/>
      <c r="BL78" s="184"/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>
        <v>125</v>
      </c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 t="shared" si="8"/>
        <v>6472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0.01</v>
      </c>
      <c r="D80" s="187"/>
      <c r="E80" s="187">
        <v>11.95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f>3.61+0.14</f>
        <v>3.75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4.58</v>
      </c>
      <c r="AH80" s="187"/>
      <c r="AI80" s="187"/>
      <c r="AJ80" s="187">
        <v>0.53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20.82</v>
      </c>
      <c r="CF80" s="25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8" t="s">
        <v>1281</v>
      </c>
      <c r="D82" s="259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1282</v>
      </c>
      <c r="D83" s="25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3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1274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1278</v>
      </c>
      <c r="D92" s="259"/>
      <c r="E92" s="175"/>
    </row>
    <row r="93" spans="1:5" ht="12.6" customHeight="1" x14ac:dyDescent="0.25">
      <c r="A93" s="173" t="s">
        <v>264</v>
      </c>
      <c r="B93" s="172" t="s">
        <v>256</v>
      </c>
      <c r="C93" s="287" t="s">
        <v>1279</v>
      </c>
      <c r="D93" s="25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60" t="s">
        <v>266</v>
      </c>
      <c r="B96" s="260"/>
      <c r="C96" s="260"/>
      <c r="D96" s="260"/>
      <c r="E96" s="260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1280</v>
      </c>
      <c r="D99" s="175"/>
      <c r="E99" s="175"/>
    </row>
    <row r="100" spans="1:5" ht="12.6" customHeight="1" x14ac:dyDescent="0.25">
      <c r="A100" s="260" t="s">
        <v>269</v>
      </c>
      <c r="B100" s="260"/>
      <c r="C100" s="260"/>
      <c r="D100" s="260"/>
      <c r="E100" s="26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60" t="s">
        <v>271</v>
      </c>
      <c r="B103" s="260"/>
      <c r="C103" s="260"/>
      <c r="D103" s="260"/>
      <c r="E103" s="26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208</v>
      </c>
      <c r="D111" s="174">
        <v>604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106</v>
      </c>
      <c r="D112" s="174">
        <v>1541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6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1599586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252-104</f>
        <v>148</v>
      </c>
      <c r="C138" s="189">
        <v>11</v>
      </c>
      <c r="D138" s="174">
        <f>51-2</f>
        <v>49</v>
      </c>
      <c r="E138" s="175">
        <f>SUM(B138:D138)</f>
        <v>208</v>
      </c>
    </row>
    <row r="139" spans="1:6" ht="12.6" customHeight="1" x14ac:dyDescent="0.25">
      <c r="A139" s="173" t="s">
        <v>215</v>
      </c>
      <c r="B139" s="174">
        <f>1857-1441</f>
        <v>416</v>
      </c>
      <c r="C139" s="189">
        <v>24</v>
      </c>
      <c r="D139" s="174">
        <v>164</v>
      </c>
      <c r="E139" s="175">
        <f>SUM(B139:D139)</f>
        <v>604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f>6520007-4237144</f>
        <v>2282863</v>
      </c>
      <c r="C141" s="189">
        <v>158408</v>
      </c>
      <c r="D141" s="174">
        <f>1355969-702174</f>
        <v>653795</v>
      </c>
      <c r="E141" s="175">
        <f>SUM(B141:D141)</f>
        <v>3095066</v>
      </c>
      <c r="F141" s="199"/>
    </row>
    <row r="142" spans="1:6" ht="12.6" customHeight="1" x14ac:dyDescent="0.25">
      <c r="A142" s="173" t="s">
        <v>246</v>
      </c>
      <c r="B142" s="174">
        <v>6813302</v>
      </c>
      <c r="C142" s="189">
        <v>878817</v>
      </c>
      <c r="D142" s="174">
        <f>12617917+413017</f>
        <v>13030934</v>
      </c>
      <c r="E142" s="175">
        <f>SUM(B142:D142)</f>
        <v>20723053</v>
      </c>
      <c r="F142" s="199"/>
    </row>
    <row r="143" spans="1:6" ht="12.6" customHeight="1" x14ac:dyDescent="0.2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104</v>
      </c>
      <c r="C144" s="189">
        <v>0</v>
      </c>
      <c r="D144" s="174">
        <v>2</v>
      </c>
      <c r="E144" s="175">
        <f>SUM(B144:D144)</f>
        <v>106</v>
      </c>
    </row>
    <row r="145" spans="1:5" ht="12.6" customHeight="1" x14ac:dyDescent="0.25">
      <c r="A145" s="173" t="s">
        <v>215</v>
      </c>
      <c r="B145" s="174">
        <v>1441</v>
      </c>
      <c r="C145" s="189">
        <v>0</v>
      </c>
      <c r="D145" s="174">
        <v>100</v>
      </c>
      <c r="E145" s="175">
        <f>SUM(B145:D145)</f>
        <v>1541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4237144</v>
      </c>
      <c r="C147" s="189">
        <v>0</v>
      </c>
      <c r="D147" s="174">
        <v>299688</v>
      </c>
      <c r="E147" s="175">
        <f>SUM(B147:D147)</f>
        <v>4536832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4187768</v>
      </c>
      <c r="C157" s="174">
        <v>1953872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60" t="s">
        <v>306</v>
      </c>
      <c r="B164" s="260"/>
      <c r="C164" s="260"/>
      <c r="D164" s="260"/>
      <c r="E164" s="260"/>
    </row>
    <row r="165" spans="1:5" ht="11.4" customHeight="1" x14ac:dyDescent="0.25">
      <c r="A165" s="173" t="s">
        <v>307</v>
      </c>
      <c r="B165" s="172" t="s">
        <v>256</v>
      </c>
      <c r="C165" s="189">
        <v>700692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60235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196578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787000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6252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175092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551042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2476891</v>
      </c>
      <c r="E173" s="175"/>
    </row>
    <row r="174" spans="1:5" ht="11.4" customHeight="1" x14ac:dyDescent="0.25">
      <c r="A174" s="260" t="s">
        <v>314</v>
      </c>
      <c r="B174" s="260"/>
      <c r="C174" s="260"/>
      <c r="D174" s="260"/>
      <c r="E174" s="260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34809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34809</v>
      </c>
      <c r="E177" s="175"/>
    </row>
    <row r="178" spans="1:5" ht="11.4" customHeight="1" x14ac:dyDescent="0.25">
      <c r="A178" s="260" t="s">
        <v>317</v>
      </c>
      <c r="B178" s="260"/>
      <c r="C178" s="260"/>
      <c r="D178" s="260"/>
      <c r="E178" s="260"/>
    </row>
    <row r="179" spans="1:5" ht="11.4" customHeight="1" x14ac:dyDescent="0.25">
      <c r="A179" s="173" t="s">
        <v>318</v>
      </c>
      <c r="B179" s="172" t="s">
        <v>256</v>
      </c>
      <c r="C179" s="189">
        <v>73302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58283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131585</v>
      </c>
      <c r="E181" s="175"/>
    </row>
    <row r="182" spans="1:5" ht="11.4" customHeight="1" x14ac:dyDescent="0.25">
      <c r="A182" s="260" t="s">
        <v>320</v>
      </c>
      <c r="B182" s="260"/>
      <c r="C182" s="260"/>
      <c r="D182" s="260"/>
      <c r="E182" s="260"/>
    </row>
    <row r="183" spans="1:5" ht="11.4" customHeight="1" x14ac:dyDescent="0.25">
      <c r="A183" s="173" t="s">
        <v>321</v>
      </c>
      <c r="B183" s="172" t="s">
        <v>256</v>
      </c>
      <c r="C183" s="189">
        <v>6242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101597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107839</v>
      </c>
      <c r="E186" s="175"/>
    </row>
    <row r="187" spans="1:5" ht="11.4" customHeight="1" x14ac:dyDescent="0.25">
      <c r="A187" s="260" t="s">
        <v>323</v>
      </c>
      <c r="B187" s="260"/>
      <c r="C187" s="260"/>
      <c r="D187" s="260"/>
      <c r="E187" s="260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819410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819410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474331</v>
      </c>
      <c r="C195" s="189"/>
      <c r="D195" s="174"/>
      <c r="E195" s="175">
        <f t="shared" ref="E195:E203" si="10">SUM(B195:C195)-D195</f>
        <v>474331</v>
      </c>
    </row>
    <row r="196" spans="1:8" ht="12.6" customHeight="1" x14ac:dyDescent="0.25">
      <c r="A196" s="173" t="s">
        <v>333</v>
      </c>
      <c r="B196" s="174">
        <v>304123</v>
      </c>
      <c r="C196" s="189">
        <f>194495+5367</f>
        <v>199862</v>
      </c>
      <c r="D196" s="174"/>
      <c r="E196" s="175">
        <f t="shared" si="10"/>
        <v>503985</v>
      </c>
    </row>
    <row r="197" spans="1:8" ht="12.6" customHeight="1" x14ac:dyDescent="0.25">
      <c r="A197" s="173" t="s">
        <v>334</v>
      </c>
      <c r="B197" s="174">
        <v>17338956</v>
      </c>
      <c r="C197" s="189">
        <f>121182-241</f>
        <v>120941</v>
      </c>
      <c r="D197" s="174"/>
      <c r="E197" s="175">
        <f t="shared" si="10"/>
        <v>17459897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590576</v>
      </c>
      <c r="C199" s="189"/>
      <c r="D199" s="174"/>
      <c r="E199" s="175">
        <f t="shared" si="10"/>
        <v>590576</v>
      </c>
    </row>
    <row r="200" spans="1:8" ht="12.6" customHeight="1" x14ac:dyDescent="0.25">
      <c r="A200" s="173" t="s">
        <v>337</v>
      </c>
      <c r="B200" s="174"/>
      <c r="C200" s="189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>
        <v>5601925</v>
      </c>
      <c r="C201" s="189">
        <v>439080</v>
      </c>
      <c r="D201" s="174">
        <v>133766</v>
      </c>
      <c r="E201" s="175">
        <f t="shared" si="10"/>
        <v>5907239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254453</v>
      </c>
      <c r="C203" s="189">
        <f>624649+97000+60952</f>
        <v>782601</v>
      </c>
      <c r="D203" s="174">
        <v>362558</v>
      </c>
      <c r="E203" s="175">
        <f t="shared" si="10"/>
        <v>674496</v>
      </c>
    </row>
    <row r="204" spans="1:8" ht="12.6" customHeight="1" x14ac:dyDescent="0.25">
      <c r="A204" s="173" t="s">
        <v>203</v>
      </c>
      <c r="B204" s="175">
        <f>SUM(B195:B203)</f>
        <v>24564364</v>
      </c>
      <c r="C204" s="191">
        <f>SUM(C195:C203)</f>
        <v>1542484</v>
      </c>
      <c r="D204" s="175">
        <f>SUM(D195:D203)</f>
        <v>496324</v>
      </c>
      <c r="E204" s="175">
        <f>SUM(E195:E203)</f>
        <v>25610524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2"/>
    </row>
    <row r="209" spans="1:8" ht="12.6" customHeight="1" x14ac:dyDescent="0.25">
      <c r="A209" s="173" t="s">
        <v>333</v>
      </c>
      <c r="B209" s="174">
        <v>138898</v>
      </c>
      <c r="C209" s="189">
        <v>55</v>
      </c>
      <c r="D209" s="174"/>
      <c r="E209" s="175">
        <f t="shared" ref="E209:E216" si="11">SUM(B209:C209)-D209</f>
        <v>138953</v>
      </c>
      <c r="H209" s="262"/>
    </row>
    <row r="210" spans="1:8" ht="12.6" customHeight="1" x14ac:dyDescent="0.25">
      <c r="A210" s="173" t="s">
        <v>334</v>
      </c>
      <c r="B210" s="174">
        <v>6824487</v>
      </c>
      <c r="C210" s="189">
        <v>763076</v>
      </c>
      <c r="D210" s="174"/>
      <c r="E210" s="175">
        <f t="shared" si="11"/>
        <v>7587563</v>
      </c>
      <c r="H210" s="262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62"/>
    </row>
    <row r="212" spans="1:8" ht="12.6" customHeight="1" x14ac:dyDescent="0.25">
      <c r="A212" s="173" t="s">
        <v>336</v>
      </c>
      <c r="B212" s="174">
        <v>347967</v>
      </c>
      <c r="C212" s="189">
        <v>584</v>
      </c>
      <c r="D212" s="174"/>
      <c r="E212" s="175">
        <f t="shared" si="11"/>
        <v>348551</v>
      </c>
      <c r="H212" s="262"/>
    </row>
    <row r="213" spans="1:8" ht="12.6" customHeight="1" x14ac:dyDescent="0.25">
      <c r="A213" s="173" t="s">
        <v>337</v>
      </c>
      <c r="B213" s="174">
        <v>4944198</v>
      </c>
      <c r="C213" s="189">
        <v>233400</v>
      </c>
      <c r="D213" s="174">
        <v>133767</v>
      </c>
      <c r="E213" s="175">
        <f t="shared" si="11"/>
        <v>5043831</v>
      </c>
      <c r="H213" s="262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62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62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62"/>
    </row>
    <row r="217" spans="1:8" ht="12.6" customHeight="1" x14ac:dyDescent="0.25">
      <c r="A217" s="173" t="s">
        <v>203</v>
      </c>
      <c r="B217" s="175">
        <f>SUM(B208:B216)</f>
        <v>12255550</v>
      </c>
      <c r="C217" s="191">
        <f>SUM(C208:C216)</f>
        <v>997115</v>
      </c>
      <c r="D217" s="175">
        <f>SUM(D208:D216)</f>
        <v>133767</v>
      </c>
      <c r="E217" s="175">
        <f>SUM(E208:E216)</f>
        <v>13118898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1" t="s">
        <v>1257</v>
      </c>
      <c r="C220" s="291"/>
      <c r="D220" s="208"/>
      <c r="E220" s="208"/>
    </row>
    <row r="221" spans="1:8" ht="12.6" customHeight="1" x14ac:dyDescent="0.25">
      <c r="A221" s="274" t="s">
        <v>1257</v>
      </c>
      <c r="B221" s="208"/>
      <c r="C221" s="189">
        <v>402858</v>
      </c>
      <c r="D221" s="172">
        <f>C221</f>
        <v>402858</v>
      </c>
      <c r="E221" s="208"/>
    </row>
    <row r="222" spans="1:8" ht="12.6" customHeight="1" x14ac:dyDescent="0.25">
      <c r="A222" s="260" t="s">
        <v>343</v>
      </c>
      <c r="B222" s="260"/>
      <c r="C222" s="260"/>
      <c r="D222" s="260"/>
      <c r="E222" s="260"/>
    </row>
    <row r="223" spans="1:8" ht="12.6" customHeight="1" x14ac:dyDescent="0.25">
      <c r="A223" s="173" t="s">
        <v>344</v>
      </c>
      <c r="B223" s="172" t="s">
        <v>256</v>
      </c>
      <c r="C223" s="189">
        <f>3841591-448689</f>
        <v>3392902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3591875+3000</f>
        <v>3594875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96041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2371629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9455447</v>
      </c>
      <c r="E229" s="175"/>
    </row>
    <row r="230" spans="1:5" ht="12.6" customHeight="1" x14ac:dyDescent="0.25">
      <c r="A230" s="260" t="s">
        <v>351</v>
      </c>
      <c r="B230" s="260"/>
      <c r="C230" s="260"/>
      <c r="D230" s="260"/>
      <c r="E230" s="260"/>
    </row>
    <row r="231" spans="1:5" ht="12.6" customHeight="1" x14ac:dyDescent="0.25">
      <c r="A231" s="171" t="s">
        <v>352</v>
      </c>
      <c r="B231" s="172" t="s">
        <v>256</v>
      </c>
      <c r="C231" s="189">
        <v>68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1208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138227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139435</v>
      </c>
      <c r="E236" s="175"/>
    </row>
    <row r="237" spans="1:5" ht="12.6" customHeight="1" x14ac:dyDescent="0.25">
      <c r="A237" s="260" t="s">
        <v>356</v>
      </c>
      <c r="B237" s="260"/>
      <c r="C237" s="260"/>
      <c r="D237" s="260"/>
      <c r="E237" s="260"/>
    </row>
    <row r="238" spans="1:5" ht="12.6" customHeight="1" x14ac:dyDescent="0.25">
      <c r="A238" s="173" t="s">
        <v>357</v>
      </c>
      <c r="B238" s="172" t="s">
        <v>256</v>
      </c>
      <c r="C238" s="189">
        <v>550591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62773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613364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10611104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60" t="s">
        <v>361</v>
      </c>
      <c r="B249" s="260"/>
      <c r="C249" s="260"/>
      <c r="D249" s="260"/>
      <c r="E249" s="260"/>
    </row>
    <row r="250" spans="1:5" ht="12.45" customHeight="1" x14ac:dyDescent="0.25">
      <c r="A250" s="173" t="s">
        <v>362</v>
      </c>
      <c r="B250" s="172" t="s">
        <v>256</v>
      </c>
      <c r="C250" s="189">
        <v>2271421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10886356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8394067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387829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179017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231261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5561817</v>
      </c>
      <c r="E260" s="175"/>
    </row>
    <row r="261" spans="1:5" ht="11.25" customHeight="1" x14ac:dyDescent="0.25">
      <c r="A261" s="260" t="s">
        <v>372</v>
      </c>
      <c r="B261" s="260"/>
      <c r="C261" s="260"/>
      <c r="D261" s="260"/>
      <c r="E261" s="260"/>
    </row>
    <row r="262" spans="1:5" ht="12.45" customHeight="1" x14ac:dyDescent="0.25">
      <c r="A262" s="173" t="s">
        <v>362</v>
      </c>
      <c r="B262" s="172" t="s">
        <v>256</v>
      </c>
      <c r="C262" s="189">
        <v>6876360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6876360</v>
      </c>
      <c r="E265" s="175"/>
    </row>
    <row r="266" spans="1:5" ht="11.25" customHeight="1" x14ac:dyDescent="0.25">
      <c r="A266" s="260" t="s">
        <v>375</v>
      </c>
      <c r="B266" s="260"/>
      <c r="C266" s="260"/>
      <c r="D266" s="260"/>
      <c r="E266" s="260"/>
    </row>
    <row r="267" spans="1:5" ht="12.45" customHeight="1" x14ac:dyDescent="0.25">
      <c r="A267" s="173" t="s">
        <v>332</v>
      </c>
      <c r="B267" s="172" t="s">
        <v>256</v>
      </c>
      <c r="C267" s="189">
        <v>474331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503985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17459897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590576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5907239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674496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25610524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13118898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12491626</v>
      </c>
      <c r="E277" s="175"/>
    </row>
    <row r="278" spans="1:5" ht="12.6" customHeight="1" x14ac:dyDescent="0.25">
      <c r="A278" s="260" t="s">
        <v>382</v>
      </c>
      <c r="B278" s="260"/>
      <c r="C278" s="260"/>
      <c r="D278" s="260"/>
      <c r="E278" s="260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60" t="s">
        <v>387</v>
      </c>
      <c r="B285" s="260"/>
      <c r="C285" s="260"/>
      <c r="D285" s="260"/>
      <c r="E285" s="260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24929803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60" t="s">
        <v>395</v>
      </c>
      <c r="B303" s="260"/>
      <c r="C303" s="260"/>
      <c r="D303" s="260"/>
      <c r="E303" s="260"/>
    </row>
    <row r="304" spans="1:5" ht="12.6" customHeight="1" x14ac:dyDescent="0.25">
      <c r="A304" s="173" t="s">
        <v>396</v>
      </c>
      <c r="B304" s="172" t="s">
        <v>256</v>
      </c>
      <c r="C304" s="189">
        <v>1116428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1121385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100325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2338138</v>
      </c>
      <c r="E314" s="175"/>
    </row>
    <row r="315" spans="1:5" ht="12.6" customHeight="1" x14ac:dyDescent="0.25">
      <c r="A315" s="260" t="s">
        <v>406</v>
      </c>
      <c r="B315" s="260"/>
      <c r="C315" s="260"/>
      <c r="D315" s="260"/>
      <c r="E315" s="260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60" t="s">
        <v>411</v>
      </c>
      <c r="B320" s="260"/>
      <c r="C320" s="260"/>
      <c r="D320" s="260"/>
      <c r="E320" s="260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20675000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339979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21014979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21014979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3366590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-1789904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24929803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24929803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60" t="s">
        <v>427</v>
      </c>
      <c r="B358" s="260"/>
      <c r="C358" s="260"/>
      <c r="D358" s="260"/>
      <c r="E358" s="260"/>
    </row>
    <row r="359" spans="1:5" ht="12.6" customHeight="1" x14ac:dyDescent="0.25">
      <c r="A359" s="173" t="s">
        <v>428</v>
      </c>
      <c r="B359" s="172" t="s">
        <v>256</v>
      </c>
      <c r="C359" s="189">
        <v>7631898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20723053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28354951</v>
      </c>
      <c r="E361" s="175"/>
    </row>
    <row r="362" spans="1:5" ht="12.6" customHeight="1" x14ac:dyDescent="0.25">
      <c r="A362" s="260" t="s">
        <v>431</v>
      </c>
      <c r="B362" s="260"/>
      <c r="C362" s="260"/>
      <c r="D362" s="260"/>
      <c r="E362" s="260"/>
    </row>
    <row r="363" spans="1:5" ht="12.6" customHeight="1" x14ac:dyDescent="0.25">
      <c r="A363" s="173" t="s">
        <v>1257</v>
      </c>
      <c r="B363" s="260"/>
      <c r="C363" s="189">
        <v>402858</v>
      </c>
      <c r="D363" s="175"/>
      <c r="E363" s="260"/>
    </row>
    <row r="364" spans="1:5" ht="12.6" customHeight="1" x14ac:dyDescent="0.25">
      <c r="A364" s="173" t="s">
        <v>432</v>
      </c>
      <c r="B364" s="172" t="s">
        <v>256</v>
      </c>
      <c r="C364" s="189">
        <v>9455447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139435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613364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10611104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17743847</v>
      </c>
      <c r="E368" s="175"/>
    </row>
    <row r="369" spans="1:5" ht="12.6" customHeight="1" x14ac:dyDescent="0.25">
      <c r="A369" s="260" t="s">
        <v>436</v>
      </c>
      <c r="B369" s="260"/>
      <c r="C369" s="260"/>
      <c r="D369" s="260"/>
      <c r="E369" s="260"/>
    </row>
    <row r="370" spans="1:5" ht="12.6" customHeight="1" x14ac:dyDescent="0.25">
      <c r="A370" s="173" t="s">
        <v>437</v>
      </c>
      <c r="B370" s="172" t="s">
        <v>256</v>
      </c>
      <c r="C370" s="189">
        <v>-110781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549602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438821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18182668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60" t="s">
        <v>441</v>
      </c>
      <c r="B377" s="260"/>
      <c r="C377" s="260"/>
      <c r="D377" s="260"/>
      <c r="E377" s="260"/>
    </row>
    <row r="378" spans="1:5" ht="12.6" customHeight="1" x14ac:dyDescent="0.25">
      <c r="A378" s="173" t="s">
        <v>442</v>
      </c>
      <c r="B378" s="172" t="s">
        <v>256</v>
      </c>
      <c r="C378" s="189">
        <v>10091765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2476891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957755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1346333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248028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2101217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997115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34809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131585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107839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819410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282846-2</f>
        <v>282844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19595591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-1412923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-376981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-1789904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-1789904</v>
      </c>
      <c r="E396" s="175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3"/>
    </row>
    <row r="411" spans="1:5" ht="12.6" customHeight="1" x14ac:dyDescent="0.25">
      <c r="A411" s="179" t="str">
        <f>C84&amp;"   "&amp;"H-"&amp;FIXED(C83,0,TRUE)&amp;"     FYE "&amp;C82</f>
        <v>Skyline Hospital   H-0     FYE 12/31/2017</v>
      </c>
      <c r="B411" s="179"/>
      <c r="C411" s="179"/>
      <c r="D411" s="179"/>
      <c r="E411" s="263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C111</f>
        <v>208</v>
      </c>
      <c r="C413" s="194">
        <f>E138</f>
        <v>208</v>
      </c>
      <c r="D413" s="179"/>
    </row>
    <row r="414" spans="1:5" ht="12.6" customHeight="1" x14ac:dyDescent="0.25">
      <c r="A414" s="179" t="s">
        <v>464</v>
      </c>
      <c r="B414" s="179">
        <f>D111</f>
        <v>604</v>
      </c>
      <c r="C414" s="179">
        <f>E139</f>
        <v>604</v>
      </c>
      <c r="D414" s="194">
        <f>SUM(C58:H58)+N58</f>
        <v>0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C112</f>
        <v>106</v>
      </c>
      <c r="C416" s="194">
        <f>E144</f>
        <v>106</v>
      </c>
      <c r="D416" s="179"/>
    </row>
    <row r="417" spans="1:7" ht="12.6" customHeight="1" x14ac:dyDescent="0.25">
      <c r="A417" s="179" t="s">
        <v>466</v>
      </c>
      <c r="B417" s="179">
        <f>D112</f>
        <v>1541</v>
      </c>
      <c r="C417" s="179">
        <f>E145</f>
        <v>1541</v>
      </c>
      <c r="D417" s="179">
        <f>K58+L58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C113</f>
        <v>0</v>
      </c>
      <c r="C419" s="179">
        <f>E150</f>
        <v>0</v>
      </c>
      <c r="D419" s="179"/>
    </row>
    <row r="420" spans="1:7" ht="12.6" customHeight="1" x14ac:dyDescent="0.25">
      <c r="A420" s="179" t="s">
        <v>468</v>
      </c>
      <c r="B420" s="179">
        <f>D113</f>
        <v>0</v>
      </c>
      <c r="C420" s="179">
        <f>E151</f>
        <v>0</v>
      </c>
      <c r="D420" s="179" t="str">
        <f>I58</f>
        <v>Patient Days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C114</f>
        <v>0</v>
      </c>
    </row>
    <row r="423" spans="1:7" ht="12.6" customHeight="1" x14ac:dyDescent="0.25">
      <c r="A423" s="179" t="s">
        <v>1244</v>
      </c>
      <c r="B423" s="179">
        <f>D114</f>
        <v>0</v>
      </c>
      <c r="D423" s="179" t="str">
        <f>J58</f>
        <v>Newborn Days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2">C375</f>
        <v>0</v>
      </c>
      <c r="C426" s="179">
        <f t="shared" ref="C426:C433" si="13">CE60</f>
        <v>127.67999999999998</v>
      </c>
      <c r="D426" s="179"/>
    </row>
    <row r="427" spans="1:7" ht="12.6" customHeight="1" x14ac:dyDescent="0.25">
      <c r="A427" s="179" t="s">
        <v>3</v>
      </c>
      <c r="B427" s="179">
        <f t="shared" si="12"/>
        <v>0</v>
      </c>
      <c r="C427" s="179">
        <f t="shared" si="13"/>
        <v>10091765</v>
      </c>
      <c r="D427" s="179">
        <f>D173</f>
        <v>2476891</v>
      </c>
    </row>
    <row r="428" spans="1:7" ht="12.6" customHeight="1" x14ac:dyDescent="0.25">
      <c r="A428" s="179" t="s">
        <v>236</v>
      </c>
      <c r="B428" s="179">
        <f t="shared" si="12"/>
        <v>0</v>
      </c>
      <c r="C428" s="179">
        <f t="shared" si="13"/>
        <v>2476891</v>
      </c>
      <c r="D428" s="179"/>
    </row>
    <row r="429" spans="1:7" ht="12.6" customHeight="1" x14ac:dyDescent="0.25">
      <c r="A429" s="179" t="s">
        <v>237</v>
      </c>
      <c r="B429" s="179">
        <f t="shared" si="12"/>
        <v>10091765</v>
      </c>
      <c r="C429" s="179">
        <f t="shared" si="13"/>
        <v>957755</v>
      </c>
      <c r="D429" s="179"/>
    </row>
    <row r="430" spans="1:7" ht="12.6" customHeight="1" x14ac:dyDescent="0.25">
      <c r="A430" s="179" t="s">
        <v>444</v>
      </c>
      <c r="B430" s="179">
        <f t="shared" si="12"/>
        <v>2476891</v>
      </c>
      <c r="C430" s="179">
        <f t="shared" si="13"/>
        <v>1346333</v>
      </c>
      <c r="D430" s="179"/>
    </row>
    <row r="431" spans="1:7" ht="12.6" customHeight="1" x14ac:dyDescent="0.25">
      <c r="A431" s="179" t="s">
        <v>445</v>
      </c>
      <c r="B431" s="179">
        <f t="shared" si="12"/>
        <v>957755</v>
      </c>
      <c r="C431" s="179">
        <f t="shared" si="13"/>
        <v>248028</v>
      </c>
      <c r="D431" s="179"/>
    </row>
    <row r="432" spans="1:7" ht="12.6" customHeight="1" x14ac:dyDescent="0.25">
      <c r="A432" s="179" t="s">
        <v>6</v>
      </c>
      <c r="B432" s="179">
        <f t="shared" si="12"/>
        <v>1346333</v>
      </c>
      <c r="C432" s="179">
        <f t="shared" si="13"/>
        <v>2101217</v>
      </c>
      <c r="D432" s="179">
        <f>C217</f>
        <v>997115</v>
      </c>
    </row>
    <row r="433" spans="1:7" ht="12.6" customHeight="1" x14ac:dyDescent="0.25">
      <c r="A433" s="179" t="s">
        <v>474</v>
      </c>
      <c r="B433" s="179">
        <f t="shared" si="12"/>
        <v>248028</v>
      </c>
      <c r="C433" s="179">
        <f t="shared" si="13"/>
        <v>997115</v>
      </c>
      <c r="D433" s="179">
        <f>D177</f>
        <v>34809</v>
      </c>
    </row>
    <row r="434" spans="1:7" ht="12.6" customHeight="1" x14ac:dyDescent="0.25">
      <c r="A434" s="179" t="s">
        <v>447</v>
      </c>
      <c r="B434" s="179">
        <f t="shared" si="12"/>
        <v>2101217</v>
      </c>
      <c r="C434" s="179"/>
      <c r="D434" s="179">
        <f>D181</f>
        <v>131585</v>
      </c>
    </row>
    <row r="435" spans="1:7" ht="12.6" customHeight="1" x14ac:dyDescent="0.25">
      <c r="A435" s="179" t="s">
        <v>475</v>
      </c>
      <c r="B435" s="179">
        <f t="shared" si="12"/>
        <v>997115</v>
      </c>
      <c r="C435" s="179"/>
      <c r="D435" s="179">
        <f>D186</f>
        <v>107839</v>
      </c>
    </row>
    <row r="436" spans="1:7" ht="12.6" customHeight="1" x14ac:dyDescent="0.25">
      <c r="A436" s="194" t="s">
        <v>449</v>
      </c>
      <c r="B436" s="194">
        <f t="shared" si="12"/>
        <v>34809</v>
      </c>
      <c r="C436" s="194"/>
      <c r="D436" s="194">
        <f>D190</f>
        <v>819410</v>
      </c>
    </row>
    <row r="437" spans="1:7" ht="12.6" customHeight="1" x14ac:dyDescent="0.25">
      <c r="A437" s="194" t="s">
        <v>476</v>
      </c>
      <c r="B437" s="194">
        <f>C383+C384+C385</f>
        <v>3133141</v>
      </c>
      <c r="C437" s="194">
        <f>CD69</f>
        <v>1058834</v>
      </c>
      <c r="D437" s="194">
        <f>D181+D186+D190</f>
        <v>1058834</v>
      </c>
    </row>
    <row r="438" spans="1:7" ht="12.6" customHeight="1" x14ac:dyDescent="0.25">
      <c r="A438" s="179" t="s">
        <v>1262</v>
      </c>
      <c r="B438" s="179">
        <f>C386</f>
        <v>131585</v>
      </c>
      <c r="C438" s="179" t="str">
        <f>CD68</f>
        <v>x</v>
      </c>
      <c r="D438" s="179"/>
    </row>
    <row r="439" spans="1:7" ht="12.6" customHeight="1" x14ac:dyDescent="0.25">
      <c r="A439" s="179" t="s">
        <v>451</v>
      </c>
      <c r="B439" s="194">
        <f>C387</f>
        <v>107839</v>
      </c>
      <c r="C439" s="194">
        <f>SUM(C69:CC69)</f>
        <v>282844</v>
      </c>
      <c r="D439" s="179"/>
    </row>
    <row r="440" spans="1:7" ht="12.6" customHeight="1" x14ac:dyDescent="0.25">
      <c r="A440" s="179" t="s">
        <v>477</v>
      </c>
      <c r="B440" s="194">
        <f>B437+B439</f>
        <v>3240980</v>
      </c>
      <c r="C440" s="194">
        <f>CE69</f>
        <v>1341678</v>
      </c>
      <c r="D440" s="179"/>
    </row>
    <row r="441" spans="1:7" ht="12.6" customHeight="1" x14ac:dyDescent="0.25">
      <c r="A441" s="179" t="s">
        <v>478</v>
      </c>
      <c r="B441" s="179">
        <f>D388</f>
        <v>0</v>
      </c>
      <c r="C441" s="179">
        <f>SUM(C426:C436)+C438+C440</f>
        <v>19560909.68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D227</f>
        <v>0</v>
      </c>
      <c r="C444" s="179">
        <f>C361</f>
        <v>0</v>
      </c>
      <c r="D444" s="179"/>
    </row>
    <row r="445" spans="1:7" ht="12.6" customHeight="1" x14ac:dyDescent="0.25">
      <c r="A445" s="179" t="s">
        <v>351</v>
      </c>
      <c r="B445" s="179">
        <f>D234</f>
        <v>0</v>
      </c>
      <c r="C445" s="179">
        <f>C362</f>
        <v>0</v>
      </c>
      <c r="D445" s="179"/>
    </row>
    <row r="446" spans="1:7" ht="12.6" customHeight="1" x14ac:dyDescent="0.25">
      <c r="A446" s="179" t="s">
        <v>356</v>
      </c>
      <c r="B446" s="179">
        <f>D238</f>
        <v>0</v>
      </c>
      <c r="C446" s="179">
        <f>C363</f>
        <v>402858</v>
      </c>
      <c r="D446" s="179"/>
    </row>
    <row r="447" spans="1:7" ht="12.6" customHeight="1" x14ac:dyDescent="0.25">
      <c r="A447" s="179" t="s">
        <v>358</v>
      </c>
      <c r="B447" s="179">
        <f>D240</f>
        <v>613364</v>
      </c>
      <c r="C447" s="179">
        <f>D364</f>
        <v>0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C229</f>
        <v>0</v>
      </c>
    </row>
    <row r="453" spans="1:7" ht="12.6" customHeight="1" x14ac:dyDescent="0.25">
      <c r="A453" s="179" t="s">
        <v>168</v>
      </c>
      <c r="B453" s="179">
        <f>C231</f>
        <v>68</v>
      </c>
      <c r="C453" s="179"/>
      <c r="D453" s="179"/>
    </row>
    <row r="454" spans="1:7" ht="12.6" customHeight="1" x14ac:dyDescent="0.25">
      <c r="A454" s="179" t="s">
        <v>131</v>
      </c>
      <c r="B454" s="179">
        <f>C232</f>
        <v>0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C367</f>
        <v>0</v>
      </c>
      <c r="C457" s="194">
        <f>CE70</f>
        <v>-110781</v>
      </c>
      <c r="D457" s="194"/>
    </row>
    <row r="458" spans="1:7" ht="12.6" customHeight="1" x14ac:dyDescent="0.25">
      <c r="A458" s="179" t="s">
        <v>244</v>
      </c>
      <c r="B458" s="194">
        <f>C368</f>
        <v>0</v>
      </c>
      <c r="C458" s="194">
        <f>CE72</f>
        <v>549602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C357</f>
        <v>0</v>
      </c>
      <c r="C462" s="194">
        <f>CE73</f>
        <v>7631898</v>
      </c>
      <c r="D462" s="194">
        <f>E141+E147+E153</f>
        <v>7631898</v>
      </c>
    </row>
    <row r="463" spans="1:7" ht="12.6" customHeight="1" x14ac:dyDescent="0.25">
      <c r="A463" s="179" t="s">
        <v>246</v>
      </c>
      <c r="B463" s="194">
        <f>C358</f>
        <v>0</v>
      </c>
      <c r="C463" s="194">
        <f>CE74</f>
        <v>20723053</v>
      </c>
      <c r="D463" s="194">
        <f>E142+E148+E154</f>
        <v>20723053</v>
      </c>
    </row>
    <row r="464" spans="1:7" ht="12.6" customHeight="1" x14ac:dyDescent="0.25">
      <c r="A464" s="179" t="s">
        <v>247</v>
      </c>
      <c r="B464" s="194">
        <f>D359</f>
        <v>0</v>
      </c>
      <c r="C464" s="194">
        <f>CE75</f>
        <v>28354951</v>
      </c>
      <c r="D464" s="194">
        <f>D462+D463</f>
        <v>28354951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4">C265</f>
        <v>0</v>
      </c>
      <c r="C467" s="179">
        <f>E195</f>
        <v>474331</v>
      </c>
      <c r="D467" s="179"/>
    </row>
    <row r="468" spans="1:7" ht="12.6" customHeight="1" x14ac:dyDescent="0.25">
      <c r="A468" s="179" t="s">
        <v>333</v>
      </c>
      <c r="B468" s="179">
        <f t="shared" si="14"/>
        <v>0</v>
      </c>
      <c r="C468" s="179">
        <f>E196</f>
        <v>503985</v>
      </c>
      <c r="D468" s="179"/>
    </row>
    <row r="469" spans="1:7" ht="12.6" customHeight="1" x14ac:dyDescent="0.25">
      <c r="A469" s="179" t="s">
        <v>334</v>
      </c>
      <c r="B469" s="179">
        <f t="shared" si="14"/>
        <v>474331</v>
      </c>
      <c r="C469" s="179">
        <f>E197</f>
        <v>17459897</v>
      </c>
      <c r="D469" s="179"/>
    </row>
    <row r="470" spans="1:7" ht="12.6" customHeight="1" x14ac:dyDescent="0.25">
      <c r="A470" s="179" t="s">
        <v>494</v>
      </c>
      <c r="B470" s="179">
        <f t="shared" si="14"/>
        <v>503985</v>
      </c>
      <c r="C470" s="179">
        <f>E198</f>
        <v>0</v>
      </c>
      <c r="D470" s="179"/>
    </row>
    <row r="471" spans="1:7" ht="12.6" customHeight="1" x14ac:dyDescent="0.25">
      <c r="A471" s="179" t="s">
        <v>377</v>
      </c>
      <c r="B471" s="179">
        <f t="shared" si="14"/>
        <v>17459897</v>
      </c>
      <c r="C471" s="179">
        <f>E199</f>
        <v>590576</v>
      </c>
      <c r="D471" s="179"/>
    </row>
    <row r="472" spans="1:7" ht="12.6" customHeight="1" x14ac:dyDescent="0.25">
      <c r="A472" s="179" t="s">
        <v>495</v>
      </c>
      <c r="B472" s="179">
        <f t="shared" si="14"/>
        <v>0</v>
      </c>
      <c r="C472" s="179">
        <f>SUM(E200:E201)</f>
        <v>5907239</v>
      </c>
      <c r="D472" s="179"/>
    </row>
    <row r="473" spans="1:7" ht="12.6" customHeight="1" x14ac:dyDescent="0.25">
      <c r="A473" s="179" t="s">
        <v>339</v>
      </c>
      <c r="B473" s="179">
        <f t="shared" si="14"/>
        <v>590576</v>
      </c>
      <c r="C473" s="179">
        <f>E202</f>
        <v>0</v>
      </c>
      <c r="D473" s="179"/>
    </row>
    <row r="474" spans="1:7" ht="12.6" customHeight="1" x14ac:dyDescent="0.25">
      <c r="A474" s="179" t="s">
        <v>340</v>
      </c>
      <c r="B474" s="179">
        <f t="shared" si="14"/>
        <v>5907239</v>
      </c>
      <c r="C474" s="179">
        <f>E203</f>
        <v>674496</v>
      </c>
      <c r="D474" s="179"/>
    </row>
    <row r="475" spans="1:7" ht="12.6" customHeight="1" x14ac:dyDescent="0.25">
      <c r="A475" s="179" t="s">
        <v>203</v>
      </c>
      <c r="B475" s="179">
        <f>D273</f>
        <v>0</v>
      </c>
      <c r="C475" s="179">
        <f>E204</f>
        <v>25610524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C274</f>
        <v>674496</v>
      </c>
      <c r="C477" s="179">
        <f>E217</f>
        <v>13118898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D339</f>
        <v>24929803</v>
      </c>
    </row>
    <row r="481" spans="1:12" ht="12.6" customHeight="1" x14ac:dyDescent="0.25">
      <c r="A481" s="180" t="s">
        <v>499</v>
      </c>
      <c r="C481" s="180">
        <f>D337</f>
        <v>0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C84</f>
        <v>Skyline Hospital</v>
      </c>
      <c r="B492" s="264" t="s">
        <v>1264</v>
      </c>
      <c r="C492" s="264" t="str">
        <f>RIGHT(C82,4)</f>
        <v>2017</v>
      </c>
      <c r="D492" s="264" t="s">
        <v>1264</v>
      </c>
      <c r="E492" s="264" t="str">
        <f>RIGHT(C82,4)</f>
        <v>2017</v>
      </c>
      <c r="F492" s="264" t="s">
        <v>1264</v>
      </c>
      <c r="G492" s="264" t="str">
        <f>RIGHT(C82,4)</f>
        <v>2017</v>
      </c>
      <c r="H492" s="264"/>
      <c r="K492" s="264"/>
      <c r="L492" s="264"/>
    </row>
    <row r="493" spans="1:12" ht="12.6" customHeight="1" x14ac:dyDescent="0.2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" customHeight="1" x14ac:dyDescent="0.25">
      <c r="A495" s="180" t="s">
        <v>512</v>
      </c>
      <c r="B495" s="243">
        <v>16109014</v>
      </c>
      <c r="C495" s="243">
        <f>C71</f>
        <v>1877</v>
      </c>
      <c r="D495" s="243">
        <v>9430</v>
      </c>
      <c r="E495" s="180" t="str">
        <f>C58</f>
        <v>Patient Days</v>
      </c>
      <c r="F495" s="266">
        <f t="shared" ref="F495:G510" si="15">IF(B495=0,"",IF(D495=0,"",B495/D495))</f>
        <v>1708.2729586426299</v>
      </c>
      <c r="G495" s="267" t="str">
        <f t="shared" si="15"/>
        <v/>
      </c>
      <c r="H495" s="268" t="str">
        <f>IF(B495=0,"",IF(C495=0,"",IF(D495=0,"",IF(E495=0,"",IF(G495/F495-1&lt;-0.25,G495/F495-1,IF(G495/F495-1&gt;0.25,G495/F495-1,""))))))</f>
        <v/>
      </c>
      <c r="I495" s="270"/>
      <c r="K495" s="264"/>
      <c r="L495" s="264"/>
    </row>
    <row r="496" spans="1:12" ht="12.6" customHeight="1" x14ac:dyDescent="0.25">
      <c r="A496" s="180" t="s">
        <v>513</v>
      </c>
      <c r="B496" s="243">
        <v>0</v>
      </c>
      <c r="C496" s="243">
        <f>D71</f>
        <v>0</v>
      </c>
      <c r="D496" s="243">
        <v>0</v>
      </c>
      <c r="E496" s="180" t="str">
        <f>D58</f>
        <v>Patient Days</v>
      </c>
      <c r="F496" s="266" t="str">
        <f t="shared" si="15"/>
        <v/>
      </c>
      <c r="G496" s="266" t="str">
        <f t="shared" si="15"/>
        <v/>
      </c>
      <c r="H496" s="268" t="str">
        <f t="shared" ref="H496:H549" si="16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514</v>
      </c>
      <c r="B497" s="243">
        <v>41784874</v>
      </c>
      <c r="C497" s="243">
        <f>E71</f>
        <v>3204302</v>
      </c>
      <c r="D497" s="243">
        <v>48942</v>
      </c>
      <c r="E497" s="180" t="str">
        <f>E58</f>
        <v>Patient Days</v>
      </c>
      <c r="F497" s="266">
        <f t="shared" si="15"/>
        <v>853.76310735155903</v>
      </c>
      <c r="G497" s="266" t="str">
        <f t="shared" si="15"/>
        <v/>
      </c>
      <c r="H497" s="268" t="str">
        <f t="shared" si="16"/>
        <v/>
      </c>
      <c r="I497" s="270"/>
      <c r="K497" s="264"/>
      <c r="L497" s="264"/>
    </row>
    <row r="498" spans="1:12" ht="12.6" customHeight="1" x14ac:dyDescent="0.25">
      <c r="A498" s="180" t="s">
        <v>515</v>
      </c>
      <c r="B498" s="243">
        <v>0</v>
      </c>
      <c r="C498" s="243">
        <f>F71</f>
        <v>0</v>
      </c>
      <c r="D498" s="243">
        <v>0</v>
      </c>
      <c r="E498" s="180" t="str">
        <f>F58</f>
        <v>Patient Days</v>
      </c>
      <c r="F498" s="266" t="str">
        <f t="shared" si="15"/>
        <v/>
      </c>
      <c r="G498" s="266" t="str">
        <f t="shared" si="15"/>
        <v/>
      </c>
      <c r="H498" s="268" t="str">
        <f t="shared" si="16"/>
        <v/>
      </c>
      <c r="I498" s="270"/>
      <c r="K498" s="264"/>
      <c r="L498" s="264"/>
    </row>
    <row r="499" spans="1:12" ht="12.6" customHeight="1" x14ac:dyDescent="0.25">
      <c r="A499" s="180" t="s">
        <v>516</v>
      </c>
      <c r="B499" s="243">
        <v>0</v>
      </c>
      <c r="C499" s="243">
        <f>G71</f>
        <v>0</v>
      </c>
      <c r="D499" s="243">
        <v>0</v>
      </c>
      <c r="E499" s="180" t="str">
        <f>G58</f>
        <v>Patient Days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" customHeight="1" x14ac:dyDescent="0.25">
      <c r="A500" s="180" t="s">
        <v>517</v>
      </c>
      <c r="B500" s="243">
        <v>2945804</v>
      </c>
      <c r="C500" s="243">
        <f>H71</f>
        <v>0</v>
      </c>
      <c r="D500" s="243">
        <v>4243</v>
      </c>
      <c r="E500" s="180" t="str">
        <f>H58</f>
        <v>Patient Days</v>
      </c>
      <c r="F500" s="266">
        <f t="shared" si="15"/>
        <v>694.27386283290127</v>
      </c>
      <c r="G500" s="266" t="str">
        <f t="shared" si="15"/>
        <v/>
      </c>
      <c r="H500" s="268" t="str">
        <f t="shared" si="16"/>
        <v/>
      </c>
      <c r="I500" s="270"/>
      <c r="K500" s="264"/>
      <c r="L500" s="264"/>
    </row>
    <row r="501" spans="1:12" ht="12.6" customHeight="1" x14ac:dyDescent="0.25">
      <c r="A501" s="180" t="s">
        <v>518</v>
      </c>
      <c r="B501" s="243">
        <v>0</v>
      </c>
      <c r="C501" s="243">
        <f>I71</f>
        <v>0</v>
      </c>
      <c r="D501" s="243">
        <v>0</v>
      </c>
      <c r="E501" s="180" t="str">
        <f>I58</f>
        <v>Patient Days</v>
      </c>
      <c r="F501" s="266" t="str">
        <f t="shared" si="15"/>
        <v/>
      </c>
      <c r="G501" s="266" t="str">
        <f t="shared" si="15"/>
        <v/>
      </c>
      <c r="H501" s="268" t="str">
        <f t="shared" si="16"/>
        <v/>
      </c>
      <c r="I501" s="270"/>
      <c r="K501" s="264"/>
      <c r="L501" s="264"/>
    </row>
    <row r="502" spans="1:12" ht="12.6" customHeight="1" x14ac:dyDescent="0.25">
      <c r="A502" s="180" t="s">
        <v>519</v>
      </c>
      <c r="B502" s="243">
        <v>0</v>
      </c>
      <c r="C502" s="243">
        <f>J71</f>
        <v>0</v>
      </c>
      <c r="D502" s="243">
        <v>0</v>
      </c>
      <c r="E502" s="180" t="str">
        <f>J58</f>
        <v>Newborn Days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" customHeight="1" x14ac:dyDescent="0.25">
      <c r="A503" s="180" t="s">
        <v>520</v>
      </c>
      <c r="B503" s="243">
        <v>0</v>
      </c>
      <c r="C503" s="243">
        <f>K71</f>
        <v>0</v>
      </c>
      <c r="D503" s="243">
        <v>0</v>
      </c>
      <c r="E503" s="180" t="str">
        <f>K58</f>
        <v>Patient Days</v>
      </c>
      <c r="F503" s="266" t="str">
        <f t="shared" si="15"/>
        <v/>
      </c>
      <c r="G503" s="266" t="str">
        <f t="shared" si="15"/>
        <v/>
      </c>
      <c r="H503" s="268" t="str">
        <f t="shared" si="16"/>
        <v/>
      </c>
      <c r="I503" s="270"/>
      <c r="K503" s="264"/>
      <c r="L503" s="264"/>
    </row>
    <row r="504" spans="1:12" ht="12.6" customHeight="1" x14ac:dyDescent="0.25">
      <c r="A504" s="180" t="s">
        <v>521</v>
      </c>
      <c r="B504" s="243">
        <v>0</v>
      </c>
      <c r="C504" s="243">
        <f>L71</f>
        <v>78194</v>
      </c>
      <c r="D504" s="243">
        <v>0</v>
      </c>
      <c r="E504" s="180" t="str">
        <f>L58</f>
        <v>Patient Days</v>
      </c>
      <c r="F504" s="266" t="str">
        <f t="shared" si="15"/>
        <v/>
      </c>
      <c r="G504" s="266" t="str">
        <f t="shared" si="15"/>
        <v/>
      </c>
      <c r="H504" s="268" t="str">
        <f t="shared" si="16"/>
        <v/>
      </c>
      <c r="I504" s="270"/>
      <c r="K504" s="264"/>
      <c r="L504" s="264"/>
    </row>
    <row r="505" spans="1:12" ht="12.6" customHeight="1" x14ac:dyDescent="0.25">
      <c r="A505" s="180" t="s">
        <v>522</v>
      </c>
      <c r="B505" s="243">
        <v>0</v>
      </c>
      <c r="C505" s="243">
        <f>M71</f>
        <v>0</v>
      </c>
      <c r="D505" s="243">
        <v>0</v>
      </c>
      <c r="E505" s="180" t="str">
        <f>M58</f>
        <v>Patient Days</v>
      </c>
      <c r="F505" s="266" t="str">
        <f t="shared" si="15"/>
        <v/>
      </c>
      <c r="G505" s="266" t="str">
        <f t="shared" si="15"/>
        <v/>
      </c>
      <c r="H505" s="268" t="str">
        <f t="shared" si="16"/>
        <v/>
      </c>
      <c r="I505" s="270"/>
      <c r="K505" s="264"/>
      <c r="L505" s="264"/>
    </row>
    <row r="506" spans="1:12" ht="12.6" customHeight="1" x14ac:dyDescent="0.25">
      <c r="A506" s="180" t="s">
        <v>523</v>
      </c>
      <c r="B506" s="243">
        <v>0</v>
      </c>
      <c r="C506" s="243">
        <f>N71</f>
        <v>0</v>
      </c>
      <c r="D506" s="243">
        <v>0</v>
      </c>
      <c r="E506" s="180" t="str">
        <f>N58</f>
        <v>Patient Days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" customHeight="1" x14ac:dyDescent="0.25">
      <c r="A507" s="180" t="s">
        <v>524</v>
      </c>
      <c r="B507" s="243">
        <v>8566030</v>
      </c>
      <c r="C507" s="243">
        <f>O71</f>
        <v>0</v>
      </c>
      <c r="D507" s="243">
        <v>3648</v>
      </c>
      <c r="E507" s="180" t="str">
        <f>O58</f>
        <v>Procedures</v>
      </c>
      <c r="F507" s="266">
        <f t="shared" si="15"/>
        <v>2348.1441885964914</v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" customHeight="1" x14ac:dyDescent="0.25">
      <c r="A508" s="180" t="s">
        <v>525</v>
      </c>
      <c r="B508" s="243">
        <v>46359899</v>
      </c>
      <c r="C508" s="243">
        <f>P71</f>
        <v>767748</v>
      </c>
      <c r="D508" s="243">
        <v>1391652</v>
      </c>
      <c r="E508" s="180" t="str">
        <f>P58</f>
        <v>Operating Min.</v>
      </c>
      <c r="F508" s="266">
        <f t="shared" si="15"/>
        <v>33.312853357017417</v>
      </c>
      <c r="G508" s="266" t="str">
        <f t="shared" si="15"/>
        <v/>
      </c>
      <c r="H508" s="268" t="str">
        <f t="shared" si="16"/>
        <v/>
      </c>
      <c r="I508" s="270"/>
      <c r="K508" s="264"/>
      <c r="L508" s="264"/>
    </row>
    <row r="509" spans="1:12" ht="12.6" customHeight="1" x14ac:dyDescent="0.25">
      <c r="A509" s="180" t="s">
        <v>526</v>
      </c>
      <c r="B509" s="243">
        <v>3671387</v>
      </c>
      <c r="C509" s="243">
        <f>Q71</f>
        <v>0</v>
      </c>
      <c r="D509" s="243">
        <v>693702</v>
      </c>
      <c r="E509" s="180" t="str">
        <f>Q58</f>
        <v>Recovery Min.</v>
      </c>
      <c r="F509" s="266">
        <f t="shared" si="15"/>
        <v>5.2924555500776993</v>
      </c>
      <c r="G509" s="266" t="str">
        <f t="shared" si="15"/>
        <v/>
      </c>
      <c r="H509" s="268" t="str">
        <f t="shared" si="16"/>
        <v/>
      </c>
      <c r="I509" s="270"/>
      <c r="K509" s="264"/>
      <c r="L509" s="264"/>
    </row>
    <row r="510" spans="1:12" ht="12.6" customHeight="1" x14ac:dyDescent="0.25">
      <c r="A510" s="180" t="s">
        <v>527</v>
      </c>
      <c r="B510" s="243">
        <v>2026281</v>
      </c>
      <c r="C510" s="243">
        <f>R71</f>
        <v>400404</v>
      </c>
      <c r="D510" s="243">
        <v>1385678</v>
      </c>
      <c r="E510" s="180" t="str">
        <f>R58</f>
        <v>Anesthesia Min.</v>
      </c>
      <c r="F510" s="266">
        <f t="shared" si="15"/>
        <v>1.4623029304066313</v>
      </c>
      <c r="G510" s="266" t="str">
        <f t="shared" si="15"/>
        <v/>
      </c>
      <c r="H510" s="268" t="str">
        <f t="shared" si="16"/>
        <v/>
      </c>
      <c r="I510" s="270"/>
      <c r="K510" s="264"/>
      <c r="L510" s="264"/>
    </row>
    <row r="511" spans="1:12" ht="12.6" customHeight="1" x14ac:dyDescent="0.25">
      <c r="A511" s="180" t="s">
        <v>528</v>
      </c>
      <c r="B511" s="243">
        <v>5731579</v>
      </c>
      <c r="C511" s="243">
        <f>S71</f>
        <v>210518</v>
      </c>
      <c r="D511" s="181" t="s">
        <v>529</v>
      </c>
      <c r="E511" s="181" t="s">
        <v>529</v>
      </c>
      <c r="F511" s="266" t="str">
        <f t="shared" ref="F511:G526" si="17">IF(B511=0,"",IF(D511=0,"",B511/D511))</f>
        <v/>
      </c>
      <c r="G511" s="266" t="str">
        <f t="shared" si="17"/>
        <v/>
      </c>
      <c r="H511" s="268" t="str">
        <f t="shared" si="16"/>
        <v/>
      </c>
      <c r="I511" s="270"/>
      <c r="K511" s="264"/>
      <c r="L511" s="264"/>
    </row>
    <row r="512" spans="1:12" ht="12.6" customHeight="1" x14ac:dyDescent="0.25">
      <c r="A512" s="180" t="s">
        <v>1246</v>
      </c>
      <c r="B512" s="243">
        <v>8670551</v>
      </c>
      <c r="C512" s="243">
        <f>T71</f>
        <v>0</v>
      </c>
      <c r="D512" s="181" t="s">
        <v>529</v>
      </c>
      <c r="E512" s="181" t="s">
        <v>529</v>
      </c>
      <c r="F512" s="266" t="str">
        <f t="shared" si="17"/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" customHeight="1" x14ac:dyDescent="0.25">
      <c r="A513" s="180" t="s">
        <v>530</v>
      </c>
      <c r="B513" s="243">
        <v>15012657</v>
      </c>
      <c r="C513" s="243">
        <f>U71</f>
        <v>1517073</v>
      </c>
      <c r="D513" s="243">
        <v>1204214</v>
      </c>
      <c r="E513" s="180" t="str">
        <f>U58</f>
        <v>Billable Tests</v>
      </c>
      <c r="F513" s="266">
        <f t="shared" si="17"/>
        <v>12.466768365091255</v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" customHeight="1" x14ac:dyDescent="0.25">
      <c r="A514" s="180" t="s">
        <v>531</v>
      </c>
      <c r="B514" s="243">
        <v>625057</v>
      </c>
      <c r="C514" s="243">
        <f>V71</f>
        <v>0</v>
      </c>
      <c r="D514" s="243">
        <v>23863</v>
      </c>
      <c r="E514" s="180" t="str">
        <f>V58</f>
        <v>Billable Tests</v>
      </c>
      <c r="F514" s="266">
        <f t="shared" si="17"/>
        <v>26.193563256924946</v>
      </c>
      <c r="G514" s="266" t="str">
        <f t="shared" si="17"/>
        <v/>
      </c>
      <c r="H514" s="268" t="str">
        <f t="shared" si="16"/>
        <v/>
      </c>
      <c r="I514" s="270"/>
      <c r="K514" s="264"/>
      <c r="L514" s="264"/>
    </row>
    <row r="515" spans="1:12" ht="12.6" customHeight="1" x14ac:dyDescent="0.25">
      <c r="A515" s="180" t="s">
        <v>532</v>
      </c>
      <c r="B515" s="243">
        <v>3024844</v>
      </c>
      <c r="C515" s="243">
        <f>W71</f>
        <v>0</v>
      </c>
      <c r="D515" s="243">
        <v>136581</v>
      </c>
      <c r="E515" s="180" t="str">
        <f>W58</f>
        <v>MRI RVU</v>
      </c>
      <c r="F515" s="266">
        <f t="shared" si="17"/>
        <v>22.146887195144274</v>
      </c>
      <c r="G515" s="266" t="str">
        <f t="shared" si="17"/>
        <v/>
      </c>
      <c r="H515" s="268" t="str">
        <f t="shared" si="16"/>
        <v/>
      </c>
      <c r="I515" s="270"/>
      <c r="K515" s="264"/>
      <c r="L515" s="264"/>
    </row>
    <row r="516" spans="1:12" ht="12.6" customHeight="1" x14ac:dyDescent="0.25">
      <c r="A516" s="180" t="s">
        <v>533</v>
      </c>
      <c r="B516" s="243">
        <v>2350447</v>
      </c>
      <c r="C516" s="243">
        <f>X71</f>
        <v>0</v>
      </c>
      <c r="D516" s="243">
        <v>138430</v>
      </c>
      <c r="E516" s="180" t="str">
        <f>X58</f>
        <v>HECT Unit</v>
      </c>
      <c r="F516" s="266">
        <f t="shared" si="17"/>
        <v>16.979318066893015</v>
      </c>
      <c r="G516" s="266" t="str">
        <f t="shared" si="17"/>
        <v/>
      </c>
      <c r="H516" s="268" t="str">
        <f t="shared" si="16"/>
        <v/>
      </c>
      <c r="I516" s="270"/>
      <c r="K516" s="264"/>
      <c r="L516" s="264"/>
    </row>
    <row r="517" spans="1:12" ht="12.6" customHeight="1" x14ac:dyDescent="0.25">
      <c r="A517" s="180" t="s">
        <v>534</v>
      </c>
      <c r="B517" s="243">
        <v>8956392</v>
      </c>
      <c r="C517" s="243">
        <f>Y71</f>
        <v>1653927</v>
      </c>
      <c r="D517" s="243">
        <v>146839</v>
      </c>
      <c r="E517" s="180" t="str">
        <f>Y58</f>
        <v>RVU</v>
      </c>
      <c r="F517" s="266">
        <f t="shared" si="17"/>
        <v>60.994640388452659</v>
      </c>
      <c r="G517" s="266" t="str">
        <f t="shared" si="17"/>
        <v/>
      </c>
      <c r="H517" s="268" t="str">
        <f t="shared" si="16"/>
        <v/>
      </c>
      <c r="I517" s="270"/>
      <c r="K517" s="264"/>
      <c r="L517" s="264"/>
    </row>
    <row r="518" spans="1:12" ht="12.6" customHeight="1" x14ac:dyDescent="0.25">
      <c r="A518" s="180" t="s">
        <v>535</v>
      </c>
      <c r="B518" s="243">
        <v>17585421</v>
      </c>
      <c r="C518" s="243">
        <f>Z71</f>
        <v>0</v>
      </c>
      <c r="D518" s="243">
        <v>24260</v>
      </c>
      <c r="E518" s="180" t="str">
        <f>Z58</f>
        <v>RVU</v>
      </c>
      <c r="F518" s="266">
        <f t="shared" si="17"/>
        <v>724.87308326463312</v>
      </c>
      <c r="G518" s="266" t="str">
        <f t="shared" si="17"/>
        <v/>
      </c>
      <c r="H518" s="268" t="str">
        <f t="shared" si="16"/>
        <v/>
      </c>
      <c r="I518" s="270"/>
      <c r="K518" s="264"/>
      <c r="L518" s="264"/>
    </row>
    <row r="519" spans="1:12" ht="12.6" customHeight="1" x14ac:dyDescent="0.25">
      <c r="A519" s="180" t="s">
        <v>536</v>
      </c>
      <c r="B519" s="243">
        <v>2093570</v>
      </c>
      <c r="C519" s="243">
        <f>AA71</f>
        <v>0</v>
      </c>
      <c r="D519" s="243">
        <v>38874.47</v>
      </c>
      <c r="E519" s="180" t="str">
        <f>AA58</f>
        <v>RVU</v>
      </c>
      <c r="F519" s="266">
        <f t="shared" si="17"/>
        <v>53.854624899066145</v>
      </c>
      <c r="G519" s="266" t="str">
        <f t="shared" si="17"/>
        <v/>
      </c>
      <c r="H519" s="268" t="str">
        <f t="shared" si="16"/>
        <v/>
      </c>
      <c r="I519" s="270"/>
      <c r="K519" s="264"/>
      <c r="L519" s="264"/>
    </row>
    <row r="520" spans="1:12" ht="12.6" customHeight="1" x14ac:dyDescent="0.25">
      <c r="A520" s="180" t="s">
        <v>537</v>
      </c>
      <c r="B520" s="243">
        <v>11973528</v>
      </c>
      <c r="C520" s="243">
        <f>AB71</f>
        <v>672601</v>
      </c>
      <c r="D520" s="181" t="s">
        <v>529</v>
      </c>
      <c r="E520" s="181" t="s">
        <v>529</v>
      </c>
      <c r="F520" s="266" t="str">
        <f t="shared" si="17"/>
        <v/>
      </c>
      <c r="G520" s="266" t="str">
        <f t="shared" si="17"/>
        <v/>
      </c>
      <c r="H520" s="268" t="str">
        <f t="shared" si="16"/>
        <v/>
      </c>
      <c r="I520" s="270"/>
      <c r="K520" s="264"/>
      <c r="L520" s="264"/>
    </row>
    <row r="521" spans="1:12" ht="12.6" customHeight="1" x14ac:dyDescent="0.25">
      <c r="A521" s="180" t="s">
        <v>538</v>
      </c>
      <c r="B521" s="243">
        <v>2657104</v>
      </c>
      <c r="C521" s="243">
        <f>AC71</f>
        <v>249130</v>
      </c>
      <c r="D521" s="243">
        <v>0</v>
      </c>
      <c r="E521" s="180" t="str">
        <f>AC58</f>
        <v>Treatments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" customHeight="1" x14ac:dyDescent="0.25">
      <c r="A522" s="180" t="s">
        <v>539</v>
      </c>
      <c r="B522" s="243">
        <v>564627</v>
      </c>
      <c r="C522" s="243">
        <f>AD71</f>
        <v>0</v>
      </c>
      <c r="D522" s="243">
        <v>0</v>
      </c>
      <c r="E522" s="180" t="str">
        <f>AD58</f>
        <v>Hours</v>
      </c>
      <c r="F522" s="266" t="str">
        <f t="shared" si="17"/>
        <v/>
      </c>
      <c r="G522" s="266" t="str">
        <f t="shared" si="17"/>
        <v/>
      </c>
      <c r="H522" s="268" t="str">
        <f t="shared" si="16"/>
        <v/>
      </c>
      <c r="I522" s="270"/>
      <c r="K522" s="264"/>
      <c r="L522" s="264"/>
    </row>
    <row r="523" spans="1:12" ht="12.6" customHeight="1" x14ac:dyDescent="0.25">
      <c r="A523" s="180" t="s">
        <v>540</v>
      </c>
      <c r="B523" s="243">
        <v>2474179</v>
      </c>
      <c r="C523" s="243">
        <f>AE71</f>
        <v>955417</v>
      </c>
      <c r="D523" s="243">
        <v>0</v>
      </c>
      <c r="E523" s="180" t="str">
        <f>AE58</f>
        <v>Treatments</v>
      </c>
      <c r="F523" s="266" t="str">
        <f t="shared" si="17"/>
        <v/>
      </c>
      <c r="G523" s="266" t="str">
        <f t="shared" si="17"/>
        <v/>
      </c>
      <c r="H523" s="268" t="str">
        <f t="shared" si="16"/>
        <v/>
      </c>
      <c r="I523" s="270"/>
      <c r="K523" s="264"/>
      <c r="L523" s="264"/>
    </row>
    <row r="524" spans="1:12" ht="12.6" customHeight="1" x14ac:dyDescent="0.25">
      <c r="A524" s="180" t="s">
        <v>541</v>
      </c>
      <c r="B524" s="243">
        <v>3972673</v>
      </c>
      <c r="C524" s="243">
        <f>AF71</f>
        <v>0</v>
      </c>
      <c r="D524" s="243">
        <v>32902</v>
      </c>
      <c r="E524" s="180" t="str">
        <f>AF58</f>
        <v>Visits</v>
      </c>
      <c r="F524" s="266">
        <f t="shared" si="17"/>
        <v>120.74259923408911</v>
      </c>
      <c r="G524" s="266" t="str">
        <f t="shared" si="17"/>
        <v/>
      </c>
      <c r="H524" s="268" t="str">
        <f t="shared" si="16"/>
        <v/>
      </c>
      <c r="I524" s="270"/>
      <c r="K524" s="264"/>
      <c r="L524" s="264"/>
    </row>
    <row r="525" spans="1:12" ht="12.6" customHeight="1" x14ac:dyDescent="0.25">
      <c r="A525" s="180" t="s">
        <v>542</v>
      </c>
      <c r="B525" s="243">
        <v>11843440</v>
      </c>
      <c r="C525" s="243">
        <f>AG71</f>
        <v>1898599</v>
      </c>
      <c r="D525" s="243">
        <v>44098</v>
      </c>
      <c r="E525" s="180" t="str">
        <f>AG58</f>
        <v>Visits</v>
      </c>
      <c r="F525" s="266">
        <f t="shared" si="17"/>
        <v>268.5709102453626</v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" customHeight="1" x14ac:dyDescent="0.25">
      <c r="A526" s="180" t="s">
        <v>543</v>
      </c>
      <c r="B526" s="243">
        <v>0</v>
      </c>
      <c r="C526" s="243">
        <f>AH71</f>
        <v>0</v>
      </c>
      <c r="D526" s="243">
        <v>0</v>
      </c>
      <c r="E526" s="180" t="str">
        <f>AH58</f>
        <v>Occasions</v>
      </c>
      <c r="F526" s="266" t="str">
        <f t="shared" si="17"/>
        <v/>
      </c>
      <c r="G526" s="266" t="str">
        <f t="shared" si="17"/>
        <v/>
      </c>
      <c r="H526" s="268" t="str">
        <f t="shared" si="16"/>
        <v/>
      </c>
      <c r="I526" s="270"/>
      <c r="K526" s="264"/>
      <c r="L526" s="264"/>
    </row>
    <row r="527" spans="1:12" ht="12.6" customHeight="1" x14ac:dyDescent="0.25">
      <c r="A527" s="180" t="s">
        <v>544</v>
      </c>
      <c r="B527" s="243">
        <v>0</v>
      </c>
      <c r="C527" s="243">
        <f>AI71</f>
        <v>0</v>
      </c>
      <c r="D527" s="243">
        <v>0</v>
      </c>
      <c r="E527" s="180" t="str">
        <f>AI58</f>
        <v>Patients</v>
      </c>
      <c r="F527" s="266" t="str">
        <f t="shared" ref="F527:G539" si="18">IF(B527=0,"",IF(D527=0,"",B527/D527))</f>
        <v/>
      </c>
      <c r="G527" s="266" t="str">
        <f t="shared" si="18"/>
        <v/>
      </c>
      <c r="H527" s="268" t="str">
        <f t="shared" si="16"/>
        <v/>
      </c>
      <c r="I527" s="270"/>
      <c r="K527" s="264"/>
      <c r="L527" s="264"/>
    </row>
    <row r="528" spans="1:12" ht="12.6" customHeight="1" x14ac:dyDescent="0.25">
      <c r="A528" s="180" t="s">
        <v>545</v>
      </c>
      <c r="B528" s="243">
        <v>2123212</v>
      </c>
      <c r="C528" s="243">
        <f>AJ71</f>
        <v>868544</v>
      </c>
      <c r="D528" s="243">
        <v>23069</v>
      </c>
      <c r="E528" s="180" t="str">
        <f>AJ58</f>
        <v>Visits</v>
      </c>
      <c r="F528" s="266">
        <f t="shared" si="18"/>
        <v>92.037452858814859</v>
      </c>
      <c r="G528" s="266" t="str">
        <f t="shared" si="18"/>
        <v/>
      </c>
      <c r="H528" s="268" t="str">
        <f t="shared" si="16"/>
        <v/>
      </c>
      <c r="I528" s="270"/>
      <c r="K528" s="264"/>
      <c r="L528" s="264"/>
    </row>
    <row r="529" spans="1:12" ht="12.6" customHeight="1" x14ac:dyDescent="0.25">
      <c r="A529" s="180" t="s">
        <v>546</v>
      </c>
      <c r="B529" s="243">
        <v>468609</v>
      </c>
      <c r="C529" s="243">
        <f>AK71</f>
        <v>0</v>
      </c>
      <c r="D529" s="243">
        <v>0</v>
      </c>
      <c r="E529" s="180" t="str">
        <f>AK58</f>
        <v>Treatments</v>
      </c>
      <c r="F529" s="266" t="str">
        <f t="shared" si="18"/>
        <v/>
      </c>
      <c r="G529" s="266" t="str">
        <f t="shared" si="18"/>
        <v/>
      </c>
      <c r="H529" s="268" t="str">
        <f t="shared" si="16"/>
        <v/>
      </c>
      <c r="I529" s="270"/>
      <c r="K529" s="264"/>
      <c r="L529" s="264"/>
    </row>
    <row r="530" spans="1:12" ht="12.6" customHeight="1" x14ac:dyDescent="0.25">
      <c r="A530" s="180" t="s">
        <v>547</v>
      </c>
      <c r="B530" s="243">
        <v>392840</v>
      </c>
      <c r="C530" s="243">
        <f>AL71</f>
        <v>0</v>
      </c>
      <c r="D530" s="243">
        <v>0</v>
      </c>
      <c r="E530" s="180" t="str">
        <f>AL58</f>
        <v>Treatments</v>
      </c>
      <c r="F530" s="266" t="str">
        <f t="shared" si="18"/>
        <v/>
      </c>
      <c r="G530" s="266" t="str">
        <f t="shared" si="18"/>
        <v/>
      </c>
      <c r="H530" s="268" t="str">
        <f t="shared" si="16"/>
        <v/>
      </c>
      <c r="I530" s="270"/>
      <c r="K530" s="264"/>
      <c r="L530" s="264"/>
    </row>
    <row r="531" spans="1:12" ht="12.6" customHeight="1" x14ac:dyDescent="0.25">
      <c r="A531" s="180" t="s">
        <v>548</v>
      </c>
      <c r="B531" s="243">
        <v>0</v>
      </c>
      <c r="C531" s="243">
        <f>AM71</f>
        <v>0</v>
      </c>
      <c r="D531" s="243">
        <v>0</v>
      </c>
      <c r="E531" s="180" t="str">
        <f>AM58</f>
        <v>Treatments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" customHeight="1" x14ac:dyDescent="0.25">
      <c r="A532" s="180" t="s">
        <v>1247</v>
      </c>
      <c r="B532" s="243">
        <v>0</v>
      </c>
      <c r="C532" s="243">
        <f>AN71</f>
        <v>0</v>
      </c>
      <c r="D532" s="243">
        <v>0</v>
      </c>
      <c r="E532" s="180" t="str">
        <f>AN58</f>
        <v>Procedures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" customHeight="1" x14ac:dyDescent="0.25">
      <c r="A533" s="180" t="s">
        <v>549</v>
      </c>
      <c r="B533" s="243">
        <v>0</v>
      </c>
      <c r="C533" s="243">
        <f>AO71</f>
        <v>0</v>
      </c>
      <c r="D533" s="243">
        <v>0</v>
      </c>
      <c r="E533" s="180" t="str">
        <f>AO58</f>
        <v>Hours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" customHeight="1" x14ac:dyDescent="0.25">
      <c r="A534" s="180" t="s">
        <v>550</v>
      </c>
      <c r="B534" s="243">
        <v>52726844</v>
      </c>
      <c r="C534" s="243">
        <f>AP71</f>
        <v>0</v>
      </c>
      <c r="D534" s="243">
        <v>190475</v>
      </c>
      <c r="E534" s="180" t="str">
        <f>AP58</f>
        <v>Visits</v>
      </c>
      <c r="F534" s="266">
        <f t="shared" si="18"/>
        <v>276.81766111038195</v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" customHeight="1" x14ac:dyDescent="0.25">
      <c r="A535" s="180" t="s">
        <v>551</v>
      </c>
      <c r="B535" s="243">
        <v>0</v>
      </c>
      <c r="C535" s="243">
        <f>AQ71</f>
        <v>0</v>
      </c>
      <c r="D535" s="243">
        <v>0</v>
      </c>
      <c r="E535" s="180" t="str">
        <f>AQ58</f>
        <v>Occasions</v>
      </c>
      <c r="F535" s="266" t="str">
        <f t="shared" si="18"/>
        <v/>
      </c>
      <c r="G535" s="266" t="str">
        <f t="shared" si="18"/>
        <v/>
      </c>
      <c r="H535" s="268" t="str">
        <f t="shared" si="16"/>
        <v/>
      </c>
      <c r="I535" s="270"/>
      <c r="K535" s="264"/>
      <c r="L535" s="264"/>
    </row>
    <row r="536" spans="1:12" ht="12.6" customHeight="1" x14ac:dyDescent="0.25">
      <c r="A536" s="180" t="s">
        <v>552</v>
      </c>
      <c r="B536" s="243">
        <v>0</v>
      </c>
      <c r="C536" s="243">
        <f>AR71</f>
        <v>0</v>
      </c>
      <c r="D536" s="243">
        <v>0</v>
      </c>
      <c r="E536" s="180" t="str">
        <f>AR58</f>
        <v>Visits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" customHeight="1" x14ac:dyDescent="0.25">
      <c r="A537" s="180" t="s">
        <v>553</v>
      </c>
      <c r="B537" s="243">
        <v>0</v>
      </c>
      <c r="C537" s="243">
        <f>AS71</f>
        <v>0</v>
      </c>
      <c r="D537" s="243">
        <v>0</v>
      </c>
      <c r="E537" s="180" t="str">
        <f>AS58</f>
        <v>Treatments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" customHeight="1" x14ac:dyDescent="0.25">
      <c r="A538" s="180" t="s">
        <v>554</v>
      </c>
      <c r="B538" s="243">
        <v>0</v>
      </c>
      <c r="C538" s="243">
        <f>AT71</f>
        <v>0</v>
      </c>
      <c r="D538" s="243">
        <v>0</v>
      </c>
      <c r="E538" s="180" t="str">
        <f>AT58</f>
        <v>Acquisitions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" customHeight="1" x14ac:dyDescent="0.25">
      <c r="A539" s="180" t="s">
        <v>555</v>
      </c>
      <c r="B539" s="243">
        <v>0</v>
      </c>
      <c r="C539" s="243">
        <f>AU71</f>
        <v>0</v>
      </c>
      <c r="D539" s="243">
        <v>0</v>
      </c>
      <c r="E539" s="180" t="str">
        <f>AU58</f>
        <v>Visits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" customHeight="1" x14ac:dyDescent="0.25">
      <c r="A540" s="180" t="s">
        <v>556</v>
      </c>
      <c r="B540" s="243">
        <v>1983283</v>
      </c>
      <c r="C540" s="243">
        <f>AV71</f>
        <v>0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" customHeight="1" x14ac:dyDescent="0.25">
      <c r="A541" s="180" t="s">
        <v>1248</v>
      </c>
      <c r="B541" s="243">
        <v>96382</v>
      </c>
      <c r="C541" s="243">
        <f>AW71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557</v>
      </c>
      <c r="B542" s="243">
        <v>0</v>
      </c>
      <c r="C542" s="243">
        <f>AX71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558</v>
      </c>
      <c r="B543" s="243">
        <v>646580</v>
      </c>
      <c r="C543" s="243">
        <f>AY71</f>
        <v>348188</v>
      </c>
      <c r="D543" s="243">
        <v>285759</v>
      </c>
      <c r="E543" s="180" t="str">
        <f>AY58</f>
        <v>Patient Meals</v>
      </c>
      <c r="F543" s="266">
        <f t="shared" ref="F543:G549" si="19">IF(B543=0,"",IF(D543=0,"",B543/D543))</f>
        <v>2.2626758912230236</v>
      </c>
      <c r="G543" s="266" t="str">
        <f t="shared" si="19"/>
        <v/>
      </c>
      <c r="H543" s="268" t="str">
        <f t="shared" si="16"/>
        <v/>
      </c>
      <c r="I543" s="270"/>
      <c r="K543" s="264"/>
      <c r="L543" s="264"/>
    </row>
    <row r="544" spans="1:12" ht="12.6" customHeight="1" x14ac:dyDescent="0.25">
      <c r="A544" s="180" t="s">
        <v>559</v>
      </c>
      <c r="B544" s="243">
        <v>4466226</v>
      </c>
      <c r="C544" s="243">
        <f>AZ71</f>
        <v>0</v>
      </c>
      <c r="D544" s="243">
        <v>1081972</v>
      </c>
      <c r="E544" s="180" t="str">
        <f>AZ58</f>
        <v>Patient Meals</v>
      </c>
      <c r="F544" s="266">
        <f t="shared" si="19"/>
        <v>4.1278572828132338</v>
      </c>
      <c r="G544" s="266" t="str">
        <f t="shared" si="19"/>
        <v/>
      </c>
      <c r="H544" s="268" t="str">
        <f t="shared" si="16"/>
        <v/>
      </c>
      <c r="I544" s="270"/>
      <c r="K544" s="264"/>
      <c r="L544" s="264"/>
    </row>
    <row r="545" spans="1:13" ht="12.6" customHeight="1" x14ac:dyDescent="0.25">
      <c r="A545" s="180" t="s">
        <v>560</v>
      </c>
      <c r="B545" s="243">
        <v>276882</v>
      </c>
      <c r="C545" s="243">
        <f>BA71</f>
        <v>14364</v>
      </c>
      <c r="D545" s="243">
        <v>0</v>
      </c>
      <c r="E545" s="180" t="str">
        <f>BA58</f>
        <v>x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" customHeight="1" x14ac:dyDescent="0.25">
      <c r="A546" s="180" t="s">
        <v>561</v>
      </c>
      <c r="B546" s="243">
        <v>2219789</v>
      </c>
      <c r="C546" s="243">
        <f>BB71</f>
        <v>0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" customHeight="1" x14ac:dyDescent="0.25">
      <c r="A547" s="180" t="s">
        <v>562</v>
      </c>
      <c r="B547" s="243">
        <v>0</v>
      </c>
      <c r="C547" s="243">
        <f>BC71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563</v>
      </c>
      <c r="B548" s="243">
        <v>1192055</v>
      </c>
      <c r="C548" s="243">
        <f>BD71</f>
        <v>159516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564</v>
      </c>
      <c r="B549" s="243">
        <v>9757658</v>
      </c>
      <c r="C549" s="243">
        <f>BE71</f>
        <v>735948</v>
      </c>
      <c r="D549" s="243">
        <v>564884</v>
      </c>
      <c r="E549" s="180" t="str">
        <f>BE58</f>
        <v>Gross Sq Ft</v>
      </c>
      <c r="F549" s="266">
        <f t="shared" si="19"/>
        <v>17.27373761692666</v>
      </c>
      <c r="G549" s="266" t="str">
        <f t="shared" si="19"/>
        <v/>
      </c>
      <c r="H549" s="268" t="str">
        <f t="shared" si="16"/>
        <v/>
      </c>
      <c r="I549" s="270"/>
      <c r="K549" s="264"/>
      <c r="L549" s="264"/>
    </row>
    <row r="550" spans="1:13" ht="12.6" customHeight="1" x14ac:dyDescent="0.25">
      <c r="A550" s="180" t="s">
        <v>565</v>
      </c>
      <c r="B550" s="243">
        <v>4700501</v>
      </c>
      <c r="C550" s="243">
        <f>BF71</f>
        <v>320059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" customHeight="1" x14ac:dyDescent="0.25">
      <c r="A551" s="180" t="s">
        <v>566</v>
      </c>
      <c r="B551" s="243">
        <v>610351</v>
      </c>
      <c r="C551" s="243">
        <f>BG71</f>
        <v>0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" customHeight="1" x14ac:dyDescent="0.25">
      <c r="A552" s="180" t="s">
        <v>567</v>
      </c>
      <c r="B552" s="243">
        <v>28930273</v>
      </c>
      <c r="C552" s="243">
        <f>BH71</f>
        <v>1149452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568</v>
      </c>
      <c r="B553" s="243">
        <v>-11751</v>
      </c>
      <c r="C553" s="243">
        <f>BI71</f>
        <v>0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569</v>
      </c>
      <c r="B554" s="243">
        <v>1918608</v>
      </c>
      <c r="C554" s="243">
        <f>BJ71</f>
        <v>394833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570</v>
      </c>
      <c r="B555" s="243">
        <v>4520064</v>
      </c>
      <c r="C555" s="243">
        <f>BK71</f>
        <v>487824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571</v>
      </c>
      <c r="B556" s="243">
        <v>5787754</v>
      </c>
      <c r="C556" s="243">
        <f>BL71</f>
        <v>0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572</v>
      </c>
      <c r="B557" s="243">
        <v>0</v>
      </c>
      <c r="C557" s="243">
        <f>BM71</f>
        <v>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573</v>
      </c>
      <c r="B558" s="243">
        <v>8034118</v>
      </c>
      <c r="C558" s="243">
        <f>BN71</f>
        <v>759424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574</v>
      </c>
      <c r="B559" s="243">
        <v>287037</v>
      </c>
      <c r="C559" s="243">
        <f>BO71</f>
        <v>0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575</v>
      </c>
      <c r="B560" s="243">
        <v>2708727</v>
      </c>
      <c r="C560" s="243">
        <f>BP71</f>
        <v>195668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576</v>
      </c>
      <c r="B561" s="243">
        <v>1483071</v>
      </c>
      <c r="C561" s="243">
        <f>BQ71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577</v>
      </c>
      <c r="B562" s="243">
        <v>3493607</v>
      </c>
      <c r="C562" s="243">
        <f>BR71</f>
        <v>174210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1249</v>
      </c>
      <c r="B563" s="243">
        <v>72645</v>
      </c>
      <c r="C563" s="243">
        <f>BS71</f>
        <v>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578</v>
      </c>
      <c r="B564" s="243">
        <v>97302</v>
      </c>
      <c r="C564" s="243">
        <f>BT71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579</v>
      </c>
      <c r="B565" s="243">
        <v>0</v>
      </c>
      <c r="C565" s="243">
        <f>BU71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580</v>
      </c>
      <c r="B566" s="243">
        <v>3525872</v>
      </c>
      <c r="C566" s="243">
        <f>BV71</f>
        <v>303157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581</v>
      </c>
      <c r="B567" s="243">
        <v>1557491</v>
      </c>
      <c r="C567" s="243">
        <f>BW71</f>
        <v>0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582</v>
      </c>
      <c r="B568" s="243">
        <v>773855</v>
      </c>
      <c r="C568" s="243">
        <f>BX71</f>
        <v>171098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583</v>
      </c>
      <c r="B569" s="243">
        <v>4571883</v>
      </c>
      <c r="C569" s="243">
        <f>BY71</f>
        <v>525836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584</v>
      </c>
      <c r="B570" s="243">
        <v>599653</v>
      </c>
      <c r="C570" s="243">
        <f>BZ71</f>
        <v>0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585</v>
      </c>
      <c r="B571" s="243">
        <v>1447841</v>
      </c>
      <c r="C571" s="243">
        <f>CA71</f>
        <v>45976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586</v>
      </c>
      <c r="B572" s="243">
        <v>983783</v>
      </c>
      <c r="C572" s="243">
        <f>CB71</f>
        <v>75418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587</v>
      </c>
      <c r="B573" s="243">
        <v>8595100</v>
      </c>
      <c r="C573" s="243">
        <f>CC71</f>
        <v>197452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588</v>
      </c>
      <c r="B574" s="243">
        <v>41487391</v>
      </c>
      <c r="C574" s="243">
        <f>CD71</f>
        <v>1169615</v>
      </c>
      <c r="D574" s="181" t="s">
        <v>529</v>
      </c>
      <c r="E574" s="181" t="s">
        <v>529</v>
      </c>
      <c r="F574" s="266"/>
      <c r="G574" s="266"/>
      <c r="H574" s="268"/>
    </row>
    <row r="575" spans="1:13" ht="12.6" customHeight="1" x14ac:dyDescent="0.25">
      <c r="M575" s="268"/>
    </row>
    <row r="576" spans="1:13" ht="12.6" customHeight="1" x14ac:dyDescent="0.25">
      <c r="M576" s="268"/>
    </row>
    <row r="577" spans="13:13" ht="12.6" customHeight="1" x14ac:dyDescent="0.25">
      <c r="M577" s="268"/>
    </row>
    <row r="611" spans="1:14" ht="12.6" customHeight="1" x14ac:dyDescent="0.25">
      <c r="A611" s="196"/>
      <c r="C611" s="181" t="s">
        <v>589</v>
      </c>
      <c r="D611" s="180">
        <f>CE76-(BE76+CD76)</f>
        <v>49482</v>
      </c>
      <c r="E611" s="180">
        <f>SUM(C623:D646)+SUM(C667:D712)</f>
        <v>17512162.267491207</v>
      </c>
      <c r="F611" s="180">
        <f>CE63-(AX63+BD63+BE63+BG63+BJ63+BN63+BP63+BQ63+CB63+CC63+CD63)</f>
        <v>957755</v>
      </c>
      <c r="G611" s="180">
        <f>CE77-(AX77+AY77+BD77+BE77+BG77+BJ77+BN77+BP77+BQ77+CB77+CC77+CD77)</f>
        <v>7026</v>
      </c>
      <c r="H611" s="197">
        <f>CE59-(AX59+AY59+AZ59+BD59+BE59+BG59+BJ59+BN59+BO59+BP59+BQ59+BR59+CB59+CC59+CD59)</f>
        <v>-62877</v>
      </c>
      <c r="I611" s="180">
        <f>CE78-(AX78+AY78+AZ78+BD78+BE78+BF78+BG78+BJ78+BN78+BO78+BP78+BQ78+BR78+CB78+CC78+CD78)</f>
        <v>6472</v>
      </c>
      <c r="J611" s="180">
        <f>CE79-(AX79+AY79+AZ79+BA79+BD79+BE79+BF79+BG79+BJ79+BN79+BO79+BP79+BQ79+BR79+CB79+CC79+CD79)</f>
        <v>0</v>
      </c>
      <c r="K611" s="180">
        <f>CE75-(AW75+AX75+AY75+AZ75+BA75+BB75+BC75+BD75+BE75+BF75+BG75+BH75+BI75+BJ75+BK75+BL75+BM75+BN75+BO75+BP75+BQ75+BR75+BS75+BT75+BU75+BV75+BW75+BX75+CB75+CC75+CD75)</f>
        <v>28354951</v>
      </c>
      <c r="L611" s="197">
        <f>CE80-(AW80+AX80+AY80+AZ80+BA80+BB80+BC80+BD80+BE80+BF80+BG80+BH80+BI80+BJ80+BK80+BL80+BM80+BN80+BO80+BP80+BQ80+BR80+BS80+BT80+BU80+BV80+BW80+BX80+BY80+BZ80+CA80+CB80+CC80+CD80)</f>
        <v>20.82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BE71</f>
        <v>735948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CD68+CD69-CD70</f>
        <v>1169615</v>
      </c>
      <c r="D614" s="269">
        <f>SUM(C613:C614)</f>
        <v>1905563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AX71</f>
        <v>0</v>
      </c>
      <c r="D615" s="180">
        <f>(D614/D611)*AX76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BJ71</f>
        <v>394833</v>
      </c>
      <c r="D616" s="180">
        <f>(D614/D611)*BJ76</f>
        <v>0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BG71</f>
        <v>0</v>
      </c>
      <c r="D617" s="180">
        <f>(D614/D611)*BG76</f>
        <v>0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BN71</f>
        <v>759424</v>
      </c>
      <c r="D618" s="180">
        <f>(D614/D611)*BN76</f>
        <v>571414.73250879114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CC71</f>
        <v>197452</v>
      </c>
      <c r="D619" s="180">
        <f>(D614/D611)*CC76</f>
        <v>0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BP71</f>
        <v>195668</v>
      </c>
      <c r="D620" s="180">
        <f>(D614/D611)*BP76</f>
        <v>0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CB71</f>
        <v>75418</v>
      </c>
      <c r="D621" s="180">
        <f>(D614/D611)*CB76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BQ71</f>
        <v>0</v>
      </c>
      <c r="D622" s="180">
        <f>(D614/D611)*BQ76</f>
        <v>0</v>
      </c>
      <c r="E622" s="180">
        <f>SUM(C615:D622)</f>
        <v>2194209.7325087911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BD71</f>
        <v>159516</v>
      </c>
      <c r="D623" s="180">
        <f>(D614/D611)*BD76</f>
        <v>60499.564952912173</v>
      </c>
      <c r="E623" s="180">
        <f>(E622/E611)*SUM(C623:D623)</f>
        <v>27567.143711275134</v>
      </c>
      <c r="F623" s="180">
        <f>SUM(C623:E623)</f>
        <v>247582.70866418729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AY71</f>
        <v>348188</v>
      </c>
      <c r="D624" s="180">
        <f>(D614/D611)*AY76</f>
        <v>53837.295865163091</v>
      </c>
      <c r="E624" s="180">
        <f>(E622/E611)*SUM(C624:D624)</f>
        <v>50372.295746688556</v>
      </c>
      <c r="F624" s="180">
        <f>(F623/F611)*AY63</f>
        <v>0</v>
      </c>
      <c r="G624" s="180">
        <f>SUM(C624:F624)</f>
        <v>452397.59161185165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BR71</f>
        <v>174210</v>
      </c>
      <c r="D625" s="180">
        <f>(D614/D611)*BR76</f>
        <v>0</v>
      </c>
      <c r="E625" s="180">
        <f>(E622/E611)*SUM(C625:D625)</f>
        <v>21827.874345931246</v>
      </c>
      <c r="F625" s="180">
        <f>(F623/F611)*BR63</f>
        <v>0</v>
      </c>
      <c r="G625" s="180">
        <f>(G624/G611)*BR77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BO71</f>
        <v>0</v>
      </c>
      <c r="D626" s="180">
        <f>(D614/D611)*BO76</f>
        <v>0</v>
      </c>
      <c r="E626" s="180">
        <f>(E622/E611)*SUM(C626:D626)</f>
        <v>0</v>
      </c>
      <c r="F626" s="180">
        <f>(F623/F611)*BO63</f>
        <v>0</v>
      </c>
      <c r="G626" s="180">
        <f>(G624/G611)*BO77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AZ71</f>
        <v>0</v>
      </c>
      <c r="D627" s="180">
        <f>(D614/D611)*AZ76</f>
        <v>0</v>
      </c>
      <c r="E627" s="180">
        <f>(E622/E611)*SUM(C627:D627)</f>
        <v>0</v>
      </c>
      <c r="F627" s="180">
        <f>(F623/F611)*AZ63</f>
        <v>0</v>
      </c>
      <c r="G627" s="180">
        <f>(G624/G611)*AZ77</f>
        <v>0</v>
      </c>
      <c r="H627" s="180">
        <f>SUM(C625:G627)</f>
        <v>196037.87434593125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BF71</f>
        <v>320059</v>
      </c>
      <c r="D628" s="180">
        <f>(D614/D611)*BF76</f>
        <v>30269.037589426458</v>
      </c>
      <c r="E628" s="180">
        <f>(E622/E611)*SUM(C628:D628)</f>
        <v>43894.818806949537</v>
      </c>
      <c r="F628" s="180">
        <f>(F623/F611)*BF63</f>
        <v>0</v>
      </c>
      <c r="G628" s="180">
        <f>(G624/G611)*BF77</f>
        <v>0</v>
      </c>
      <c r="H628" s="180">
        <f>(H627/H611)*BF59</f>
        <v>0</v>
      </c>
      <c r="I628" s="180">
        <f>SUM(C628:H628)</f>
        <v>394222.85639637598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BA71</f>
        <v>14364</v>
      </c>
      <c r="D629" s="180">
        <f>(D614/D611)*BA76</f>
        <v>6007.5952467563966</v>
      </c>
      <c r="E629" s="180">
        <f>(E622/E611)*SUM(C629:D629)</f>
        <v>2552.486202125991</v>
      </c>
      <c r="F629" s="180">
        <f>(F623/F611)*BA63</f>
        <v>0</v>
      </c>
      <c r="G629" s="180">
        <f>(G624/G611)*BA77</f>
        <v>0</v>
      </c>
      <c r="H629" s="180">
        <f>(H627/H611)*BA59</f>
        <v>0</v>
      </c>
      <c r="I629" s="180">
        <f>(I628/I611)*BA78</f>
        <v>0</v>
      </c>
      <c r="J629" s="180">
        <f>SUM(C629:I629)</f>
        <v>22924.081448882389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AW71</f>
        <v>0</v>
      </c>
      <c r="D630" s="180">
        <f>(D614/D611)*AW76</f>
        <v>0</v>
      </c>
      <c r="E630" s="180">
        <f>(E622/E611)*SUM(C630:D630)</f>
        <v>0</v>
      </c>
      <c r="F630" s="180">
        <f>(F623/F611)*AW63</f>
        <v>0</v>
      </c>
      <c r="G630" s="180">
        <f>(G624/G611)*AW77</f>
        <v>0</v>
      </c>
      <c r="H630" s="180">
        <f>(H627/H611)*AW59</f>
        <v>0</v>
      </c>
      <c r="I630" s="180">
        <f>(I628/I611)*AW78</f>
        <v>0</v>
      </c>
      <c r="J630" s="180" t="e">
        <f>(J629/J611)*AW79</f>
        <v>#DIV/0!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BB71</f>
        <v>0</v>
      </c>
      <c r="D631" s="180">
        <f>(D614/D611)*BB76</f>
        <v>0</v>
      </c>
      <c r="E631" s="180">
        <f>(E622/E611)*SUM(C631:D631)</f>
        <v>0</v>
      </c>
      <c r="F631" s="180">
        <f>(F623/F611)*BB63</f>
        <v>0</v>
      </c>
      <c r="G631" s="180">
        <f>(G624/G611)*BB77</f>
        <v>0</v>
      </c>
      <c r="H631" s="180">
        <f>(H627/H611)*BB59</f>
        <v>0</v>
      </c>
      <c r="I631" s="180">
        <f>(I628/I611)*BB78</f>
        <v>0</v>
      </c>
      <c r="J631" s="180" t="e">
        <f>(J629/J611)*BB79</f>
        <v>#DIV/0!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BC71</f>
        <v>0</v>
      </c>
      <c r="D632" s="180">
        <f>(D614/D611)*BC76</f>
        <v>0</v>
      </c>
      <c r="E632" s="180">
        <f>(E622/E611)*SUM(C632:D632)</f>
        <v>0</v>
      </c>
      <c r="F632" s="180">
        <f>(F623/F611)*BC63</f>
        <v>0</v>
      </c>
      <c r="G632" s="180">
        <f>(G624/G611)*BC77</f>
        <v>0</v>
      </c>
      <c r="H632" s="180">
        <f>(H627/H611)*BC59</f>
        <v>0</v>
      </c>
      <c r="I632" s="180">
        <f>(I628/I611)*BC78</f>
        <v>0</v>
      </c>
      <c r="J632" s="180" t="e">
        <f>(J629/J611)*BC79</f>
        <v>#DIV/0!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BI71</f>
        <v>0</v>
      </c>
      <c r="D633" s="180">
        <f>(D614/D611)*BI76</f>
        <v>0</v>
      </c>
      <c r="E633" s="180">
        <f>(E622/E611)*SUM(C633:D633)</f>
        <v>0</v>
      </c>
      <c r="F633" s="180">
        <f>(F623/F611)*BI63</f>
        <v>0</v>
      </c>
      <c r="G633" s="180">
        <f>(G624/G611)*BI77</f>
        <v>0</v>
      </c>
      <c r="H633" s="180">
        <f>(H627/H611)*BI59</f>
        <v>0</v>
      </c>
      <c r="I633" s="180">
        <f>(I628/I611)*BI78</f>
        <v>0</v>
      </c>
      <c r="J633" s="180" t="e">
        <f>(J629/J611)*BI79</f>
        <v>#DIV/0!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BK71</f>
        <v>487824</v>
      </c>
      <c r="D634" s="180">
        <f>(D614/D611)*BK76</f>
        <v>0</v>
      </c>
      <c r="E634" s="180">
        <f>(E622/E611)*SUM(C634:D634)</f>
        <v>61122.558836631448</v>
      </c>
      <c r="F634" s="180">
        <f>(F623/F611)*BK63</f>
        <v>0</v>
      </c>
      <c r="G634" s="180">
        <f>(G624/G611)*BK77</f>
        <v>0</v>
      </c>
      <c r="H634" s="180">
        <f>(H627/H611)*BK59</f>
        <v>0</v>
      </c>
      <c r="I634" s="180">
        <f>(I628/I611)*BK78</f>
        <v>0</v>
      </c>
      <c r="J634" s="180" t="e">
        <f>(J629/J611)*BK79</f>
        <v>#DIV/0!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BH71</f>
        <v>1149452</v>
      </c>
      <c r="D635" s="180">
        <f>(D614/D611)*BH76</f>
        <v>0</v>
      </c>
      <c r="E635" s="180">
        <f>(E622/E611)*SUM(C635:D635)</f>
        <v>144022.12170759065</v>
      </c>
      <c r="F635" s="180">
        <f>(F623/F611)*BH63</f>
        <v>0</v>
      </c>
      <c r="G635" s="180">
        <f>(G624/G611)*BH77</f>
        <v>0</v>
      </c>
      <c r="H635" s="180">
        <f>(H627/H611)*BH59</f>
        <v>0</v>
      </c>
      <c r="I635" s="180">
        <f>(I628/I611)*BH78</f>
        <v>0</v>
      </c>
      <c r="J635" s="180" t="e">
        <f>(J629/J611)*BH79</f>
        <v>#DIV/0!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BL71</f>
        <v>0</v>
      </c>
      <c r="D636" s="180">
        <f>(D614/D611)*BL76</f>
        <v>0</v>
      </c>
      <c r="E636" s="180">
        <f>(E622/E611)*SUM(C636:D636)</f>
        <v>0</v>
      </c>
      <c r="F636" s="180">
        <f>(F623/F611)*BL63</f>
        <v>0</v>
      </c>
      <c r="G636" s="180">
        <f>(G624/G611)*BL77</f>
        <v>0</v>
      </c>
      <c r="H636" s="180">
        <f>(H627/H611)*BL59</f>
        <v>0</v>
      </c>
      <c r="I636" s="180">
        <f>(I628/I611)*BL78</f>
        <v>0</v>
      </c>
      <c r="J636" s="180" t="e">
        <f>(J629/J611)*BL79</f>
        <v>#DIV/0!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BM71</f>
        <v>0</v>
      </c>
      <c r="D637" s="180">
        <f>(D614/D611)*BM76</f>
        <v>0</v>
      </c>
      <c r="E637" s="180">
        <f>(E622/E611)*SUM(C637:D637)</f>
        <v>0</v>
      </c>
      <c r="F637" s="180">
        <f>(F623/F611)*BM63</f>
        <v>0</v>
      </c>
      <c r="G637" s="180">
        <f>(G624/G611)*BM77</f>
        <v>0</v>
      </c>
      <c r="H637" s="180">
        <f>(H627/H611)*BM59</f>
        <v>0</v>
      </c>
      <c r="I637" s="180">
        <f>(I628/I611)*BM78</f>
        <v>0</v>
      </c>
      <c r="J637" s="180" t="e">
        <f>(J629/J611)*BM79</f>
        <v>#DIV/0!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BS71</f>
        <v>0</v>
      </c>
      <c r="D638" s="180">
        <f>(D614/D611)*BS76</f>
        <v>0</v>
      </c>
      <c r="E638" s="180">
        <f>(E622/E611)*SUM(C638:D638)</f>
        <v>0</v>
      </c>
      <c r="F638" s="180">
        <f>(F623/F611)*BS63</f>
        <v>0</v>
      </c>
      <c r="G638" s="180">
        <f>(G624/G611)*BS77</f>
        <v>0</v>
      </c>
      <c r="H638" s="180">
        <f>(H627/H611)*BS59</f>
        <v>0</v>
      </c>
      <c r="I638" s="180">
        <f>(I628/I611)*BS78</f>
        <v>0</v>
      </c>
      <c r="J638" s="180" t="e">
        <f>(J629/J611)*BS79</f>
        <v>#DIV/0!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BT71</f>
        <v>0</v>
      </c>
      <c r="D639" s="180">
        <f>(D614/D611)*BT76</f>
        <v>0</v>
      </c>
      <c r="E639" s="180">
        <f>(E622/E611)*SUM(C639:D639)</f>
        <v>0</v>
      </c>
      <c r="F639" s="180">
        <f>(F623/F611)*BT63</f>
        <v>0</v>
      </c>
      <c r="G639" s="180">
        <f>(G624/G611)*BT77</f>
        <v>0</v>
      </c>
      <c r="H639" s="180">
        <f>(H627/H611)*BT59</f>
        <v>0</v>
      </c>
      <c r="I639" s="180">
        <f>(I628/I611)*BT78</f>
        <v>0</v>
      </c>
      <c r="J639" s="180" t="e">
        <f>(J629/J611)*BT79</f>
        <v>#DIV/0!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BU71</f>
        <v>0</v>
      </c>
      <c r="D640" s="180">
        <f>(D614/D611)*BU76</f>
        <v>0</v>
      </c>
      <c r="E640" s="180">
        <f>(E622/E611)*SUM(C640:D640)</f>
        <v>0</v>
      </c>
      <c r="F640" s="180">
        <f>(F623/F611)*BU63</f>
        <v>0</v>
      </c>
      <c r="G640" s="180">
        <f>(G624/G611)*BU77</f>
        <v>0</v>
      </c>
      <c r="H640" s="180">
        <f>(H627/H611)*BU59</f>
        <v>0</v>
      </c>
      <c r="I640" s="180">
        <f>(I628/I611)*BU78</f>
        <v>0</v>
      </c>
      <c r="J640" s="180" t="e">
        <f>(J629/J611)*BU79</f>
        <v>#DIV/0!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BV71</f>
        <v>303157</v>
      </c>
      <c r="D641" s="180">
        <f>(D614/D611)*BV76</f>
        <v>61500.830827371574</v>
      </c>
      <c r="E641" s="180">
        <f>(E622/E611)*SUM(C641:D641)</f>
        <v>45690.289366624878</v>
      </c>
      <c r="F641" s="180">
        <f>(F623/F611)*BV63</f>
        <v>0</v>
      </c>
      <c r="G641" s="180">
        <f>(G624/G611)*BV77</f>
        <v>0</v>
      </c>
      <c r="H641" s="180">
        <f>(H627/H611)*BV59</f>
        <v>0</v>
      </c>
      <c r="I641" s="180">
        <f>(I628/I611)*BV78</f>
        <v>7614.0075787309943</v>
      </c>
      <c r="J641" s="180" t="e">
        <f>(J629/J611)*BV79</f>
        <v>#DIV/0!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BW71</f>
        <v>0</v>
      </c>
      <c r="D642" s="180">
        <f>(D614/D611)*BW76</f>
        <v>0</v>
      </c>
      <c r="E642" s="180">
        <f>(E622/E611)*SUM(C642:D642)</f>
        <v>0</v>
      </c>
      <c r="F642" s="180">
        <f>(F623/F611)*BW63</f>
        <v>0</v>
      </c>
      <c r="G642" s="180">
        <f>(G624/G611)*BW77</f>
        <v>0</v>
      </c>
      <c r="H642" s="180">
        <f>(H627/H611)*BW59</f>
        <v>0</v>
      </c>
      <c r="I642" s="180">
        <f>(I628/I611)*BW78</f>
        <v>0</v>
      </c>
      <c r="J642" s="180" t="e">
        <f>(J629/J611)*BW79</f>
        <v>#DIV/0!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BX71</f>
        <v>171098</v>
      </c>
      <c r="D643" s="180">
        <f>(D614/D611)*BX76</f>
        <v>0</v>
      </c>
      <c r="E643" s="180">
        <f>(E622/E611)*SUM(C643:D643)</f>
        <v>21437.952154526974</v>
      </c>
      <c r="F643" s="180">
        <f>(F623/F611)*BX63</f>
        <v>0</v>
      </c>
      <c r="G643" s="180">
        <f>(G624/G611)*BX77</f>
        <v>0</v>
      </c>
      <c r="H643" s="180">
        <f>(H627/H611)*BX59</f>
        <v>0</v>
      </c>
      <c r="I643" s="180">
        <f>(I628/I611)*BX78</f>
        <v>0</v>
      </c>
      <c r="J643" s="180" t="e">
        <f>(J629/J611)*BX79</f>
        <v>#DIV/0!</v>
      </c>
      <c r="K643" s="180" t="e">
        <f>SUM(C630:J643)</f>
        <v>#DIV/0!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BY71</f>
        <v>525836</v>
      </c>
      <c r="D644" s="180">
        <f>(D614/D611)*BY76</f>
        <v>28343.526292389153</v>
      </c>
      <c r="E644" s="180">
        <f>(E622/E611)*SUM(C644:D644)</f>
        <v>69436.663021628905</v>
      </c>
      <c r="F644" s="180">
        <f>(F623/F611)*BY63</f>
        <v>0</v>
      </c>
      <c r="G644" s="180">
        <f>(G624/G611)*BY77</f>
        <v>0</v>
      </c>
      <c r="H644" s="180">
        <f>(H627/H611)*BY59</f>
        <v>0</v>
      </c>
      <c r="I644" s="180">
        <f>(I628/I611)*BY78</f>
        <v>0</v>
      </c>
      <c r="J644" s="180" t="e">
        <f>(J629/J611)*BY79</f>
        <v>#DIV/0!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BZ71</f>
        <v>0</v>
      </c>
      <c r="D645" s="180">
        <f>(D614/D611)*BZ76</f>
        <v>0</v>
      </c>
      <c r="E645" s="180">
        <f>(E622/E611)*SUM(C645:D645)</f>
        <v>0</v>
      </c>
      <c r="F645" s="180">
        <f>(F623/F611)*BZ63</f>
        <v>0</v>
      </c>
      <c r="G645" s="180">
        <f>(G624/G611)*BZ77</f>
        <v>0</v>
      </c>
      <c r="H645" s="180">
        <f>(H627/H611)*BZ59</f>
        <v>0</v>
      </c>
      <c r="I645" s="180">
        <f>(I628/I611)*BZ78</f>
        <v>0</v>
      </c>
      <c r="J645" s="180" t="e">
        <f>(J629/J611)*BZ79</f>
        <v>#DIV/0!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CA71</f>
        <v>45976</v>
      </c>
      <c r="D646" s="180">
        <f>(D614/D611)*CA76</f>
        <v>0</v>
      </c>
      <c r="E646" s="180">
        <f>(E622/E611)*SUM(C646:D646)</f>
        <v>5760.6242519289081</v>
      </c>
      <c r="F646" s="180">
        <f>(F623/F611)*CA63</f>
        <v>0</v>
      </c>
      <c r="G646" s="180">
        <f>(G624/G611)*CA77</f>
        <v>0</v>
      </c>
      <c r="H646" s="180">
        <f>(H627/H611)*CA59</f>
        <v>0</v>
      </c>
      <c r="I646" s="180">
        <f>(I628/I611)*CA78</f>
        <v>0</v>
      </c>
      <c r="J646" s="180" t="e">
        <f>(J629/J611)*CA79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7228038</v>
      </c>
      <c r="L647" s="269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C71</f>
        <v>1877</v>
      </c>
      <c r="D667" s="180">
        <f>(D614/D611)*C76</f>
        <v>0</v>
      </c>
      <c r="E667" s="180">
        <f>(E622/E611)*SUM(C667:D667)</f>
        <v>235.18121891575083</v>
      </c>
      <c r="F667" s="180">
        <f>(F623/F611)*C63</f>
        <v>0</v>
      </c>
      <c r="G667" s="180">
        <f>(G624/G611)*C77</f>
        <v>64.389067977775639</v>
      </c>
      <c r="H667" s="180">
        <f>(H627/H611)*C59</f>
        <v>-53.002590198018851</v>
      </c>
      <c r="I667" s="180">
        <f>(I628/I611)*C78</f>
        <v>6334.8543055041873</v>
      </c>
      <c r="J667" s="180" t="e">
        <f>(J629/J611)*C79</f>
        <v>#DIV/0!</v>
      </c>
      <c r="K667" s="180" t="e">
        <f>(K643/K611)*C75</f>
        <v>#DIV/0!</v>
      </c>
      <c r="L667" s="180" t="e">
        <f>(L646/L611)*C80</f>
        <v>#DIV/0!</v>
      </c>
      <c r="M667" s="180" t="e">
        <f t="shared" ref="M667:M712" si="20">ROUND(SUM(D667:L667),0)</f>
        <v>#DIV/0!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D71</f>
        <v>0</v>
      </c>
      <c r="D668" s="180">
        <f>(D614/D611)*D76</f>
        <v>0</v>
      </c>
      <c r="E668" s="180">
        <f>(E622/E611)*SUM(C668:D668)</f>
        <v>0</v>
      </c>
      <c r="F668" s="180">
        <f>(F623/F611)*D63</f>
        <v>0</v>
      </c>
      <c r="G668" s="180">
        <f>(G624/G611)*D77</f>
        <v>0</v>
      </c>
      <c r="H668" s="180">
        <f>(H627/H611)*D59</f>
        <v>0</v>
      </c>
      <c r="I668" s="180">
        <f>(I628/I611)*D78</f>
        <v>0</v>
      </c>
      <c r="J668" s="180" t="e">
        <f>(J629/J611)*D79</f>
        <v>#DIV/0!</v>
      </c>
      <c r="K668" s="180" t="e">
        <f>(K643/K611)*D75</f>
        <v>#DIV/0!</v>
      </c>
      <c r="L668" s="180" t="e">
        <f>(L646/L611)*D80</f>
        <v>#DIV/0!</v>
      </c>
      <c r="M668" s="180" t="e">
        <f t="shared" si="20"/>
        <v>#DIV/0!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E71</f>
        <v>3204302</v>
      </c>
      <c r="D669" s="180">
        <f>(D614/D611)*E76</f>
        <v>389107.3229052989</v>
      </c>
      <c r="E669" s="180">
        <f>(E622/E611)*SUM(C669:D669)</f>
        <v>450241.01471715025</v>
      </c>
      <c r="F669" s="180">
        <f>(F623/F611)*E63</f>
        <v>0</v>
      </c>
      <c r="G669" s="180">
        <f>(G624/G611)*E77</f>
        <v>441387.06098765199</v>
      </c>
      <c r="H669" s="180">
        <f>(H627/H611)*E59</f>
        <v>-1830.1482615433567</v>
      </c>
      <c r="I669" s="180">
        <f>(I628/I611)*E78</f>
        <v>249556.71240048707</v>
      </c>
      <c r="J669" s="180" t="e">
        <f>(J629/J611)*E79</f>
        <v>#DIV/0!</v>
      </c>
      <c r="K669" s="180" t="e">
        <f>(K643/K611)*E75</f>
        <v>#DIV/0!</v>
      </c>
      <c r="L669" s="180" t="e">
        <f>(L646/L611)*E80</f>
        <v>#DIV/0!</v>
      </c>
      <c r="M669" s="180" t="e">
        <f t="shared" si="20"/>
        <v>#DIV/0!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F71</f>
        <v>0</v>
      </c>
      <c r="D670" s="180">
        <f>(D614/D611)*F76</f>
        <v>0</v>
      </c>
      <c r="E670" s="180">
        <f>(E622/E611)*SUM(C670:D670)</f>
        <v>0</v>
      </c>
      <c r="F670" s="180">
        <f>(F623/F611)*F63</f>
        <v>0</v>
      </c>
      <c r="G670" s="180">
        <f>(G624/G611)*F77</f>
        <v>0</v>
      </c>
      <c r="H670" s="180">
        <f>(H627/H611)*F59</f>
        <v>0</v>
      </c>
      <c r="I670" s="180">
        <f>(I628/I611)*F78</f>
        <v>0</v>
      </c>
      <c r="J670" s="180" t="e">
        <f>(J629/J611)*F79</f>
        <v>#DIV/0!</v>
      </c>
      <c r="K670" s="180" t="e">
        <f>(K643/K611)*F75</f>
        <v>#DIV/0!</v>
      </c>
      <c r="L670" s="180" t="e">
        <f>(L646/L611)*F80</f>
        <v>#DIV/0!</v>
      </c>
      <c r="M670" s="180" t="e">
        <f t="shared" si="20"/>
        <v>#DIV/0!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G71</f>
        <v>0</v>
      </c>
      <c r="D671" s="180">
        <f>(D614/D611)*G76</f>
        <v>0</v>
      </c>
      <c r="E671" s="180">
        <f>(E622/E611)*SUM(C671:D671)</f>
        <v>0</v>
      </c>
      <c r="F671" s="180">
        <f>(F623/F611)*G63</f>
        <v>0</v>
      </c>
      <c r="G671" s="180">
        <f>(G624/G611)*G77</f>
        <v>0</v>
      </c>
      <c r="H671" s="180">
        <f>(H627/H611)*G59</f>
        <v>0</v>
      </c>
      <c r="I671" s="180">
        <f>(I628/I611)*G78</f>
        <v>0</v>
      </c>
      <c r="J671" s="180" t="e">
        <f>(J629/J611)*G79</f>
        <v>#DIV/0!</v>
      </c>
      <c r="K671" s="180" t="e">
        <f>(K643/K611)*G75</f>
        <v>#DIV/0!</v>
      </c>
      <c r="L671" s="180" t="e">
        <f>(L646/L611)*G80</f>
        <v>#DIV/0!</v>
      </c>
      <c r="M671" s="180" t="e">
        <f t="shared" si="20"/>
        <v>#DIV/0!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H71</f>
        <v>0</v>
      </c>
      <c r="D672" s="180">
        <f>(D614/D611)*H76</f>
        <v>0</v>
      </c>
      <c r="E672" s="180">
        <f>(E622/E611)*SUM(C672:D672)</f>
        <v>0</v>
      </c>
      <c r="F672" s="180">
        <f>(F623/F611)*H63</f>
        <v>0</v>
      </c>
      <c r="G672" s="180">
        <f>(G624/G611)*H77</f>
        <v>0</v>
      </c>
      <c r="H672" s="180">
        <f>(H627/H611)*H59</f>
        <v>0</v>
      </c>
      <c r="I672" s="180">
        <f>(I628/I611)*H78</f>
        <v>0</v>
      </c>
      <c r="J672" s="180" t="e">
        <f>(J629/J611)*H79</f>
        <v>#DIV/0!</v>
      </c>
      <c r="K672" s="180" t="e">
        <f>(K643/K611)*H75</f>
        <v>#DIV/0!</v>
      </c>
      <c r="L672" s="180" t="e">
        <f>(L646/L611)*H80</f>
        <v>#DIV/0!</v>
      </c>
      <c r="M672" s="180" t="e">
        <f t="shared" si="20"/>
        <v>#DIV/0!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I71</f>
        <v>0</v>
      </c>
      <c r="D673" s="180">
        <f>(D614/D611)*I76</f>
        <v>0</v>
      </c>
      <c r="E673" s="180">
        <f>(E622/E611)*SUM(C673:D673)</f>
        <v>0</v>
      </c>
      <c r="F673" s="180">
        <f>(F623/F611)*I63</f>
        <v>0</v>
      </c>
      <c r="G673" s="180">
        <f>(G624/G611)*I77</f>
        <v>0</v>
      </c>
      <c r="H673" s="180">
        <f>(H627/H611)*I59</f>
        <v>0</v>
      </c>
      <c r="I673" s="180">
        <f>(I628/I611)*I78</f>
        <v>0</v>
      </c>
      <c r="J673" s="180" t="e">
        <f>(J629/J611)*I79</f>
        <v>#DIV/0!</v>
      </c>
      <c r="K673" s="180" t="e">
        <f>(K643/K611)*I75</f>
        <v>#DIV/0!</v>
      </c>
      <c r="L673" s="180" t="e">
        <f>(L646/L611)*I80</f>
        <v>#DIV/0!</v>
      </c>
      <c r="M673" s="180" t="e">
        <f t="shared" si="20"/>
        <v>#DIV/0!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J71</f>
        <v>0</v>
      </c>
      <c r="D674" s="180">
        <f>(D614/D611)*J76</f>
        <v>0</v>
      </c>
      <c r="E674" s="180">
        <f>(E622/E611)*SUM(C674:D674)</f>
        <v>0</v>
      </c>
      <c r="F674" s="180">
        <f>(F623/F611)*J63</f>
        <v>0</v>
      </c>
      <c r="G674" s="180">
        <f>(G624/G611)*J77</f>
        <v>0</v>
      </c>
      <c r="H674" s="180">
        <f>(H627/H611)*J59</f>
        <v>0</v>
      </c>
      <c r="I674" s="180">
        <f>(I628/I611)*J78</f>
        <v>0</v>
      </c>
      <c r="J674" s="180" t="e">
        <f>(J629/J611)*J79</f>
        <v>#DIV/0!</v>
      </c>
      <c r="K674" s="180" t="e">
        <f>(K643/K611)*J75</f>
        <v>#DIV/0!</v>
      </c>
      <c r="L674" s="180" t="e">
        <f>(L646/L611)*J80</f>
        <v>#DIV/0!</v>
      </c>
      <c r="M674" s="180" t="e">
        <f t="shared" si="20"/>
        <v>#DIV/0!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K71</f>
        <v>0</v>
      </c>
      <c r="D675" s="180">
        <f>(D614/D611)*K76</f>
        <v>0</v>
      </c>
      <c r="E675" s="180">
        <f>(E622/E611)*SUM(C675:D675)</f>
        <v>0</v>
      </c>
      <c r="F675" s="180">
        <f>(F623/F611)*K63</f>
        <v>0</v>
      </c>
      <c r="G675" s="180">
        <f>(G624/G611)*K77</f>
        <v>0</v>
      </c>
      <c r="H675" s="180">
        <f>(H627/H611)*K59</f>
        <v>0</v>
      </c>
      <c r="I675" s="180">
        <f>(I628/I611)*K78</f>
        <v>0</v>
      </c>
      <c r="J675" s="180" t="e">
        <f>(J629/J611)*K79</f>
        <v>#DIV/0!</v>
      </c>
      <c r="K675" s="180" t="e">
        <f>(K643/K611)*K75</f>
        <v>#DIV/0!</v>
      </c>
      <c r="L675" s="180" t="e">
        <f>(L646/L611)*K80</f>
        <v>#DIV/0!</v>
      </c>
      <c r="M675" s="180" t="e">
        <f t="shared" si="20"/>
        <v>#DIV/0!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L71</f>
        <v>78194</v>
      </c>
      <c r="D676" s="180">
        <f>(D614/D611)*L76</f>
        <v>0</v>
      </c>
      <c r="E676" s="180">
        <f>(E622/E611)*SUM(C676:D676)</f>
        <v>9797.4215407023021</v>
      </c>
      <c r="F676" s="180">
        <f>(F623/F611)*L63</f>
        <v>0</v>
      </c>
      <c r="G676" s="180">
        <f>(G624/G611)*L77</f>
        <v>0</v>
      </c>
      <c r="H676" s="180">
        <f>(H627/H611)*L59</f>
        <v>-4804.5289114792376</v>
      </c>
      <c r="I676" s="180">
        <f>(I628/I611)*L78</f>
        <v>0</v>
      </c>
      <c r="J676" s="180" t="e">
        <f>(J629/J611)*L79</f>
        <v>#DIV/0!</v>
      </c>
      <c r="K676" s="180" t="e">
        <f>(K643/K611)*L75</f>
        <v>#DIV/0!</v>
      </c>
      <c r="L676" s="180" t="e">
        <f>(L646/L611)*L80</f>
        <v>#DIV/0!</v>
      </c>
      <c r="M676" s="180" t="e">
        <f t="shared" si="20"/>
        <v>#DIV/0!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M71</f>
        <v>0</v>
      </c>
      <c r="D677" s="180">
        <f>(D614/D611)*M76</f>
        <v>0</v>
      </c>
      <c r="E677" s="180">
        <f>(E622/E611)*SUM(C677:D677)</f>
        <v>0</v>
      </c>
      <c r="F677" s="180">
        <f>(F623/F611)*M63</f>
        <v>0</v>
      </c>
      <c r="G677" s="180">
        <f>(G624/G611)*M77</f>
        <v>0</v>
      </c>
      <c r="H677" s="180">
        <f>(H627/H611)*M59</f>
        <v>0</v>
      </c>
      <c r="I677" s="180">
        <f>(I628/I611)*M78</f>
        <v>0</v>
      </c>
      <c r="J677" s="180" t="e">
        <f>(J629/J611)*M79</f>
        <v>#DIV/0!</v>
      </c>
      <c r="K677" s="180" t="e">
        <f>(K643/K611)*M75</f>
        <v>#DIV/0!</v>
      </c>
      <c r="L677" s="180" t="e">
        <f>(L646/L611)*M80</f>
        <v>#DIV/0!</v>
      </c>
      <c r="M677" s="180" t="e">
        <f t="shared" si="20"/>
        <v>#DIV/0!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N71</f>
        <v>0</v>
      </c>
      <c r="D678" s="180">
        <f>(D614/D611)*N76</f>
        <v>0</v>
      </c>
      <c r="E678" s="180">
        <f>(E622/E611)*SUM(C678:D678)</f>
        <v>0</v>
      </c>
      <c r="F678" s="180">
        <f>(F623/F611)*N63</f>
        <v>0</v>
      </c>
      <c r="G678" s="180">
        <f>(G624/G611)*N77</f>
        <v>0</v>
      </c>
      <c r="H678" s="180">
        <f>(H627/H611)*N59</f>
        <v>0</v>
      </c>
      <c r="I678" s="180">
        <f>(I628/I611)*N78</f>
        <v>0</v>
      </c>
      <c r="J678" s="180" t="e">
        <f>(J629/J611)*N79</f>
        <v>#DIV/0!</v>
      </c>
      <c r="K678" s="180" t="e">
        <f>(K643/K611)*N75</f>
        <v>#DIV/0!</v>
      </c>
      <c r="L678" s="180" t="e">
        <f>(L646/L611)*N80</f>
        <v>#DIV/0!</v>
      </c>
      <c r="M678" s="180" t="e">
        <f t="shared" si="20"/>
        <v>#DIV/0!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O71</f>
        <v>0</v>
      </c>
      <c r="D679" s="180">
        <f>(D614/D611)*O76</f>
        <v>0</v>
      </c>
      <c r="E679" s="180">
        <f>(E622/E611)*SUM(C679:D679)</f>
        <v>0</v>
      </c>
      <c r="F679" s="180">
        <f>(F623/F611)*O63</f>
        <v>0</v>
      </c>
      <c r="G679" s="180">
        <f>(G624/G611)*O77</f>
        <v>0</v>
      </c>
      <c r="H679" s="180">
        <f>(H627/H611)*O59</f>
        <v>0</v>
      </c>
      <c r="I679" s="180">
        <f>(I628/I611)*O78</f>
        <v>0</v>
      </c>
      <c r="J679" s="180" t="e">
        <f>(J629/J611)*O79</f>
        <v>#DIV/0!</v>
      </c>
      <c r="K679" s="180" t="e">
        <f>(K643/K611)*O75</f>
        <v>#DIV/0!</v>
      </c>
      <c r="L679" s="180" t="e">
        <f>(L646/L611)*O80</f>
        <v>#DIV/0!</v>
      </c>
      <c r="M679" s="180" t="e">
        <f t="shared" si="20"/>
        <v>#DIV/0!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P71</f>
        <v>767748</v>
      </c>
      <c r="D680" s="180">
        <f>(D614/D611)*P76</f>
        <v>146993.532415828</v>
      </c>
      <c r="E680" s="180">
        <f>(E622/E611)*SUM(C680:D680)</f>
        <v>114613.76056814929</v>
      </c>
      <c r="F680" s="180">
        <f>(F623/F611)*P63</f>
        <v>0</v>
      </c>
      <c r="G680" s="180">
        <f>(G624/G611)*P77</f>
        <v>0</v>
      </c>
      <c r="H680" s="180">
        <f>(H627/H611)*P59</f>
        <v>-48999.33573835672</v>
      </c>
      <c r="I680" s="180">
        <f>(I628/I611)*P78</f>
        <v>31978.831830670177</v>
      </c>
      <c r="J680" s="180" t="e">
        <f>(J629/J611)*P79</f>
        <v>#DIV/0!</v>
      </c>
      <c r="K680" s="180" t="e">
        <f>(K643/K611)*P75</f>
        <v>#DIV/0!</v>
      </c>
      <c r="L680" s="180" t="e">
        <f>(L646/L611)*P80</f>
        <v>#DIV/0!</v>
      </c>
      <c r="M680" s="180" t="e">
        <f t="shared" si="20"/>
        <v>#DIV/0!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Q71</f>
        <v>0</v>
      </c>
      <c r="D681" s="180">
        <f>(D614/D611)*Q76</f>
        <v>0</v>
      </c>
      <c r="E681" s="180">
        <f>(E622/E611)*SUM(C681:D681)</f>
        <v>0</v>
      </c>
      <c r="F681" s="180">
        <f>(F623/F611)*Q63</f>
        <v>0</v>
      </c>
      <c r="G681" s="180">
        <f>(G624/G611)*Q77</f>
        <v>0</v>
      </c>
      <c r="H681" s="180">
        <f>(H627/H611)*Q59</f>
        <v>-24855.097003447427</v>
      </c>
      <c r="I681" s="180">
        <f>(I628/I611)*Q78</f>
        <v>0</v>
      </c>
      <c r="J681" s="180" t="e">
        <f>(J629/J611)*Q79</f>
        <v>#DIV/0!</v>
      </c>
      <c r="K681" s="180" t="e">
        <f>(K643/K611)*Q75</f>
        <v>#DIV/0!</v>
      </c>
      <c r="L681" s="180" t="e">
        <f>(L646/L611)*Q80</f>
        <v>#DIV/0!</v>
      </c>
      <c r="M681" s="180" t="e">
        <f t="shared" si="20"/>
        <v>#DIV/0!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R71</f>
        <v>400404</v>
      </c>
      <c r="D682" s="180">
        <f>(D614/D611)*R76</f>
        <v>0</v>
      </c>
      <c r="E682" s="180">
        <f>(E622/E611)*SUM(C682:D682)</f>
        <v>50169.153318456199</v>
      </c>
      <c r="F682" s="180">
        <f>(F623/F611)*R63</f>
        <v>101194.17001122424</v>
      </c>
      <c r="G682" s="180">
        <f>(G624/G611)*R77</f>
        <v>0</v>
      </c>
      <c r="H682" s="180">
        <f>(H627/H611)*R59</f>
        <v>-72155.232056044129</v>
      </c>
      <c r="I682" s="180">
        <f>(I628/I611)*R78</f>
        <v>0</v>
      </c>
      <c r="J682" s="180" t="e">
        <f>(J629/J611)*R79</f>
        <v>#DIV/0!</v>
      </c>
      <c r="K682" s="180" t="e">
        <f>(K643/K611)*R75</f>
        <v>#DIV/0!</v>
      </c>
      <c r="L682" s="180" t="e">
        <f>(L646/L611)*R80</f>
        <v>#DIV/0!</v>
      </c>
      <c r="M682" s="180" t="e">
        <f t="shared" si="20"/>
        <v>#DIV/0!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S71</f>
        <v>210518</v>
      </c>
      <c r="D683" s="180">
        <f>(D614/D611)*S76</f>
        <v>0</v>
      </c>
      <c r="E683" s="180">
        <f>(E622/E611)*SUM(C683:D683)</f>
        <v>26377.133640759741</v>
      </c>
      <c r="F683" s="180">
        <f>(F623/F611)*S63</f>
        <v>0</v>
      </c>
      <c r="G683" s="180">
        <f>(G624/G611)*S77</f>
        <v>0</v>
      </c>
      <c r="H683" s="180">
        <f>(H627/H611)*S59</f>
        <v>0</v>
      </c>
      <c r="I683" s="180">
        <f>(I628/I611)*S78</f>
        <v>0</v>
      </c>
      <c r="J683" s="180" t="e">
        <f>(J629/J611)*S79</f>
        <v>#DIV/0!</v>
      </c>
      <c r="K683" s="180" t="e">
        <f>(K643/K611)*S75</f>
        <v>#DIV/0!</v>
      </c>
      <c r="L683" s="180" t="e">
        <f>(L646/L611)*S80</f>
        <v>#DIV/0!</v>
      </c>
      <c r="M683" s="180" t="e">
        <f t="shared" si="20"/>
        <v>#DIV/0!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T71</f>
        <v>0</v>
      </c>
      <c r="D684" s="180">
        <f>(D614/D611)*T76</f>
        <v>0</v>
      </c>
      <c r="E684" s="180">
        <f>(E622/E611)*SUM(C684:D684)</f>
        <v>0</v>
      </c>
      <c r="F684" s="180">
        <f>(F623/F611)*T63</f>
        <v>0</v>
      </c>
      <c r="G684" s="180">
        <f>(G624/G611)*T77</f>
        <v>0</v>
      </c>
      <c r="H684" s="180">
        <f>(H627/H611)*T59</f>
        <v>0</v>
      </c>
      <c r="I684" s="180">
        <f>(I628/I611)*T78</f>
        <v>0</v>
      </c>
      <c r="J684" s="180" t="e">
        <f>(J629/J611)*T79</f>
        <v>#DIV/0!</v>
      </c>
      <c r="K684" s="180" t="e">
        <f>(K643/K611)*T75</f>
        <v>#DIV/0!</v>
      </c>
      <c r="L684" s="180" t="e">
        <f>(L646/L611)*T80</f>
        <v>#DIV/0!</v>
      </c>
      <c r="M684" s="180" t="e">
        <f t="shared" si="20"/>
        <v>#DIV/0!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U71</f>
        <v>1517073</v>
      </c>
      <c r="D685" s="180">
        <f>(D614/D611)*U76</f>
        <v>44017.188250272826</v>
      </c>
      <c r="E685" s="180">
        <f>(E622/E611)*SUM(C685:D685)</f>
        <v>195598.87762925844</v>
      </c>
      <c r="F685" s="180">
        <f>(F623/F611)*U63</f>
        <v>3024.4871510678527</v>
      </c>
      <c r="G685" s="180">
        <f>(G624/G611)*U77</f>
        <v>0</v>
      </c>
      <c r="H685" s="180">
        <f>(H627/H611)*U59</f>
        <v>-159852.69423780142</v>
      </c>
      <c r="I685" s="180">
        <f>(I628/I611)*U78</f>
        <v>16994.464915727582</v>
      </c>
      <c r="J685" s="180" t="e">
        <f>(J629/J611)*U79</f>
        <v>#DIV/0!</v>
      </c>
      <c r="K685" s="180" t="e">
        <f>(K643/K611)*U75</f>
        <v>#DIV/0!</v>
      </c>
      <c r="L685" s="180" t="e">
        <f>(L646/L611)*U80</f>
        <v>#DIV/0!</v>
      </c>
      <c r="M685" s="180" t="e">
        <f t="shared" si="20"/>
        <v>#DIV/0!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V71</f>
        <v>0</v>
      </c>
      <c r="D686" s="180">
        <f>(D614/D611)*V76</f>
        <v>0</v>
      </c>
      <c r="E686" s="180">
        <f>(E622/E611)*SUM(C686:D686)</f>
        <v>0</v>
      </c>
      <c r="F686" s="180">
        <f>(F623/F611)*V63</f>
        <v>0</v>
      </c>
      <c r="G686" s="180">
        <f>(G624/G611)*V77</f>
        <v>0</v>
      </c>
      <c r="H686" s="180">
        <f>(H627/H611)*V59</f>
        <v>-3395.2835720966191</v>
      </c>
      <c r="I686" s="180">
        <f>(I628/I611)*V78</f>
        <v>0</v>
      </c>
      <c r="J686" s="180" t="e">
        <f>(J629/J611)*V79</f>
        <v>#DIV/0!</v>
      </c>
      <c r="K686" s="180" t="e">
        <f>(K643/K611)*V75</f>
        <v>#DIV/0!</v>
      </c>
      <c r="L686" s="180" t="e">
        <f>(L646/L611)*V80</f>
        <v>#DIV/0!</v>
      </c>
      <c r="M686" s="180" t="e">
        <f t="shared" si="20"/>
        <v>#DIV/0!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W71</f>
        <v>0</v>
      </c>
      <c r="D687" s="180">
        <f>(D614/D611)*W76</f>
        <v>0</v>
      </c>
      <c r="E687" s="180">
        <f>(E622/E611)*SUM(C687:D687)</f>
        <v>0</v>
      </c>
      <c r="F687" s="180">
        <f>(F623/F611)*W63</f>
        <v>0</v>
      </c>
      <c r="G687" s="180">
        <f>(G624/G611)*W77</f>
        <v>0</v>
      </c>
      <c r="H687" s="180">
        <f>(H627/H611)*W59</f>
        <v>0</v>
      </c>
      <c r="I687" s="180">
        <f>(I628/I611)*W78</f>
        <v>0</v>
      </c>
      <c r="J687" s="180" t="e">
        <f>(J629/J611)*W79</f>
        <v>#DIV/0!</v>
      </c>
      <c r="K687" s="180" t="e">
        <f>(K643/K611)*W75</f>
        <v>#DIV/0!</v>
      </c>
      <c r="L687" s="180" t="e">
        <f>(L646/L611)*W80</f>
        <v>#DIV/0!</v>
      </c>
      <c r="M687" s="180" t="e">
        <f t="shared" si="20"/>
        <v>#DIV/0!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X71</f>
        <v>0</v>
      </c>
      <c r="D688" s="180">
        <f>(D614/D611)*X76</f>
        <v>0</v>
      </c>
      <c r="E688" s="180">
        <f>(E622/E611)*SUM(C688:D688)</f>
        <v>0</v>
      </c>
      <c r="F688" s="180">
        <f>(F623/F611)*X63</f>
        <v>0</v>
      </c>
      <c r="G688" s="180">
        <f>(G624/G611)*X77</f>
        <v>0</v>
      </c>
      <c r="H688" s="180">
        <f>(H627/H611)*X59</f>
        <v>0</v>
      </c>
      <c r="I688" s="180">
        <f>(I628/I611)*X78</f>
        <v>0</v>
      </c>
      <c r="J688" s="180" t="e">
        <f>(J629/J611)*X79</f>
        <v>#DIV/0!</v>
      </c>
      <c r="K688" s="180" t="e">
        <f>(K643/K611)*X75</f>
        <v>#DIV/0!</v>
      </c>
      <c r="L688" s="180" t="e">
        <f>(L646/L611)*X80</f>
        <v>#DIV/0!</v>
      </c>
      <c r="M688" s="180" t="e">
        <f t="shared" si="20"/>
        <v>#DIV/0!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Y71</f>
        <v>1653927</v>
      </c>
      <c r="D689" s="180">
        <f>(D614/D611)*Y76</f>
        <v>187390.75942767068</v>
      </c>
      <c r="E689" s="180">
        <f>(E622/E611)*SUM(C689:D689)</f>
        <v>230710.36498317466</v>
      </c>
      <c r="F689" s="180">
        <f>(F623/F611)*Y63</f>
        <v>56901.71894812442</v>
      </c>
      <c r="G689" s="180">
        <f>(G624/G611)*Y77</f>
        <v>0</v>
      </c>
      <c r="H689" s="180">
        <f>(H627/H611)*Y59</f>
        <v>-28343.914558246433</v>
      </c>
      <c r="I689" s="180">
        <f>(I628/I611)*Y78</f>
        <v>18639.090552733476</v>
      </c>
      <c r="J689" s="180" t="e">
        <f>(J629/J611)*Y79</f>
        <v>#DIV/0!</v>
      </c>
      <c r="K689" s="180" t="e">
        <f>(K643/K611)*Y75</f>
        <v>#DIV/0!</v>
      </c>
      <c r="L689" s="180" t="e">
        <f>(L646/L611)*Y80</f>
        <v>#DIV/0!</v>
      </c>
      <c r="M689" s="180" t="e">
        <f t="shared" si="20"/>
        <v>#DIV/0!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Z71</f>
        <v>0</v>
      </c>
      <c r="D690" s="180">
        <f>(D614/D611)*Z76</f>
        <v>0</v>
      </c>
      <c r="E690" s="180">
        <f>(E622/E611)*SUM(C690:D690)</f>
        <v>0</v>
      </c>
      <c r="F690" s="180">
        <f>(F623/F611)*Z63</f>
        <v>0</v>
      </c>
      <c r="G690" s="180">
        <f>(G624/G611)*Z77</f>
        <v>0</v>
      </c>
      <c r="H690" s="180">
        <f>(H627/H611)*Z59</f>
        <v>0</v>
      </c>
      <c r="I690" s="180">
        <f>(I628/I611)*Z78</f>
        <v>0</v>
      </c>
      <c r="J690" s="180" t="e">
        <f>(J629/J611)*Z79</f>
        <v>#DIV/0!</v>
      </c>
      <c r="K690" s="180" t="e">
        <f>(K643/K611)*Z75</f>
        <v>#DIV/0!</v>
      </c>
      <c r="L690" s="180" t="e">
        <f>(L646/L611)*Z80</f>
        <v>#DIV/0!</v>
      </c>
      <c r="M690" s="180" t="e">
        <f t="shared" si="20"/>
        <v>#DIV/0!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AA71</f>
        <v>0</v>
      </c>
      <c r="D691" s="180">
        <f>(D614/D611)*AA76</f>
        <v>0</v>
      </c>
      <c r="E691" s="180">
        <f>(E622/E611)*SUM(C691:D691)</f>
        <v>0</v>
      </c>
      <c r="F691" s="180">
        <f>(F623/F611)*AA63</f>
        <v>0</v>
      </c>
      <c r="G691" s="180">
        <f>(G624/G611)*AA77</f>
        <v>0</v>
      </c>
      <c r="H691" s="180">
        <f>(H627/H611)*AA59</f>
        <v>0</v>
      </c>
      <c r="I691" s="180">
        <f>(I628/I611)*AA78</f>
        <v>0</v>
      </c>
      <c r="J691" s="180" t="e">
        <f>(J629/J611)*AA79</f>
        <v>#DIV/0!</v>
      </c>
      <c r="K691" s="180" t="e">
        <f>(K643/K611)*AA75</f>
        <v>#DIV/0!</v>
      </c>
      <c r="L691" s="180" t="e">
        <f>(L646/L611)*AA80</f>
        <v>#DIV/0!</v>
      </c>
      <c r="M691" s="180" t="e">
        <f t="shared" si="20"/>
        <v>#DIV/0!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AB71</f>
        <v>672601</v>
      </c>
      <c r="D692" s="180">
        <f>(D614/D611)*AB76</f>
        <v>22104.869689988278</v>
      </c>
      <c r="E692" s="180">
        <f>(E622/E611)*SUM(C692:D692)</f>
        <v>87044.098679604795</v>
      </c>
      <c r="F692" s="180">
        <f>(F623/F611)*AB63</f>
        <v>0</v>
      </c>
      <c r="G692" s="180">
        <f>(G624/G611)*AB77</f>
        <v>0</v>
      </c>
      <c r="H692" s="180">
        <f>(H627/H611)*AB59</f>
        <v>0</v>
      </c>
      <c r="I692" s="180">
        <f>(I628/I611)*AB78</f>
        <v>6395.7663661340357</v>
      </c>
      <c r="J692" s="180" t="e">
        <f>(J629/J611)*AB79</f>
        <v>#DIV/0!</v>
      </c>
      <c r="K692" s="180" t="e">
        <f>(K643/K611)*AB75</f>
        <v>#DIV/0!</v>
      </c>
      <c r="L692" s="180" t="e">
        <f>(L646/L611)*AB80</f>
        <v>#DIV/0!</v>
      </c>
      <c r="M692" s="180" t="e">
        <f t="shared" si="20"/>
        <v>#DIV/0!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AC71</f>
        <v>249130</v>
      </c>
      <c r="D693" s="180">
        <f>(D614/D611)*AC76</f>
        <v>13440.068853320399</v>
      </c>
      <c r="E693" s="180">
        <f>(E622/E611)*SUM(C693:D693)</f>
        <v>32899.067045133997</v>
      </c>
      <c r="F693" s="180">
        <f>(F623/F611)*AC63</f>
        <v>0</v>
      </c>
      <c r="G693" s="180">
        <f>(G624/G611)*AC77</f>
        <v>0</v>
      </c>
      <c r="H693" s="180">
        <f>(H627/H611)*AC59</f>
        <v>-8012.7445181710846</v>
      </c>
      <c r="I693" s="180">
        <f>(I628/I611)*AC78</f>
        <v>8710.4246700682579</v>
      </c>
      <c r="J693" s="180" t="e">
        <f>(J629/J611)*AC79</f>
        <v>#DIV/0!</v>
      </c>
      <c r="K693" s="180" t="e">
        <f>(K643/K611)*AC75</f>
        <v>#DIV/0!</v>
      </c>
      <c r="L693" s="180" t="e">
        <f>(L646/L611)*AC80</f>
        <v>#DIV/0!</v>
      </c>
      <c r="M693" s="180" t="e">
        <f t="shared" si="20"/>
        <v>#DIV/0!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AD71</f>
        <v>0</v>
      </c>
      <c r="D694" s="180">
        <f>(D614/D611)*AD76</f>
        <v>0</v>
      </c>
      <c r="E694" s="180">
        <f>(E622/E611)*SUM(C694:D694)</f>
        <v>0</v>
      </c>
      <c r="F694" s="180">
        <f>(F623/F611)*AD63</f>
        <v>0</v>
      </c>
      <c r="G694" s="180">
        <f>(G624/G611)*AD77</f>
        <v>0</v>
      </c>
      <c r="H694" s="180">
        <f>(H627/H611)*AD59</f>
        <v>0</v>
      </c>
      <c r="I694" s="180">
        <f>(I628/I611)*AD78</f>
        <v>0</v>
      </c>
      <c r="J694" s="180" t="e">
        <f>(J629/J611)*AD79</f>
        <v>#DIV/0!</v>
      </c>
      <c r="K694" s="180" t="e">
        <f>(K643/K611)*AD75</f>
        <v>#DIV/0!</v>
      </c>
      <c r="L694" s="180" t="e">
        <f>(L646/L611)*AD80</f>
        <v>#DIV/0!</v>
      </c>
      <c r="M694" s="180" t="e">
        <f t="shared" si="20"/>
        <v>#DIV/0!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AE71</f>
        <v>955417</v>
      </c>
      <c r="D695" s="180">
        <f>(D614/D611)*AE76</f>
        <v>105826.10088517037</v>
      </c>
      <c r="E695" s="180">
        <f>(E622/E611)*SUM(C695:D695)</f>
        <v>132969.87002243233</v>
      </c>
      <c r="F695" s="180">
        <f>(F623/F611)*AE63</f>
        <v>0</v>
      </c>
      <c r="G695" s="180">
        <f>(G624/G611)*AE77</f>
        <v>0</v>
      </c>
      <c r="H695" s="180">
        <f>(H627/H611)*AE59</f>
        <v>-21596.996605980974</v>
      </c>
      <c r="I695" s="180">
        <f>(I628/I611)*AE78</f>
        <v>15349.839278721685</v>
      </c>
      <c r="J695" s="180" t="e">
        <f>(J629/J611)*AE79</f>
        <v>#DIV/0!</v>
      </c>
      <c r="K695" s="180" t="e">
        <f>(K643/K611)*AE75</f>
        <v>#DIV/0!</v>
      </c>
      <c r="L695" s="180" t="e">
        <f>(L646/L611)*AE80</f>
        <v>#DIV/0!</v>
      </c>
      <c r="M695" s="180" t="e">
        <f t="shared" si="20"/>
        <v>#DIV/0!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AF71</f>
        <v>0</v>
      </c>
      <c r="D696" s="180">
        <f>(D614/D611)*AF76</f>
        <v>0</v>
      </c>
      <c r="E696" s="180">
        <f>(E622/E611)*SUM(C696:D696)</f>
        <v>0</v>
      </c>
      <c r="F696" s="180">
        <f>(F623/F611)*AF63</f>
        <v>0</v>
      </c>
      <c r="G696" s="180">
        <f>(G624/G611)*AF77</f>
        <v>0</v>
      </c>
      <c r="H696" s="180">
        <f>(H627/H611)*AF59</f>
        <v>0</v>
      </c>
      <c r="I696" s="180">
        <f>(I628/I611)*AF78</f>
        <v>0</v>
      </c>
      <c r="J696" s="180" t="e">
        <f>(J629/J611)*AF79</f>
        <v>#DIV/0!</v>
      </c>
      <c r="K696" s="180" t="e">
        <f>(K643/K611)*AF75</f>
        <v>#DIV/0!</v>
      </c>
      <c r="L696" s="180" t="e">
        <f>(L646/L611)*AF80</f>
        <v>#DIV/0!</v>
      </c>
      <c r="M696" s="180" t="e">
        <f t="shared" si="20"/>
        <v>#DIV/0!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AG71</f>
        <v>1898599</v>
      </c>
      <c r="D697" s="180">
        <f>(D614/D611)*AG76</f>
        <v>109176.49054201528</v>
      </c>
      <c r="E697" s="180">
        <f>(E622/E611)*SUM(C697:D697)</f>
        <v>251566.90845756032</v>
      </c>
      <c r="F697" s="180">
        <f>(F623/F611)*AG63</f>
        <v>69550.279315795357</v>
      </c>
      <c r="G697" s="180">
        <f>(G624/G611)*AG77</f>
        <v>10946.141556221859</v>
      </c>
      <c r="H697" s="180">
        <f>(H627/H611)*AG59</f>
        <v>-11888.169201473287</v>
      </c>
      <c r="I697" s="180">
        <f>(I628/I611)*AG78</f>
        <v>17542.673461396211</v>
      </c>
      <c r="J697" s="180" t="e">
        <f>(J629/J611)*AG79</f>
        <v>#DIV/0!</v>
      </c>
      <c r="K697" s="180" t="e">
        <f>(K643/K611)*AG75</f>
        <v>#DIV/0!</v>
      </c>
      <c r="L697" s="180" t="e">
        <f>(L646/L611)*AG80</f>
        <v>#DIV/0!</v>
      </c>
      <c r="M697" s="180" t="e">
        <f t="shared" si="20"/>
        <v>#DIV/0!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AH71</f>
        <v>0</v>
      </c>
      <c r="D698" s="180">
        <f>(D614/D611)*AH76</f>
        <v>0</v>
      </c>
      <c r="E698" s="180">
        <f>(E622/E611)*SUM(C698:D698)</f>
        <v>0</v>
      </c>
      <c r="F698" s="180">
        <f>(F623/F611)*AH63</f>
        <v>0</v>
      </c>
      <c r="G698" s="180">
        <f>(G624/G611)*AH77</f>
        <v>0</v>
      </c>
      <c r="H698" s="180">
        <f>(H627/H611)*AH59</f>
        <v>0</v>
      </c>
      <c r="I698" s="180">
        <f>(I628/I611)*AH78</f>
        <v>0</v>
      </c>
      <c r="J698" s="180" t="e">
        <f>(J629/J611)*AH79</f>
        <v>#DIV/0!</v>
      </c>
      <c r="K698" s="180" t="e">
        <f>(K643/K611)*AH75</f>
        <v>#DIV/0!</v>
      </c>
      <c r="L698" s="180" t="e">
        <f>(L646/L611)*AH80</f>
        <v>#DIV/0!</v>
      </c>
      <c r="M698" s="180" t="e">
        <f t="shared" si="20"/>
        <v>#DIV/0!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AI71</f>
        <v>0</v>
      </c>
      <c r="D699" s="180">
        <f>(D614/D611)*AI76</f>
        <v>0</v>
      </c>
      <c r="E699" s="180">
        <f>(E622/E611)*SUM(C699:D699)</f>
        <v>0</v>
      </c>
      <c r="F699" s="180">
        <f>(F623/F611)*AI63</f>
        <v>0</v>
      </c>
      <c r="G699" s="180">
        <f>(G624/G611)*AI77</f>
        <v>0</v>
      </c>
      <c r="H699" s="180">
        <f>(H627/H611)*AI59</f>
        <v>0</v>
      </c>
      <c r="I699" s="180">
        <f>(I628/I611)*AI78</f>
        <v>0</v>
      </c>
      <c r="J699" s="180" t="e">
        <f>(J629/J611)*AI79</f>
        <v>#DIV/0!</v>
      </c>
      <c r="K699" s="180" t="e">
        <f>(K643/K611)*AI75</f>
        <v>#DIV/0!</v>
      </c>
      <c r="L699" s="180" t="e">
        <f>(L646/L611)*AI80</f>
        <v>#DIV/0!</v>
      </c>
      <c r="M699" s="180" t="e">
        <f t="shared" si="20"/>
        <v>#DIV/0!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AJ71</f>
        <v>868544</v>
      </c>
      <c r="D700" s="180">
        <f>(D614/D611)*AJ76</f>
        <v>75634.083747625409</v>
      </c>
      <c r="E700" s="180">
        <f>(E622/E611)*SUM(C700:D700)</f>
        <v>118302.05253559105</v>
      </c>
      <c r="F700" s="180">
        <f>(F623/F611)*AJ63</f>
        <v>16912.053237975393</v>
      </c>
      <c r="G700" s="180">
        <f>(G624/G611)*AJ77</f>
        <v>0</v>
      </c>
      <c r="H700" s="180">
        <f>(H627/H611)*AJ59</f>
        <v>-3186.3910107279567</v>
      </c>
      <c r="I700" s="180">
        <f>(I628/I611)*AJ78</f>
        <v>15106.191036202294</v>
      </c>
      <c r="J700" s="180" t="e">
        <f>(J629/J611)*AJ79</f>
        <v>#DIV/0!</v>
      </c>
      <c r="K700" s="180" t="e">
        <f>(K643/K611)*AJ75</f>
        <v>#DIV/0!</v>
      </c>
      <c r="L700" s="180" t="e">
        <f>(L646/L611)*AJ80</f>
        <v>#DIV/0!</v>
      </c>
      <c r="M700" s="180" t="e">
        <f t="shared" si="20"/>
        <v>#DIV/0!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AK71</f>
        <v>0</v>
      </c>
      <c r="D701" s="180">
        <f>(D614/D611)*AK76</f>
        <v>0</v>
      </c>
      <c r="E701" s="180">
        <f>(E622/E611)*SUM(C701:D701)</f>
        <v>0</v>
      </c>
      <c r="F701" s="180">
        <f>(F623/F611)*AK63</f>
        <v>0</v>
      </c>
      <c r="G701" s="180">
        <f>(G624/G611)*AK77</f>
        <v>0</v>
      </c>
      <c r="H701" s="180">
        <f>(H627/H611)*AK59</f>
        <v>0</v>
      </c>
      <c r="I701" s="180">
        <f>(I628/I611)*AK78</f>
        <v>0</v>
      </c>
      <c r="J701" s="180" t="e">
        <f>(J629/J611)*AK79</f>
        <v>#DIV/0!</v>
      </c>
      <c r="K701" s="180" t="e">
        <f>(K643/K611)*AK75</f>
        <v>#DIV/0!</v>
      </c>
      <c r="L701" s="180" t="e">
        <f>(L646/L611)*AK80</f>
        <v>#DIV/0!</v>
      </c>
      <c r="M701" s="180" t="e">
        <f t="shared" si="20"/>
        <v>#DIV/0!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AL71</f>
        <v>0</v>
      </c>
      <c r="D702" s="180">
        <f>(D614/D611)*AL76</f>
        <v>0</v>
      </c>
      <c r="E702" s="180">
        <f>(E622/E611)*SUM(C702:D702)</f>
        <v>0</v>
      </c>
      <c r="F702" s="180">
        <f>(F623/F611)*AL63</f>
        <v>0</v>
      </c>
      <c r="G702" s="180">
        <f>(G624/G611)*AL77</f>
        <v>0</v>
      </c>
      <c r="H702" s="180">
        <f>(H627/H611)*AL59</f>
        <v>0</v>
      </c>
      <c r="I702" s="180">
        <f>(I628/I611)*AL78</f>
        <v>0</v>
      </c>
      <c r="J702" s="180" t="e">
        <f>(J629/J611)*AL79</f>
        <v>#DIV/0!</v>
      </c>
      <c r="K702" s="180" t="e">
        <f>(K643/K611)*AL75</f>
        <v>#DIV/0!</v>
      </c>
      <c r="L702" s="180" t="e">
        <f>(L646/L611)*AL80</f>
        <v>#DIV/0!</v>
      </c>
      <c r="M702" s="180" t="e">
        <f t="shared" si="20"/>
        <v>#DIV/0!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AM71</f>
        <v>0</v>
      </c>
      <c r="D703" s="180">
        <f>(D614/D611)*AM76</f>
        <v>0</v>
      </c>
      <c r="E703" s="180">
        <f>(E622/E611)*SUM(C703:D703)</f>
        <v>0</v>
      </c>
      <c r="F703" s="180">
        <f>(F623/F611)*AM63</f>
        <v>0</v>
      </c>
      <c r="G703" s="180">
        <f>(G624/G611)*AM77</f>
        <v>0</v>
      </c>
      <c r="H703" s="180">
        <f>(H627/H611)*AM59</f>
        <v>0</v>
      </c>
      <c r="I703" s="180">
        <f>(I628/I611)*AM78</f>
        <v>0</v>
      </c>
      <c r="J703" s="180" t="e">
        <f>(J629/J611)*AM79</f>
        <v>#DIV/0!</v>
      </c>
      <c r="K703" s="180" t="e">
        <f>(K643/K611)*AM75</f>
        <v>#DIV/0!</v>
      </c>
      <c r="L703" s="180" t="e">
        <f>(L646/L611)*AM80</f>
        <v>#DIV/0!</v>
      </c>
      <c r="M703" s="180" t="e">
        <f t="shared" si="20"/>
        <v>#DIV/0!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AN71</f>
        <v>0</v>
      </c>
      <c r="D704" s="180">
        <f>(D614/D611)*AN76</f>
        <v>0</v>
      </c>
      <c r="E704" s="180">
        <f>(E622/E611)*SUM(C704:D704)</f>
        <v>0</v>
      </c>
      <c r="F704" s="180">
        <f>(F623/F611)*AN63</f>
        <v>0</v>
      </c>
      <c r="G704" s="180">
        <f>(G624/G611)*AN77</f>
        <v>0</v>
      </c>
      <c r="H704" s="180">
        <f>(H627/H611)*AN59</f>
        <v>0</v>
      </c>
      <c r="I704" s="180">
        <f>(I628/I611)*AN78</f>
        <v>0</v>
      </c>
      <c r="J704" s="180" t="e">
        <f>(J629/J611)*AN79</f>
        <v>#DIV/0!</v>
      </c>
      <c r="K704" s="180" t="e">
        <f>(K643/K611)*AN75</f>
        <v>#DIV/0!</v>
      </c>
      <c r="L704" s="180" t="e">
        <f>(L646/L611)*AN80</f>
        <v>#DIV/0!</v>
      </c>
      <c r="M704" s="180" t="e">
        <f t="shared" si="20"/>
        <v>#DIV/0!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AO71</f>
        <v>0</v>
      </c>
      <c r="D705" s="180">
        <f>(D614/D611)*AO76</f>
        <v>0</v>
      </c>
      <c r="E705" s="180">
        <f>(E622/E611)*SUM(C705:D705)</f>
        <v>0</v>
      </c>
      <c r="F705" s="180">
        <f>(F623/F611)*AO63</f>
        <v>0</v>
      </c>
      <c r="G705" s="180">
        <f>(G624/G611)*AO77</f>
        <v>0</v>
      </c>
      <c r="H705" s="180">
        <f>(H627/H611)*AO59</f>
        <v>0</v>
      </c>
      <c r="I705" s="180">
        <f>(I628/I611)*AO78</f>
        <v>0</v>
      </c>
      <c r="J705" s="180" t="e">
        <f>(J629/J611)*AO79</f>
        <v>#DIV/0!</v>
      </c>
      <c r="K705" s="180" t="e">
        <f>(K643/K611)*AO75</f>
        <v>#DIV/0!</v>
      </c>
      <c r="L705" s="180" t="e">
        <f>(L646/L611)*AO80</f>
        <v>#DIV/0!</v>
      </c>
      <c r="M705" s="180" t="e">
        <f t="shared" si="20"/>
        <v>#DIV/0!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AP71</f>
        <v>0</v>
      </c>
      <c r="D706" s="180">
        <f>(D614/D611)*AP76</f>
        <v>0</v>
      </c>
      <c r="E706" s="180">
        <f>(E622/E611)*SUM(C706:D706)</f>
        <v>0</v>
      </c>
      <c r="F706" s="180">
        <f>(F623/F611)*AP63</f>
        <v>0</v>
      </c>
      <c r="G706" s="180">
        <f>(G624/G611)*AP77</f>
        <v>0</v>
      </c>
      <c r="H706" s="180">
        <f>(H627/H611)*AP59</f>
        <v>0</v>
      </c>
      <c r="I706" s="180">
        <f>(I628/I611)*AP78</f>
        <v>0</v>
      </c>
      <c r="J706" s="180" t="e">
        <f>(J629/J611)*AP79</f>
        <v>#DIV/0!</v>
      </c>
      <c r="K706" s="180" t="e">
        <f>(K643/K611)*AP75</f>
        <v>#DIV/0!</v>
      </c>
      <c r="L706" s="180" t="e">
        <f>(L646/L611)*AP80</f>
        <v>#DIV/0!</v>
      </c>
      <c r="M706" s="180" t="e">
        <f t="shared" si="20"/>
        <v>#DIV/0!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AQ71</f>
        <v>0</v>
      </c>
      <c r="D707" s="180">
        <f>(D614/D611)*AQ76</f>
        <v>0</v>
      </c>
      <c r="E707" s="180">
        <f>(E622/E611)*SUM(C707:D707)</f>
        <v>0</v>
      </c>
      <c r="F707" s="180">
        <f>(F623/F611)*AQ63</f>
        <v>0</v>
      </c>
      <c r="G707" s="180">
        <f>(G624/G611)*AQ77</f>
        <v>0</v>
      </c>
      <c r="H707" s="180">
        <f>(H627/H611)*AQ59</f>
        <v>0</v>
      </c>
      <c r="I707" s="180">
        <f>(I628/I611)*AQ78</f>
        <v>0</v>
      </c>
      <c r="J707" s="180" t="e">
        <f>(J629/J611)*AQ79</f>
        <v>#DIV/0!</v>
      </c>
      <c r="K707" s="180" t="e">
        <f>(K643/K611)*AQ75</f>
        <v>#DIV/0!</v>
      </c>
      <c r="L707" s="180" t="e">
        <f>(L646/L611)*AQ80</f>
        <v>#DIV/0!</v>
      </c>
      <c r="M707" s="180" t="e">
        <f t="shared" si="20"/>
        <v>#DIV/0!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AR71</f>
        <v>0</v>
      </c>
      <c r="D708" s="180">
        <f>(D614/D611)*AR76</f>
        <v>0</v>
      </c>
      <c r="E708" s="180">
        <f>(E622/E611)*SUM(C708:D708)</f>
        <v>0</v>
      </c>
      <c r="F708" s="180">
        <f>(F623/F611)*AR63</f>
        <v>0</v>
      </c>
      <c r="G708" s="180">
        <f>(G624/G611)*AR77</f>
        <v>0</v>
      </c>
      <c r="H708" s="180">
        <f>(H627/H611)*AR59</f>
        <v>0</v>
      </c>
      <c r="I708" s="180">
        <f>(I628/I611)*AR78</f>
        <v>0</v>
      </c>
      <c r="J708" s="180" t="e">
        <f>(J629/J611)*AR79</f>
        <v>#DIV/0!</v>
      </c>
      <c r="K708" s="180" t="e">
        <f>(K643/K611)*AR75</f>
        <v>#DIV/0!</v>
      </c>
      <c r="L708" s="180" t="e">
        <f>(L646/L611)*AR80</f>
        <v>#DIV/0!</v>
      </c>
      <c r="M708" s="180" t="e">
        <f t="shared" si="20"/>
        <v>#DIV/0!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AS71</f>
        <v>0</v>
      </c>
      <c r="D709" s="180">
        <f>(D614/D611)*AS76</f>
        <v>0</v>
      </c>
      <c r="E709" s="180">
        <f>(E622/E611)*SUM(C709:D709)</f>
        <v>0</v>
      </c>
      <c r="F709" s="180">
        <f>(F623/F611)*AS63</f>
        <v>0</v>
      </c>
      <c r="G709" s="180">
        <f>(G624/G611)*AS77</f>
        <v>0</v>
      </c>
      <c r="H709" s="180">
        <f>(H627/H611)*AS59</f>
        <v>0</v>
      </c>
      <c r="I709" s="180">
        <f>(I628/I611)*AS78</f>
        <v>0</v>
      </c>
      <c r="J709" s="180" t="e">
        <f>(J629/J611)*AS79</f>
        <v>#DIV/0!</v>
      </c>
      <c r="K709" s="180" t="e">
        <f>(K643/K611)*AS75</f>
        <v>#DIV/0!</v>
      </c>
      <c r="L709" s="180" t="e">
        <f>(L646/L611)*AS80</f>
        <v>#DIV/0!</v>
      </c>
      <c r="M709" s="180" t="e">
        <f t="shared" si="20"/>
        <v>#DIV/0!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AT71</f>
        <v>0</v>
      </c>
      <c r="D710" s="180">
        <f>(D614/D611)*AT76</f>
        <v>0</v>
      </c>
      <c r="E710" s="180">
        <f>(E622/E611)*SUM(C710:D710)</f>
        <v>0</v>
      </c>
      <c r="F710" s="180">
        <f>(F623/F611)*AT63</f>
        <v>0</v>
      </c>
      <c r="G710" s="180">
        <f>(G624/G611)*AT77</f>
        <v>0</v>
      </c>
      <c r="H710" s="180">
        <f>(H627/H611)*AT59</f>
        <v>0</v>
      </c>
      <c r="I710" s="180">
        <f>(I628/I611)*AT78</f>
        <v>0</v>
      </c>
      <c r="J710" s="180" t="e">
        <f>(J629/J611)*AT79</f>
        <v>#DIV/0!</v>
      </c>
      <c r="K710" s="180" t="e">
        <f>(K643/K611)*AT75</f>
        <v>#DIV/0!</v>
      </c>
      <c r="L710" s="180" t="e">
        <f>(L646/L611)*AT80</f>
        <v>#DIV/0!</v>
      </c>
      <c r="M710" s="180" t="e">
        <f t="shared" si="20"/>
        <v>#DIV/0!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AU71</f>
        <v>0</v>
      </c>
      <c r="D711" s="180">
        <f>(D614/D611)*AU76</f>
        <v>0</v>
      </c>
      <c r="E711" s="180">
        <f>(E622/E611)*SUM(C711:D711)</f>
        <v>0</v>
      </c>
      <c r="F711" s="180">
        <f>(F623/F611)*AU63</f>
        <v>0</v>
      </c>
      <c r="G711" s="180">
        <f>(G624/G611)*AU77</f>
        <v>0</v>
      </c>
      <c r="H711" s="180">
        <f>(H627/H611)*AU59</f>
        <v>0</v>
      </c>
      <c r="I711" s="180">
        <f>(I628/I611)*AU78</f>
        <v>0</v>
      </c>
      <c r="J711" s="180" t="e">
        <f>(J629/J611)*AU79</f>
        <v>#DIV/0!</v>
      </c>
      <c r="K711" s="180" t="e">
        <f>(K643/K611)*AU75</f>
        <v>#DIV/0!</v>
      </c>
      <c r="L711" s="180" t="e">
        <f>(L646/L611)*AU80</f>
        <v>#DIV/0!</v>
      </c>
      <c r="M711" s="180" t="e">
        <f t="shared" si="20"/>
        <v>#DIV/0!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AV71</f>
        <v>0</v>
      </c>
      <c r="D712" s="180">
        <f>(D614/D611)*AV76</f>
        <v>0</v>
      </c>
      <c r="E712" s="180">
        <f>(E622/E611)*SUM(C712:D712)</f>
        <v>0</v>
      </c>
      <c r="F712" s="180">
        <f>(F623/F611)*AV63</f>
        <v>0</v>
      </c>
      <c r="G712" s="180">
        <f>(G624/G611)*AV77</f>
        <v>0</v>
      </c>
      <c r="H712" s="180">
        <f>(H627/H611)*AV59</f>
        <v>0</v>
      </c>
      <c r="I712" s="180">
        <f>(I628/I611)*AV78</f>
        <v>0</v>
      </c>
      <c r="J712" s="180" t="e">
        <f>(J629/J611)*AV79</f>
        <v>#DIV/0!</v>
      </c>
      <c r="K712" s="180" t="e">
        <f>(K643/K611)*AV75</f>
        <v>#DIV/0!</v>
      </c>
      <c r="L712" s="180" t="e">
        <f>(L646/L611)*AV80</f>
        <v>#DIV/0!</v>
      </c>
      <c r="M712" s="180" t="e">
        <f t="shared" si="20"/>
        <v>#DIV/0!</v>
      </c>
      <c r="N712" s="199" t="s">
        <v>741</v>
      </c>
    </row>
    <row r="714" spans="1:82" ht="12.6" customHeight="1" x14ac:dyDescent="0.25">
      <c r="C714" s="180">
        <f>SUM(C613:C646)+SUM(C667:C712)</f>
        <v>19706372</v>
      </c>
      <c r="D714" s="180">
        <f>SUM(D615:D646)+SUM(D667:D712)</f>
        <v>1905563.0000000005</v>
      </c>
      <c r="E714" s="180">
        <f>SUM(E623:E646)+SUM(E667:E712)</f>
        <v>2194209.7325087911</v>
      </c>
      <c r="F714" s="180">
        <f>SUM(F624:F647)+SUM(F667:F712)</f>
        <v>247582.70866418729</v>
      </c>
      <c r="G714" s="180">
        <f>SUM(G625:G646)+SUM(G667:G712)</f>
        <v>452397.59161185165</v>
      </c>
      <c r="H714" s="180">
        <f>SUM(H628:H646)+SUM(H667:H712)</f>
        <v>-388973.53826556663</v>
      </c>
      <c r="I714" s="180">
        <f>SUM(I629:I646)+SUM(I667:I712)</f>
        <v>394222.85639637586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" customHeight="1" x14ac:dyDescent="0.25">
      <c r="C715" s="180">
        <f>CE71</f>
        <v>19706372</v>
      </c>
      <c r="D715" s="180">
        <f>D614</f>
        <v>1905563</v>
      </c>
      <c r="E715" s="180">
        <f>E622</f>
        <v>2194209.7325087911</v>
      </c>
      <c r="F715" s="180">
        <f>F623</f>
        <v>247582.70866418729</v>
      </c>
      <c r="G715" s="180">
        <f>G624</f>
        <v>452397.59161185165</v>
      </c>
      <c r="H715" s="180">
        <f>H627</f>
        <v>196037.87434593125</v>
      </c>
      <c r="I715" s="180">
        <f>I628</f>
        <v>394222.85639637598</v>
      </c>
      <c r="J715" s="180">
        <f>J629</f>
        <v>22924.081448882389</v>
      </c>
      <c r="K715" s="180" t="e">
        <f>K643</f>
        <v>#DIV/0!</v>
      </c>
      <c r="L715" s="180" t="e">
        <f>L646</f>
        <v>#DIV/0!</v>
      </c>
      <c r="M715" s="180">
        <f>C647</f>
        <v>7228038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9"/>
      <c r="J719" s="279"/>
      <c r="K719" s="279"/>
      <c r="L719" s="279"/>
      <c r="M719" s="279"/>
      <c r="N719" s="279"/>
      <c r="O719" s="202"/>
      <c r="P719" s="279"/>
      <c r="Q719" s="279"/>
      <c r="R719" s="279"/>
      <c r="S719" s="279"/>
      <c r="T719" s="279"/>
      <c r="U719" s="279"/>
      <c r="V719" s="279"/>
      <c r="W719" s="279"/>
      <c r="X719" s="279"/>
      <c r="Y719" s="279"/>
      <c r="Z719" s="279"/>
      <c r="AA719" s="279"/>
      <c r="AB719" s="279"/>
      <c r="AC719" s="279"/>
      <c r="AD719" s="279"/>
      <c r="AE719" s="279"/>
      <c r="AF719" s="279"/>
      <c r="AG719" s="279"/>
      <c r="AH719" s="279"/>
      <c r="AI719" s="279"/>
      <c r="AJ719" s="279"/>
      <c r="AK719" s="279"/>
      <c r="AL719" s="279"/>
      <c r="AM719" s="279"/>
      <c r="AN719" s="279"/>
      <c r="AO719" s="279"/>
      <c r="AP719" s="279"/>
      <c r="AQ719" s="279"/>
      <c r="AR719" s="279"/>
      <c r="AS719" s="279"/>
      <c r="AT719" s="279"/>
      <c r="AU719" s="279"/>
      <c r="AV719" s="279"/>
      <c r="AW719" s="279"/>
      <c r="AX719" s="279"/>
      <c r="AY719" s="279"/>
      <c r="AZ719" s="279"/>
      <c r="BA719" s="279"/>
      <c r="BB719" s="279"/>
      <c r="BC719" s="279"/>
      <c r="BD719" s="279"/>
      <c r="BE719" s="279"/>
      <c r="BF719" s="279"/>
      <c r="BG719" s="279"/>
      <c r="BH719" s="279"/>
      <c r="BI719" s="279"/>
      <c r="BJ719" s="279"/>
      <c r="BK719" s="279"/>
      <c r="BL719" s="279"/>
      <c r="BM719" s="279"/>
      <c r="BN719" s="279"/>
      <c r="BO719" s="279"/>
      <c r="BP719" s="279"/>
      <c r="BQ719" s="279"/>
      <c r="BR719" s="279"/>
      <c r="BS719" s="279"/>
      <c r="BT719" s="279"/>
      <c r="BU719" s="279"/>
      <c r="BV719" s="279"/>
      <c r="BW719" s="279"/>
      <c r="BX719" s="279"/>
      <c r="BY719" s="279"/>
      <c r="BZ719" s="279"/>
      <c r="CA719" s="279"/>
      <c r="CB719" s="279"/>
      <c r="CC719" s="279"/>
      <c r="CD719" s="279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0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1" t="str">
        <f>RIGHT(C83,3)&amp;"*"&amp;RIGHT(C82,4)&amp;"*"&amp;"A"</f>
        <v>096*2017*A</v>
      </c>
      <c r="B721" s="279">
        <f>ROUND(C165,0)</f>
        <v>700692</v>
      </c>
      <c r="C721" s="279">
        <f>ROUND(C166,0)</f>
        <v>60235</v>
      </c>
      <c r="D721" s="279">
        <f>ROUND(C167,0)</f>
        <v>196578</v>
      </c>
      <c r="E721" s="279">
        <f>ROUND(C168,0)</f>
        <v>787000</v>
      </c>
      <c r="F721" s="279">
        <f>ROUND(C169,0)</f>
        <v>6252</v>
      </c>
      <c r="G721" s="279">
        <f>ROUND(C170,0)</f>
        <v>175092</v>
      </c>
      <c r="H721" s="279">
        <f>ROUND(C171+C172,0)</f>
        <v>551042</v>
      </c>
      <c r="I721" s="279">
        <f>ROUND(C175,0)</f>
        <v>0</v>
      </c>
      <c r="J721" s="279">
        <f>ROUND(C176,0)</f>
        <v>34809</v>
      </c>
      <c r="K721" s="279">
        <f>ROUND(C179,0)</f>
        <v>73302</v>
      </c>
      <c r="L721" s="279">
        <f>ROUND(C180,0)</f>
        <v>58283</v>
      </c>
      <c r="M721" s="279">
        <f>ROUND(C183,0)</f>
        <v>6242</v>
      </c>
      <c r="N721" s="279">
        <f>ROUND(C184,0)</f>
        <v>101597</v>
      </c>
      <c r="O721" s="279">
        <f>ROUND(C185,0)</f>
        <v>0</v>
      </c>
      <c r="P721" s="279">
        <f>ROUND(C188,0)</f>
        <v>0</v>
      </c>
      <c r="Q721" s="279">
        <f>ROUND(C189,0)</f>
        <v>819410</v>
      </c>
      <c r="R721" s="279">
        <f>ROUND(B195,0)</f>
        <v>474331</v>
      </c>
      <c r="S721" s="279">
        <f>ROUND(C195,0)</f>
        <v>0</v>
      </c>
      <c r="T721" s="279">
        <f>ROUND(D195,0)</f>
        <v>0</v>
      </c>
      <c r="U721" s="279">
        <f>ROUND(B196,0)</f>
        <v>304123</v>
      </c>
      <c r="V721" s="279">
        <f>ROUND(C196,0)</f>
        <v>199862</v>
      </c>
      <c r="W721" s="279">
        <f>ROUND(D196,0)</f>
        <v>0</v>
      </c>
      <c r="X721" s="279">
        <f>ROUND(B197,0)</f>
        <v>17338956</v>
      </c>
      <c r="Y721" s="279">
        <f>ROUND(C197,0)</f>
        <v>120941</v>
      </c>
      <c r="Z721" s="279">
        <f>ROUND(D197,0)</f>
        <v>0</v>
      </c>
      <c r="AA721" s="279">
        <f>ROUND(B198,0)</f>
        <v>0</v>
      </c>
      <c r="AB721" s="279">
        <f>ROUND(C198,0)</f>
        <v>0</v>
      </c>
      <c r="AC721" s="279">
        <f>ROUND(D198,0)</f>
        <v>0</v>
      </c>
      <c r="AD721" s="279">
        <f>ROUND(B199,0)</f>
        <v>590576</v>
      </c>
      <c r="AE721" s="279">
        <f>ROUND(C199,0)</f>
        <v>0</v>
      </c>
      <c r="AF721" s="279">
        <f>ROUND(D199,0)</f>
        <v>0</v>
      </c>
      <c r="AG721" s="279">
        <f>ROUND(B200,0)</f>
        <v>0</v>
      </c>
      <c r="AH721" s="279">
        <f>ROUND(C200,0)</f>
        <v>0</v>
      </c>
      <c r="AI721" s="279">
        <f>ROUND(D200,0)</f>
        <v>0</v>
      </c>
      <c r="AJ721" s="279">
        <f>ROUND(B201,0)</f>
        <v>5601925</v>
      </c>
      <c r="AK721" s="279">
        <f>ROUND(C201,0)</f>
        <v>439080</v>
      </c>
      <c r="AL721" s="279">
        <f>ROUND(D201,0)</f>
        <v>133766</v>
      </c>
      <c r="AM721" s="279">
        <f>ROUND(B202,0)</f>
        <v>0</v>
      </c>
      <c r="AN721" s="279">
        <f>ROUND(C202,0)</f>
        <v>0</v>
      </c>
      <c r="AO721" s="279">
        <f>ROUND(D202,0)</f>
        <v>0</v>
      </c>
      <c r="AP721" s="279">
        <f>ROUND(B203,0)</f>
        <v>254453</v>
      </c>
      <c r="AQ721" s="279">
        <f>ROUND(C203,0)</f>
        <v>782601</v>
      </c>
      <c r="AR721" s="279">
        <f>ROUND(D203,0)</f>
        <v>362558</v>
      </c>
      <c r="AS721" s="279"/>
      <c r="AT721" s="279"/>
      <c r="AU721" s="279"/>
      <c r="AV721" s="279">
        <f>ROUND(B209,0)</f>
        <v>138898</v>
      </c>
      <c r="AW721" s="279">
        <f>ROUND(C209,0)</f>
        <v>55</v>
      </c>
      <c r="AX721" s="279">
        <f>ROUND(D209,0)</f>
        <v>0</v>
      </c>
      <c r="AY721" s="279">
        <f>ROUND(B210,0)</f>
        <v>6824487</v>
      </c>
      <c r="AZ721" s="279">
        <f>ROUND(C210,0)</f>
        <v>763076</v>
      </c>
      <c r="BA721" s="279">
        <f>ROUND(D210,0)</f>
        <v>0</v>
      </c>
      <c r="BB721" s="279">
        <f>ROUND(B211,0)</f>
        <v>0</v>
      </c>
      <c r="BC721" s="279">
        <f>ROUND(C211,0)</f>
        <v>0</v>
      </c>
      <c r="BD721" s="279">
        <f>ROUND(D211,0)</f>
        <v>0</v>
      </c>
      <c r="BE721" s="279">
        <f>ROUND(B212,0)</f>
        <v>347967</v>
      </c>
      <c r="BF721" s="279">
        <f>ROUND(C212,0)</f>
        <v>584</v>
      </c>
      <c r="BG721" s="279">
        <f>ROUND(D212,0)</f>
        <v>0</v>
      </c>
      <c r="BH721" s="279">
        <f>ROUND(B213,0)</f>
        <v>4944198</v>
      </c>
      <c r="BI721" s="279">
        <f>ROUND(C213,0)</f>
        <v>233400</v>
      </c>
      <c r="BJ721" s="279">
        <f>ROUND(D213,0)</f>
        <v>133767</v>
      </c>
      <c r="BK721" s="279">
        <f>ROUND(B214,0)</f>
        <v>0</v>
      </c>
      <c r="BL721" s="279">
        <f>ROUND(C214,0)</f>
        <v>0</v>
      </c>
      <c r="BM721" s="279">
        <f>ROUND(D214,0)</f>
        <v>0</v>
      </c>
      <c r="BN721" s="279">
        <f>ROUND(B215,0)</f>
        <v>0</v>
      </c>
      <c r="BO721" s="279">
        <f>ROUND(C215,0)</f>
        <v>0</v>
      </c>
      <c r="BP721" s="279">
        <f>ROUND(D215,0)</f>
        <v>0</v>
      </c>
      <c r="BQ721" s="279">
        <f>ROUND(B216,0)</f>
        <v>0</v>
      </c>
      <c r="BR721" s="279">
        <f>ROUND(C216,0)</f>
        <v>0</v>
      </c>
      <c r="BS721" s="279">
        <f>ROUND(D216,0)</f>
        <v>0</v>
      </c>
      <c r="BT721" s="279">
        <f>ROUND(C221,0)</f>
        <v>402858</v>
      </c>
      <c r="BU721" s="279">
        <f>ROUND(C222,0)</f>
        <v>0</v>
      </c>
      <c r="BV721" s="279">
        <f>ROUND(C223,0)</f>
        <v>3392902</v>
      </c>
      <c r="BW721" s="279">
        <f>ROUND(C224,0)</f>
        <v>3594875</v>
      </c>
      <c r="BX721" s="279">
        <f>ROUND(C225,0)</f>
        <v>96041</v>
      </c>
      <c r="BY721" s="279">
        <f>ROUND(C226,0)</f>
        <v>0</v>
      </c>
      <c r="BZ721" s="279">
        <f>ROUND(C229,0)</f>
        <v>0</v>
      </c>
      <c r="CA721" s="279">
        <f>ROUND(C231,0)</f>
        <v>68</v>
      </c>
      <c r="CB721" s="279">
        <f>ROUND(C232,0)</f>
        <v>0</v>
      </c>
      <c r="CC721" s="279">
        <f>ROUND(C236+C237,0)</f>
        <v>0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1" t="str">
        <f>RIGHT(C83,3)&amp;"*"&amp;RIGHT(C82,4)&amp;"*"&amp;"A"</f>
        <v>096*2017*A</v>
      </c>
      <c r="B725" s="279">
        <f>ROUND(C111,0)</f>
        <v>208</v>
      </c>
      <c r="C725" s="279">
        <f>ROUND(C112,0)</f>
        <v>106</v>
      </c>
      <c r="D725" s="279">
        <f>ROUND(C113,0)</f>
        <v>0</v>
      </c>
      <c r="E725" s="279">
        <f>ROUND(C114,0)</f>
        <v>0</v>
      </c>
      <c r="F725" s="279">
        <f>ROUND(D111,0)</f>
        <v>604</v>
      </c>
      <c r="G725" s="279">
        <f>ROUND(D112,0)</f>
        <v>1541</v>
      </c>
      <c r="H725" s="279">
        <f>ROUND(D113,0)</f>
        <v>0</v>
      </c>
      <c r="I725" s="279">
        <f>ROUND(D114,0)</f>
        <v>0</v>
      </c>
      <c r="J725" s="279">
        <f>ROUND(C116,0)</f>
        <v>2</v>
      </c>
      <c r="K725" s="279">
        <f>ROUND(C117,0)</f>
        <v>0</v>
      </c>
      <c r="L725" s="279">
        <f>ROUND(C118,0)</f>
        <v>17</v>
      </c>
      <c r="M725" s="279">
        <f>ROUND(C119,0)</f>
        <v>0</v>
      </c>
      <c r="N725" s="279">
        <f>ROUND(C120,0)</f>
        <v>0</v>
      </c>
      <c r="O725" s="279">
        <f>ROUND(C121,0)</f>
        <v>0</v>
      </c>
      <c r="P725" s="279">
        <f>ROUND(C122,0)</f>
        <v>0</v>
      </c>
      <c r="Q725" s="279">
        <f>ROUND(C123,0)</f>
        <v>6</v>
      </c>
      <c r="R725" s="279">
        <f>ROUND(C124,0)</f>
        <v>0</v>
      </c>
      <c r="S725" s="279">
        <f>ROUND(C125,0)</f>
        <v>0</v>
      </c>
      <c r="T725" s="279"/>
      <c r="U725" s="279">
        <f>ROUND(C126,0)</f>
        <v>0</v>
      </c>
      <c r="V725" s="279">
        <f>ROUND(C128,0)</f>
        <v>0</v>
      </c>
      <c r="W725" s="279">
        <f>ROUND(C129,0)</f>
        <v>0</v>
      </c>
      <c r="X725" s="279">
        <f>ROUND(B138,0)</f>
        <v>148</v>
      </c>
      <c r="Y725" s="279">
        <f>ROUND(B139,0)</f>
        <v>416</v>
      </c>
      <c r="Z725" s="279">
        <f>ROUND(B140,0)</f>
        <v>0</v>
      </c>
      <c r="AA725" s="279">
        <f>ROUND(B141,0)</f>
        <v>2282863</v>
      </c>
      <c r="AB725" s="279">
        <f>ROUND(B142,0)</f>
        <v>6813302</v>
      </c>
      <c r="AC725" s="279">
        <f>ROUND(C138,0)</f>
        <v>11</v>
      </c>
      <c r="AD725" s="279">
        <f>ROUND(C139,0)</f>
        <v>24</v>
      </c>
      <c r="AE725" s="279">
        <f>ROUND(C140,0)</f>
        <v>0</v>
      </c>
      <c r="AF725" s="279">
        <f>ROUND(C141,0)</f>
        <v>158408</v>
      </c>
      <c r="AG725" s="279">
        <f>ROUND(C142,0)</f>
        <v>878817</v>
      </c>
      <c r="AH725" s="279">
        <f>ROUND(D138,0)</f>
        <v>49</v>
      </c>
      <c r="AI725" s="279">
        <f>ROUND(D139,0)</f>
        <v>164</v>
      </c>
      <c r="AJ725" s="279">
        <f>ROUND(D140,0)</f>
        <v>0</v>
      </c>
      <c r="AK725" s="279">
        <f>ROUND(D141,0)</f>
        <v>653795</v>
      </c>
      <c r="AL725" s="279">
        <f>ROUND(D142,0)</f>
        <v>13030934</v>
      </c>
      <c r="AM725" s="279">
        <f>ROUND(B144,0)</f>
        <v>104</v>
      </c>
      <c r="AN725" s="279">
        <f>ROUND(B145,0)</f>
        <v>1441</v>
      </c>
      <c r="AO725" s="279">
        <f>ROUND(B146,0)</f>
        <v>0</v>
      </c>
      <c r="AP725" s="279">
        <f>ROUND(B147,0)</f>
        <v>4237144</v>
      </c>
      <c r="AQ725" s="279">
        <f>ROUND(B148,0)</f>
        <v>0</v>
      </c>
      <c r="AR725" s="279">
        <f>ROUND(C144,0)</f>
        <v>0</v>
      </c>
      <c r="AS725" s="279">
        <f>ROUND(C145,0)</f>
        <v>0</v>
      </c>
      <c r="AT725" s="279">
        <f>ROUND(C146,0)</f>
        <v>0</v>
      </c>
      <c r="AU725" s="279">
        <f>ROUND(C147,0)</f>
        <v>0</v>
      </c>
      <c r="AV725" s="279">
        <f>ROUND(C148,0)</f>
        <v>0</v>
      </c>
      <c r="AW725" s="279">
        <f>ROUND(D144,0)</f>
        <v>2</v>
      </c>
      <c r="AX725" s="279">
        <f>ROUND(D145,0)</f>
        <v>100</v>
      </c>
      <c r="AY725" s="279">
        <f>ROUND(D146,0)</f>
        <v>0</v>
      </c>
      <c r="AZ725" s="279">
        <f>ROUND(D147,0)</f>
        <v>299688</v>
      </c>
      <c r="BA725" s="279">
        <f>ROUND(D148,0)</f>
        <v>0</v>
      </c>
      <c r="BB725" s="279">
        <f>ROUND(B150,0)</f>
        <v>0</v>
      </c>
      <c r="BC725" s="279">
        <f>ROUND(B151,0)</f>
        <v>0</v>
      </c>
      <c r="BD725" s="279">
        <f>ROUND(B152,0)</f>
        <v>0</v>
      </c>
      <c r="BE725" s="279">
        <f>ROUND(B153,0)</f>
        <v>0</v>
      </c>
      <c r="BF725" s="279">
        <f>ROUND(B154,0)</f>
        <v>0</v>
      </c>
      <c r="BG725" s="279">
        <f>ROUND(C150,0)</f>
        <v>0</v>
      </c>
      <c r="BH725" s="279">
        <f>ROUND(C151,0)</f>
        <v>0</v>
      </c>
      <c r="BI725" s="279">
        <f>ROUND(C152,0)</f>
        <v>0</v>
      </c>
      <c r="BJ725" s="279">
        <f>ROUND(C153,0)</f>
        <v>0</v>
      </c>
      <c r="BK725" s="279">
        <f>ROUND(C154,0)</f>
        <v>0</v>
      </c>
      <c r="BL725" s="279">
        <f>ROUND(D150,0)</f>
        <v>0</v>
      </c>
      <c r="BM725" s="279">
        <f>ROUND(D151,0)</f>
        <v>0</v>
      </c>
      <c r="BN725" s="279">
        <f>ROUND(D152,0)</f>
        <v>0</v>
      </c>
      <c r="BO725" s="279">
        <f>ROUND(D153,0)</f>
        <v>0</v>
      </c>
      <c r="BP725" s="279">
        <f>ROUND(D154,0)</f>
        <v>0</v>
      </c>
      <c r="BQ725" s="279">
        <f>ROUND(B157,0)</f>
        <v>4187768</v>
      </c>
      <c r="BR725" s="279">
        <f>ROUND(C157,0)</f>
        <v>1953872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  <c r="CF727" s="279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1" t="str">
        <f>RIGHT(C83,3)&amp;"*"&amp;RIGHT(C82,4)&amp;"*"&amp;"A"</f>
        <v>096*2017*A</v>
      </c>
      <c r="B729" s="279">
        <f>ROUND(C248,0)</f>
        <v>0</v>
      </c>
      <c r="C729" s="279">
        <f>ROUND(C249,0)</f>
        <v>0</v>
      </c>
      <c r="D729" s="279">
        <f>ROUND(C250,0)</f>
        <v>2271421</v>
      </c>
      <c r="E729" s="279">
        <f>ROUND(C251,0)</f>
        <v>0</v>
      </c>
      <c r="F729" s="279">
        <f>ROUND(C252,0)</f>
        <v>10886356</v>
      </c>
      <c r="G729" s="279">
        <f>ROUND(C253,0)</f>
        <v>8394067</v>
      </c>
      <c r="H729" s="279">
        <f>ROUND(C254,0)</f>
        <v>387829</v>
      </c>
      <c r="I729" s="279">
        <f>ROUND(C255,0)</f>
        <v>0</v>
      </c>
      <c r="J729" s="279">
        <f>ROUND(C256,0)</f>
        <v>0</v>
      </c>
      <c r="K729" s="279">
        <f>ROUND(C257,0)</f>
        <v>179017</v>
      </c>
      <c r="L729" s="279">
        <f>ROUND(C260,0)</f>
        <v>0</v>
      </c>
      <c r="M729" s="279">
        <f>ROUND(C261,0)</f>
        <v>0</v>
      </c>
      <c r="N729" s="279">
        <f>ROUND(C262,0)</f>
        <v>6876360</v>
      </c>
      <c r="O729" s="279">
        <f>ROUND(C265,0)</f>
        <v>0</v>
      </c>
      <c r="P729" s="279">
        <f>ROUND(C266,0)</f>
        <v>0</v>
      </c>
      <c r="Q729" s="279">
        <f>ROUND(C267,0)</f>
        <v>474331</v>
      </c>
      <c r="R729" s="279">
        <f>ROUND(C268,0)</f>
        <v>503985</v>
      </c>
      <c r="S729" s="279">
        <f>ROUND(C269,0)</f>
        <v>17459897</v>
      </c>
      <c r="T729" s="279">
        <f>ROUND(C270,0)</f>
        <v>0</v>
      </c>
      <c r="U729" s="279">
        <f>ROUND(C271,0)</f>
        <v>590576</v>
      </c>
      <c r="V729" s="279">
        <f>ROUND(C272,0)</f>
        <v>5907239</v>
      </c>
      <c r="W729" s="279">
        <f>ROUND(C273,0)</f>
        <v>0</v>
      </c>
      <c r="X729" s="279">
        <f>ROUND(C274,0)</f>
        <v>674496</v>
      </c>
      <c r="Y729" s="279">
        <f>ROUND(C277,0)</f>
        <v>0</v>
      </c>
      <c r="Z729" s="279">
        <f>ROUND(C278,0)</f>
        <v>0</v>
      </c>
      <c r="AA729" s="279">
        <f>ROUND(C279,0)</f>
        <v>0</v>
      </c>
      <c r="AB729" s="279">
        <f>ROUND(C280,0)</f>
        <v>0</v>
      </c>
      <c r="AC729" s="279">
        <f>ROUND(C284,0)</f>
        <v>0</v>
      </c>
      <c r="AD729" s="279">
        <f>ROUND(C285,0)</f>
        <v>0</v>
      </c>
      <c r="AE729" s="279">
        <f>ROUND(C286,0)</f>
        <v>0</v>
      </c>
      <c r="AF729" s="279">
        <f>ROUND(C287,0)</f>
        <v>0</v>
      </c>
      <c r="AG729" s="279">
        <f>ROUND(C302,0)</f>
        <v>0</v>
      </c>
      <c r="AH729" s="279">
        <f>ROUND(C303,0)</f>
        <v>0</v>
      </c>
      <c r="AI729" s="279">
        <f>ROUND(C304,0)</f>
        <v>1116428</v>
      </c>
      <c r="AJ729" s="279">
        <f>ROUND(C305,0)</f>
        <v>1121385</v>
      </c>
      <c r="AK729" s="279">
        <f>ROUND(C306,0)</f>
        <v>0</v>
      </c>
      <c r="AL729" s="279">
        <f>ROUND(C307,0)</f>
        <v>0</v>
      </c>
      <c r="AM729" s="279">
        <f>ROUND(C308,0)</f>
        <v>0</v>
      </c>
      <c r="AN729" s="279">
        <f>ROUND(C309,0)</f>
        <v>100325</v>
      </c>
      <c r="AO729" s="279">
        <f>ROUND(C310,0)</f>
        <v>0</v>
      </c>
      <c r="AP729" s="279">
        <f>ROUND(C311,0)</f>
        <v>0</v>
      </c>
      <c r="AQ729" s="279">
        <f>ROUND(C314,0)</f>
        <v>0</v>
      </c>
      <c r="AR729" s="279">
        <f>ROUND(C315,0)</f>
        <v>0</v>
      </c>
      <c r="AS729" s="279">
        <f>ROUND(C316,0)</f>
        <v>0</v>
      </c>
      <c r="AT729" s="279">
        <f>ROUND(C319,0)</f>
        <v>0</v>
      </c>
      <c r="AU729" s="279">
        <f>ROUND(C320,0)</f>
        <v>0</v>
      </c>
      <c r="AV729" s="279">
        <f>ROUND(C321,0)</f>
        <v>0</v>
      </c>
      <c r="AW729" s="279">
        <f>ROUND(C322,0)</f>
        <v>0</v>
      </c>
      <c r="AX729" s="279">
        <f>ROUND(C323,0)</f>
        <v>0</v>
      </c>
      <c r="AY729" s="279">
        <f>ROUND(C324,0)</f>
        <v>0</v>
      </c>
      <c r="AZ729" s="279">
        <f>ROUND(C325,0)</f>
        <v>20675000</v>
      </c>
      <c r="BA729" s="279">
        <f>ROUND(C326,0)</f>
        <v>0</v>
      </c>
      <c r="BB729" s="279">
        <f>ROUND(C330,0)</f>
        <v>0</v>
      </c>
      <c r="BC729" s="279"/>
      <c r="BD729" s="279"/>
      <c r="BE729" s="279">
        <f>ROUND(C335,0)</f>
        <v>0</v>
      </c>
      <c r="BF729" s="279">
        <f>ROUND(C334,0)</f>
        <v>0</v>
      </c>
      <c r="BG729" s="279"/>
      <c r="BH729" s="279"/>
      <c r="BI729" s="282">
        <f>ROUND(CE59,2)</f>
        <v>0</v>
      </c>
      <c r="BJ729" s="279">
        <f>ROUND(C357,0)</f>
        <v>0</v>
      </c>
      <c r="BK729" s="279">
        <f>ROUND(C358,0)</f>
        <v>0</v>
      </c>
      <c r="BL729" s="279">
        <f>ROUND(C361,0)</f>
        <v>0</v>
      </c>
      <c r="BM729" s="279">
        <f>ROUND(C362,0)</f>
        <v>0</v>
      </c>
      <c r="BN729" s="279">
        <f>ROUND(C363,0)</f>
        <v>402858</v>
      </c>
      <c r="BO729" s="279">
        <f>ROUND(C367,0)</f>
        <v>0</v>
      </c>
      <c r="BP729" s="279">
        <f>ROUND(C368,0)</f>
        <v>0</v>
      </c>
      <c r="BQ729" s="279">
        <f>ROUND(C375,0)</f>
        <v>0</v>
      </c>
      <c r="BR729" s="279">
        <f>ROUND(C376,0)</f>
        <v>0</v>
      </c>
      <c r="BS729" s="279">
        <f>ROUND(C377,0)</f>
        <v>0</v>
      </c>
      <c r="BT729" s="279">
        <f>ROUND(C378,0)</f>
        <v>10091765</v>
      </c>
      <c r="BU729" s="279">
        <f>ROUND(C379,0)</f>
        <v>2476891</v>
      </c>
      <c r="BV729" s="279">
        <f>ROUND(C380,0)</f>
        <v>957755</v>
      </c>
      <c r="BW729" s="279">
        <f>ROUND(C381,0)</f>
        <v>1346333</v>
      </c>
      <c r="BX729" s="279">
        <f>ROUND(C382,0)</f>
        <v>248028</v>
      </c>
      <c r="BY729" s="279">
        <f>ROUND(C383,0)</f>
        <v>2101217</v>
      </c>
      <c r="BZ729" s="279">
        <f>ROUND(C384,0)</f>
        <v>997115</v>
      </c>
      <c r="CA729" s="279">
        <f>ROUND(C385,0)</f>
        <v>34809</v>
      </c>
      <c r="CB729" s="279">
        <f>ROUND(C386,0)</f>
        <v>131585</v>
      </c>
      <c r="CC729" s="279">
        <f>ROUND(C387,0)</f>
        <v>107839</v>
      </c>
      <c r="CD729" s="279">
        <f>ROUND(C390,0)</f>
        <v>0</v>
      </c>
      <c r="CE729" s="279">
        <f>ROUND(C392,0)</f>
        <v>-376981</v>
      </c>
      <c r="CF729" s="279">
        <f>ROUND(C393,0)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e">
        <f>RIGHT($C$83,3)&amp;"*"&amp;RIGHT($C$82,4)&amp;"*"&amp;C$54&amp;"*"&amp;"A"</f>
        <v>#VALUE!</v>
      </c>
      <c r="B733" s="279">
        <f>ROUND(C58,0)</f>
        <v>0</v>
      </c>
      <c r="C733" s="282">
        <f>ROUND(C59,2)</f>
        <v>17</v>
      </c>
      <c r="D733" s="279">
        <f>ROUND(C60,0)</f>
        <v>0</v>
      </c>
      <c r="E733" s="279">
        <f>ROUND(C61,0)</f>
        <v>1507</v>
      </c>
      <c r="F733" s="279">
        <f>ROUND(C62,0)</f>
        <v>370</v>
      </c>
      <c r="G733" s="279">
        <f>ROUND(C63,0)</f>
        <v>0</v>
      </c>
      <c r="H733" s="279">
        <f>ROUND(C64,0)</f>
        <v>0</v>
      </c>
      <c r="I733" s="279">
        <f>ROUND(C65,0)</f>
        <v>0</v>
      </c>
      <c r="J733" s="279">
        <f>ROUND(C66,0)</f>
        <v>0</v>
      </c>
      <c r="K733" s="279">
        <f>ROUND(C67,0)</f>
        <v>0</v>
      </c>
      <c r="L733" s="279">
        <f>ROUND(C69,0)</f>
        <v>0</v>
      </c>
      <c r="M733" s="279">
        <f>ROUND(C70,0)</f>
        <v>0</v>
      </c>
      <c r="N733" s="279">
        <f>ROUND(C75,0)</f>
        <v>54715</v>
      </c>
      <c r="O733" s="279">
        <f>ROUND(C73,0)</f>
        <v>54715</v>
      </c>
      <c r="P733" s="279">
        <f>IF(C76&gt;0,ROUND(C76,0),0)</f>
        <v>0</v>
      </c>
      <c r="Q733" s="279">
        <f>IF(C77&gt;0,ROUND(C77,0),0)</f>
        <v>1</v>
      </c>
      <c r="R733" s="279">
        <f>IF(C78&gt;0,ROUND(C78,0),0)</f>
        <v>104</v>
      </c>
      <c r="S733" s="279">
        <f>IF(C79&gt;0,ROUND(C79,0),0)</f>
        <v>0</v>
      </c>
      <c r="T733" s="282">
        <f>IF(C80&gt;0,ROUND(C80,2),0)</f>
        <v>0.01</v>
      </c>
      <c r="U733" s="279"/>
      <c r="X733" s="279"/>
      <c r="Y733" s="279"/>
      <c r="Z733" s="279" t="e">
        <f>IF(M667&lt;&gt;0,ROUND(M667,0),0)</f>
        <v>#DIV/0!</v>
      </c>
    </row>
    <row r="734" spans="1:84" ht="12.6" customHeight="1" x14ac:dyDescent="0.25">
      <c r="A734" s="209" t="e">
        <f>RIGHT($C$83,3)&amp;"*"&amp;RIGHT($C$82,4)&amp;"*"&amp;D$54&amp;"*"&amp;"A"</f>
        <v>#VALUE!</v>
      </c>
      <c r="B734" s="279">
        <f>ROUND(D58,0)</f>
        <v>0</v>
      </c>
      <c r="C734" s="282">
        <f>ROUND(D59,2)</f>
        <v>0</v>
      </c>
      <c r="D734" s="279">
        <f>ROUND(D60,0)</f>
        <v>0</v>
      </c>
      <c r="E734" s="279">
        <f>ROUND(D61,0)</f>
        <v>0</v>
      </c>
      <c r="F734" s="279">
        <f>ROUND(D62,0)</f>
        <v>0</v>
      </c>
      <c r="G734" s="279">
        <f>ROUND(D63,0)</f>
        <v>0</v>
      </c>
      <c r="H734" s="279">
        <f>ROUND(D64,0)</f>
        <v>0</v>
      </c>
      <c r="I734" s="279">
        <f>ROUND(D65,0)</f>
        <v>0</v>
      </c>
      <c r="J734" s="279">
        <f>ROUND(D66,0)</f>
        <v>0</v>
      </c>
      <c r="K734" s="279">
        <f>ROUND(D67,0)</f>
        <v>0</v>
      </c>
      <c r="L734" s="279">
        <f>ROUND(D69,0)</f>
        <v>0</v>
      </c>
      <c r="M734" s="279">
        <f>ROUND(D70,0)</f>
        <v>0</v>
      </c>
      <c r="N734" s="279">
        <f>ROUND(D75,0)</f>
        <v>0</v>
      </c>
      <c r="O734" s="279">
        <f>ROUND(D73,0)</f>
        <v>0</v>
      </c>
      <c r="P734" s="279">
        <f>IF(D76&gt;0,ROUND(D76,0),0)</f>
        <v>0</v>
      </c>
      <c r="Q734" s="279">
        <f>IF(D77&gt;0,ROUND(D77,0),0)</f>
        <v>0</v>
      </c>
      <c r="R734" s="279">
        <f>IF(D78&gt;0,ROUND(D78,0),0)</f>
        <v>0</v>
      </c>
      <c r="S734" s="279">
        <f>IF(D79&gt;0,ROUND(D79,0),0)</f>
        <v>0</v>
      </c>
      <c r="T734" s="282">
        <f>IF(D80&gt;0,ROUND(D80,2),0)</f>
        <v>0</v>
      </c>
      <c r="U734" s="279"/>
      <c r="X734" s="279"/>
      <c r="Y734" s="279"/>
      <c r="Z734" s="279" t="e">
        <f t="shared" ref="Z734:Z778" si="21">IF(M668&lt;&gt;0,ROUND(M668,0),0)</f>
        <v>#DIV/0!</v>
      </c>
    </row>
    <row r="735" spans="1:84" ht="12.6" customHeight="1" x14ac:dyDescent="0.25">
      <c r="A735" s="209" t="e">
        <f>RIGHT($C$83,3)&amp;"*"&amp;RIGHT($C$82,4)&amp;"*"&amp;E$54&amp;"*"&amp;"A"</f>
        <v>#VALUE!</v>
      </c>
      <c r="B735" s="279">
        <f>ROUND(E58,0)</f>
        <v>0</v>
      </c>
      <c r="C735" s="282">
        <f>ROUND(E59,2)</f>
        <v>587</v>
      </c>
      <c r="D735" s="279">
        <f>ROUND(E60,0)</f>
        <v>27</v>
      </c>
      <c r="E735" s="279">
        <f>ROUND(E61,0)</f>
        <v>2268502</v>
      </c>
      <c r="F735" s="279">
        <f>ROUND(E62,0)</f>
        <v>556774</v>
      </c>
      <c r="G735" s="279">
        <f>ROUND(E63,0)</f>
        <v>0</v>
      </c>
      <c r="H735" s="279">
        <f>ROUND(E64,0)</f>
        <v>65452</v>
      </c>
      <c r="I735" s="279">
        <f>ROUND(E65,0)</f>
        <v>160</v>
      </c>
      <c r="J735" s="279">
        <f>ROUND(E66,0)</f>
        <v>104021</v>
      </c>
      <c r="K735" s="279">
        <f>ROUND(E67,0)</f>
        <v>180388</v>
      </c>
      <c r="L735" s="279">
        <f>ROUND(E69,0)</f>
        <v>15469</v>
      </c>
      <c r="M735" s="279">
        <f>ROUND(E70,0)</f>
        <v>0</v>
      </c>
      <c r="N735" s="279">
        <f>ROUND(E75,0)</f>
        <v>1707860</v>
      </c>
      <c r="O735" s="279">
        <f>ROUND(E73,0)</f>
        <v>1412201</v>
      </c>
      <c r="P735" s="279">
        <f>IF(E76&gt;0,ROUND(E76,0),0)</f>
        <v>10104</v>
      </c>
      <c r="Q735" s="279">
        <f>IF(E77&gt;0,ROUND(E77,0),0)</f>
        <v>6855</v>
      </c>
      <c r="R735" s="279">
        <f>IF(E78&gt;0,ROUND(E78,0),0)</f>
        <v>4097</v>
      </c>
      <c r="S735" s="279">
        <f>IF(E79&gt;0,ROUND(E79,0),0)</f>
        <v>0</v>
      </c>
      <c r="T735" s="282">
        <f>IF(E80&gt;0,ROUND(E80,2),0)</f>
        <v>11.95</v>
      </c>
      <c r="U735" s="279"/>
      <c r="X735" s="279"/>
      <c r="Y735" s="279"/>
      <c r="Z735" s="279" t="e">
        <f t="shared" si="21"/>
        <v>#DIV/0!</v>
      </c>
    </row>
    <row r="736" spans="1:84" ht="12.6" customHeight="1" x14ac:dyDescent="0.25">
      <c r="A736" s="209" t="e">
        <f>RIGHT($C$83,3)&amp;"*"&amp;RIGHT($C$82,4)&amp;"*"&amp;F$54&amp;"*"&amp;"A"</f>
        <v>#VALUE!</v>
      </c>
      <c r="B736" s="279">
        <f>ROUND(F58,0)</f>
        <v>0</v>
      </c>
      <c r="C736" s="282">
        <f>ROUND(F59,2)</f>
        <v>0</v>
      </c>
      <c r="D736" s="279">
        <f>ROUND(F60,0)</f>
        <v>0</v>
      </c>
      <c r="E736" s="279">
        <f>ROUND(F61,0)</f>
        <v>0</v>
      </c>
      <c r="F736" s="279">
        <f>ROUND(F62,0)</f>
        <v>0</v>
      </c>
      <c r="G736" s="279">
        <f>ROUND(F63,0)</f>
        <v>0</v>
      </c>
      <c r="H736" s="279">
        <f>ROUND(F64,0)</f>
        <v>0</v>
      </c>
      <c r="I736" s="279">
        <f>ROUND(F65,0)</f>
        <v>0</v>
      </c>
      <c r="J736" s="279">
        <f>ROUND(F66,0)</f>
        <v>0</v>
      </c>
      <c r="K736" s="279">
        <f>ROUND(F67,0)</f>
        <v>0</v>
      </c>
      <c r="L736" s="279">
        <f>ROUND(F69,0)</f>
        <v>0</v>
      </c>
      <c r="M736" s="279">
        <f>ROUND(F70,0)</f>
        <v>0</v>
      </c>
      <c r="N736" s="279">
        <f>ROUND(F75,0)</f>
        <v>0</v>
      </c>
      <c r="O736" s="279">
        <f>ROUND(F73,0)</f>
        <v>0</v>
      </c>
      <c r="P736" s="279">
        <f>IF(F76&gt;0,ROUND(F76,0),0)</f>
        <v>0</v>
      </c>
      <c r="Q736" s="279">
        <f>IF(F77&gt;0,ROUND(F77,0),0)</f>
        <v>0</v>
      </c>
      <c r="R736" s="279">
        <f>IF(F78&gt;0,ROUND(F78,0),0)</f>
        <v>0</v>
      </c>
      <c r="S736" s="279">
        <f>IF(F79&gt;0,ROUND(F79,0),0)</f>
        <v>0</v>
      </c>
      <c r="T736" s="282">
        <f>IF(F80&gt;0,ROUND(F80,2),0)</f>
        <v>0</v>
      </c>
      <c r="U736" s="279"/>
      <c r="X736" s="279"/>
      <c r="Y736" s="279"/>
      <c r="Z736" s="279" t="e">
        <f t="shared" si="21"/>
        <v>#DIV/0!</v>
      </c>
    </row>
    <row r="737" spans="1:26" ht="12.6" customHeight="1" x14ac:dyDescent="0.25">
      <c r="A737" s="209" t="e">
        <f>RIGHT($C$83,3)&amp;"*"&amp;RIGHT($C$82,4)&amp;"*"&amp;G$54&amp;"*"&amp;"A"</f>
        <v>#VALUE!</v>
      </c>
      <c r="B737" s="279">
        <f>ROUND(G58,0)</f>
        <v>0</v>
      </c>
      <c r="C737" s="282">
        <f>ROUND(G59,2)</f>
        <v>0</v>
      </c>
      <c r="D737" s="279">
        <f>ROUND(G60,0)</f>
        <v>0</v>
      </c>
      <c r="E737" s="279">
        <f>ROUND(G61,0)</f>
        <v>0</v>
      </c>
      <c r="F737" s="279">
        <f>ROUND(G62,0)</f>
        <v>0</v>
      </c>
      <c r="G737" s="279">
        <f>ROUND(G63,0)</f>
        <v>0</v>
      </c>
      <c r="H737" s="279">
        <f>ROUND(G64,0)</f>
        <v>0</v>
      </c>
      <c r="I737" s="279">
        <f>ROUND(G65,0)</f>
        <v>0</v>
      </c>
      <c r="J737" s="279">
        <f>ROUND(G66,0)</f>
        <v>0</v>
      </c>
      <c r="K737" s="279">
        <f>ROUND(G67,0)</f>
        <v>0</v>
      </c>
      <c r="L737" s="279">
        <f>ROUND(G69,0)</f>
        <v>0</v>
      </c>
      <c r="M737" s="279">
        <f>ROUND(G70,0)</f>
        <v>0</v>
      </c>
      <c r="N737" s="279">
        <f>ROUND(G75,0)</f>
        <v>0</v>
      </c>
      <c r="O737" s="279">
        <f>ROUND(G73,0)</f>
        <v>0</v>
      </c>
      <c r="P737" s="279">
        <f>IF(G76&gt;0,ROUND(G76,0),0)</f>
        <v>0</v>
      </c>
      <c r="Q737" s="279">
        <f>IF(G77&gt;0,ROUND(G77,0),0)</f>
        <v>0</v>
      </c>
      <c r="R737" s="279">
        <f>IF(G78&gt;0,ROUND(G78,0),0)</f>
        <v>0</v>
      </c>
      <c r="S737" s="279">
        <f>IF(G79&gt;0,ROUND(G79,0),0)</f>
        <v>0</v>
      </c>
      <c r="T737" s="282">
        <f>IF(G80&gt;0,ROUND(G80,2),0)</f>
        <v>0</v>
      </c>
      <c r="U737" s="279"/>
      <c r="X737" s="279"/>
      <c r="Y737" s="279"/>
      <c r="Z737" s="279" t="e">
        <f t="shared" si="21"/>
        <v>#DIV/0!</v>
      </c>
    </row>
    <row r="738" spans="1:26" ht="12.6" customHeight="1" x14ac:dyDescent="0.25">
      <c r="A738" s="209" t="e">
        <f>RIGHT($C$83,3)&amp;"*"&amp;RIGHT($C$82,4)&amp;"*"&amp;H$54&amp;"*"&amp;"A"</f>
        <v>#VALUE!</v>
      </c>
      <c r="B738" s="279">
        <f>ROUND(H58,0)</f>
        <v>0</v>
      </c>
      <c r="C738" s="282">
        <f>ROUND(H59,2)</f>
        <v>0</v>
      </c>
      <c r="D738" s="279">
        <f>ROUND(H60,0)</f>
        <v>0</v>
      </c>
      <c r="E738" s="279">
        <f>ROUND(H61,0)</f>
        <v>0</v>
      </c>
      <c r="F738" s="279">
        <f>ROUND(H62,0)</f>
        <v>0</v>
      </c>
      <c r="G738" s="279">
        <f>ROUND(H63,0)</f>
        <v>0</v>
      </c>
      <c r="H738" s="279">
        <f>ROUND(H64,0)</f>
        <v>0</v>
      </c>
      <c r="I738" s="279">
        <f>ROUND(H65,0)</f>
        <v>0</v>
      </c>
      <c r="J738" s="279">
        <f>ROUND(H66,0)</f>
        <v>0</v>
      </c>
      <c r="K738" s="279">
        <f>ROUND(H67,0)</f>
        <v>0</v>
      </c>
      <c r="L738" s="279">
        <f>ROUND(H69,0)</f>
        <v>0</v>
      </c>
      <c r="M738" s="279">
        <f>ROUND(H70,0)</f>
        <v>0</v>
      </c>
      <c r="N738" s="279">
        <f>ROUND(H75,0)</f>
        <v>0</v>
      </c>
      <c r="O738" s="279">
        <f>ROUND(H73,0)</f>
        <v>0</v>
      </c>
      <c r="P738" s="279">
        <f>IF(H76&gt;0,ROUND(H76,0),0)</f>
        <v>0</v>
      </c>
      <c r="Q738" s="279">
        <f>IF(H77&gt;0,ROUND(H77,0),0)</f>
        <v>0</v>
      </c>
      <c r="R738" s="279">
        <f>IF(H78&gt;0,ROUND(H78,0),0)</f>
        <v>0</v>
      </c>
      <c r="S738" s="279">
        <f>IF(H79&gt;0,ROUND(H79,0),0)</f>
        <v>0</v>
      </c>
      <c r="T738" s="282">
        <f>IF(H80&gt;0,ROUND(H80,2),0)</f>
        <v>0</v>
      </c>
      <c r="U738" s="279"/>
      <c r="X738" s="279"/>
      <c r="Y738" s="279"/>
      <c r="Z738" s="279" t="e">
        <f t="shared" si="21"/>
        <v>#DIV/0!</v>
      </c>
    </row>
    <row r="739" spans="1:26" ht="12.6" customHeight="1" x14ac:dyDescent="0.25">
      <c r="A739" s="209" t="e">
        <f>RIGHT($C$83,3)&amp;"*"&amp;RIGHT($C$82,4)&amp;"*"&amp;I$54&amp;"*"&amp;"A"</f>
        <v>#VALUE!</v>
      </c>
      <c r="B739" s="279">
        <f>ROUND(I58,0)</f>
        <v>0</v>
      </c>
      <c r="C739" s="282">
        <f>ROUND(I59,2)</f>
        <v>0</v>
      </c>
      <c r="D739" s="279">
        <f>ROUND(I60,0)</f>
        <v>0</v>
      </c>
      <c r="E739" s="279">
        <f>ROUND(I61,0)</f>
        <v>0</v>
      </c>
      <c r="F739" s="279">
        <f>ROUND(I62,0)</f>
        <v>0</v>
      </c>
      <c r="G739" s="279">
        <f>ROUND(I63,0)</f>
        <v>0</v>
      </c>
      <c r="H739" s="279">
        <f>ROUND(I64,0)</f>
        <v>0</v>
      </c>
      <c r="I739" s="279">
        <f>ROUND(I65,0)</f>
        <v>0</v>
      </c>
      <c r="J739" s="279">
        <f>ROUND(I66,0)</f>
        <v>0</v>
      </c>
      <c r="K739" s="279">
        <f>ROUND(I67,0)</f>
        <v>0</v>
      </c>
      <c r="L739" s="279">
        <f>ROUND(I69,0)</f>
        <v>0</v>
      </c>
      <c r="M739" s="279">
        <f>ROUND(I70,0)</f>
        <v>0</v>
      </c>
      <c r="N739" s="279">
        <f>ROUND(I75,0)</f>
        <v>0</v>
      </c>
      <c r="O739" s="279">
        <f>ROUND(I73,0)</f>
        <v>0</v>
      </c>
      <c r="P739" s="279">
        <f>IF(I76&gt;0,ROUND(I76,0),0)</f>
        <v>0</v>
      </c>
      <c r="Q739" s="279">
        <f>IF(I77&gt;0,ROUND(I77,0),0)</f>
        <v>0</v>
      </c>
      <c r="R739" s="279">
        <f>IF(I78&gt;0,ROUND(I78,0),0)</f>
        <v>0</v>
      </c>
      <c r="S739" s="279">
        <f>IF(I79&gt;0,ROUND(I79,0),0)</f>
        <v>0</v>
      </c>
      <c r="T739" s="282">
        <f>IF(I80&gt;0,ROUND(I80,2),0)</f>
        <v>0</v>
      </c>
      <c r="U739" s="279"/>
      <c r="X739" s="279"/>
      <c r="Y739" s="279"/>
      <c r="Z739" s="279" t="e">
        <f t="shared" si="21"/>
        <v>#DIV/0!</v>
      </c>
    </row>
    <row r="740" spans="1:26" ht="12.6" customHeight="1" x14ac:dyDescent="0.25">
      <c r="A740" s="209" t="e">
        <f>RIGHT($C$83,3)&amp;"*"&amp;RIGHT($C$82,4)&amp;"*"&amp;J$54&amp;"*"&amp;"A"</f>
        <v>#VALUE!</v>
      </c>
      <c r="B740" s="279">
        <f>ROUND(J58,0)</f>
        <v>0</v>
      </c>
      <c r="C740" s="282">
        <f>ROUND(J59,2)</f>
        <v>0</v>
      </c>
      <c r="D740" s="279">
        <f>ROUND(J60,0)</f>
        <v>0</v>
      </c>
      <c r="E740" s="279">
        <f>ROUND(J61,0)</f>
        <v>0</v>
      </c>
      <c r="F740" s="279">
        <f>ROUND(J62,0)</f>
        <v>0</v>
      </c>
      <c r="G740" s="279">
        <f>ROUND(J63,0)</f>
        <v>0</v>
      </c>
      <c r="H740" s="279">
        <f>ROUND(J64,0)</f>
        <v>0</v>
      </c>
      <c r="I740" s="279">
        <f>ROUND(J65,0)</f>
        <v>0</v>
      </c>
      <c r="J740" s="279">
        <f>ROUND(J66,0)</f>
        <v>0</v>
      </c>
      <c r="K740" s="279">
        <f>ROUND(J67,0)</f>
        <v>0</v>
      </c>
      <c r="L740" s="279">
        <f>ROUND(J69,0)</f>
        <v>0</v>
      </c>
      <c r="M740" s="279">
        <f>ROUND(J70,0)</f>
        <v>0</v>
      </c>
      <c r="N740" s="279">
        <f>ROUND(J75,0)</f>
        <v>0</v>
      </c>
      <c r="O740" s="279">
        <f>ROUND(J73,0)</f>
        <v>0</v>
      </c>
      <c r="P740" s="279">
        <f>IF(J76&gt;0,ROUND(J76,0),0)</f>
        <v>0</v>
      </c>
      <c r="Q740" s="279">
        <f>IF(J77&gt;0,ROUND(J77,0),0)</f>
        <v>0</v>
      </c>
      <c r="R740" s="279">
        <f>IF(J78&gt;0,ROUND(J78,0),0)</f>
        <v>0</v>
      </c>
      <c r="S740" s="279">
        <f>IF(J79&gt;0,ROUND(J79,0),0)</f>
        <v>0</v>
      </c>
      <c r="T740" s="282">
        <f>IF(J80&gt;0,ROUND(J80,2),0)</f>
        <v>0</v>
      </c>
      <c r="U740" s="279"/>
      <c r="X740" s="279"/>
      <c r="Y740" s="279"/>
      <c r="Z740" s="279" t="e">
        <f t="shared" si="21"/>
        <v>#DIV/0!</v>
      </c>
    </row>
    <row r="741" spans="1:26" ht="12.6" customHeight="1" x14ac:dyDescent="0.25">
      <c r="A741" s="209" t="e">
        <f>RIGHT($C$83,3)&amp;"*"&amp;RIGHT($C$82,4)&amp;"*"&amp;K$54&amp;"*"&amp;"A"</f>
        <v>#VALUE!</v>
      </c>
      <c r="B741" s="279">
        <f>ROUND(K58,0)</f>
        <v>0</v>
      </c>
      <c r="C741" s="282">
        <f>ROUND(K59,2)</f>
        <v>0</v>
      </c>
      <c r="D741" s="279">
        <f>ROUND(K60,0)</f>
        <v>0</v>
      </c>
      <c r="E741" s="279">
        <f>ROUND(K61,0)</f>
        <v>0</v>
      </c>
      <c r="F741" s="279">
        <f>ROUND(K62,0)</f>
        <v>0</v>
      </c>
      <c r="G741" s="279">
        <f>ROUND(K63,0)</f>
        <v>0</v>
      </c>
      <c r="H741" s="279">
        <f>ROUND(K64,0)</f>
        <v>0</v>
      </c>
      <c r="I741" s="279">
        <f>ROUND(K65,0)</f>
        <v>0</v>
      </c>
      <c r="J741" s="279">
        <f>ROUND(K66,0)</f>
        <v>0</v>
      </c>
      <c r="K741" s="279">
        <f>ROUND(K67,0)</f>
        <v>0</v>
      </c>
      <c r="L741" s="279">
        <f>ROUND(K69,0)</f>
        <v>0</v>
      </c>
      <c r="M741" s="279">
        <f>ROUND(K70,0)</f>
        <v>0</v>
      </c>
      <c r="N741" s="279">
        <f>ROUND(K75,0)</f>
        <v>0</v>
      </c>
      <c r="O741" s="279">
        <f>ROUND(K73,0)</f>
        <v>0</v>
      </c>
      <c r="P741" s="279">
        <f>IF(K76&gt;0,ROUND(K76,0),0)</f>
        <v>0</v>
      </c>
      <c r="Q741" s="279">
        <f>IF(K77&gt;0,ROUND(K77,0),0)</f>
        <v>0</v>
      </c>
      <c r="R741" s="279">
        <f>IF(K78&gt;0,ROUND(K78,0),0)</f>
        <v>0</v>
      </c>
      <c r="S741" s="279">
        <f>IF(K79&gt;0,ROUND(K79,0),0)</f>
        <v>0</v>
      </c>
      <c r="T741" s="282">
        <f>IF(K80&gt;0,ROUND(K80,2),0)</f>
        <v>0</v>
      </c>
      <c r="U741" s="279"/>
      <c r="X741" s="279"/>
      <c r="Y741" s="279"/>
      <c r="Z741" s="279" t="e">
        <f t="shared" si="21"/>
        <v>#DIV/0!</v>
      </c>
    </row>
    <row r="742" spans="1:26" ht="12.6" customHeight="1" x14ac:dyDescent="0.25">
      <c r="A742" s="209" t="e">
        <f>RIGHT($C$83,3)&amp;"*"&amp;RIGHT($C$82,4)&amp;"*"&amp;L$54&amp;"*"&amp;"A"</f>
        <v>#VALUE!</v>
      </c>
      <c r="B742" s="279">
        <f>ROUND(L58,0)</f>
        <v>0</v>
      </c>
      <c r="C742" s="282">
        <f>ROUND(L59,2)</f>
        <v>1541</v>
      </c>
      <c r="D742" s="279">
        <f>ROUND(L60,0)</f>
        <v>0</v>
      </c>
      <c r="E742" s="279">
        <f>ROUND(L61,0)</f>
        <v>0</v>
      </c>
      <c r="F742" s="279">
        <f>ROUND(L62,0)</f>
        <v>0</v>
      </c>
      <c r="G742" s="279">
        <f>ROUND(L63,0)</f>
        <v>0</v>
      </c>
      <c r="H742" s="279">
        <f>ROUND(L64,0)</f>
        <v>52</v>
      </c>
      <c r="I742" s="279">
        <f>ROUND(L65,0)</f>
        <v>0</v>
      </c>
      <c r="J742" s="279">
        <f>ROUND(L66,0)</f>
        <v>77060</v>
      </c>
      <c r="K742" s="279">
        <f>ROUND(L67,0)</f>
        <v>0</v>
      </c>
      <c r="L742" s="279">
        <f>ROUND(L69,0)</f>
        <v>1082</v>
      </c>
      <c r="M742" s="279">
        <f>ROUND(L70,0)</f>
        <v>0</v>
      </c>
      <c r="N742" s="279">
        <f>ROUND(L75,0)</f>
        <v>2966291</v>
      </c>
      <c r="O742" s="279">
        <f>ROUND(L73,0)</f>
        <v>2966291</v>
      </c>
      <c r="P742" s="279">
        <f>IF(L76&gt;0,ROUND(L76,0),0)</f>
        <v>0</v>
      </c>
      <c r="Q742" s="279">
        <f>IF(L77&gt;0,ROUND(L77,0),0)</f>
        <v>0</v>
      </c>
      <c r="R742" s="279">
        <f>IF(L78&gt;0,ROUND(L78,0),0)</f>
        <v>0</v>
      </c>
      <c r="S742" s="279">
        <f>IF(L79&gt;0,ROUND(L79,0),0)</f>
        <v>0</v>
      </c>
      <c r="T742" s="282">
        <f>IF(L80&gt;0,ROUND(L80,2),0)</f>
        <v>0</v>
      </c>
      <c r="U742" s="279"/>
      <c r="X742" s="279"/>
      <c r="Y742" s="279"/>
      <c r="Z742" s="279" t="e">
        <f t="shared" si="21"/>
        <v>#DIV/0!</v>
      </c>
    </row>
    <row r="743" spans="1:26" ht="12.6" customHeight="1" x14ac:dyDescent="0.25">
      <c r="A743" s="209" t="e">
        <f>RIGHT($C$83,3)&amp;"*"&amp;RIGHT($C$82,4)&amp;"*"&amp;M$54&amp;"*"&amp;"A"</f>
        <v>#VALUE!</v>
      </c>
      <c r="B743" s="279">
        <f>ROUND(M58,0)</f>
        <v>0</v>
      </c>
      <c r="C743" s="282">
        <f>ROUND(M59,2)</f>
        <v>0</v>
      </c>
      <c r="D743" s="279">
        <f>ROUND(M60,0)</f>
        <v>0</v>
      </c>
      <c r="E743" s="279">
        <f>ROUND(M61,0)</f>
        <v>0</v>
      </c>
      <c r="F743" s="279">
        <f>ROUND(M62,0)</f>
        <v>0</v>
      </c>
      <c r="G743" s="279">
        <f>ROUND(M63,0)</f>
        <v>0</v>
      </c>
      <c r="H743" s="279">
        <f>ROUND(M64,0)</f>
        <v>0</v>
      </c>
      <c r="I743" s="279">
        <f>ROUND(M65,0)</f>
        <v>0</v>
      </c>
      <c r="J743" s="279">
        <f>ROUND(M66,0)</f>
        <v>0</v>
      </c>
      <c r="K743" s="279">
        <f>ROUND(M67,0)</f>
        <v>0</v>
      </c>
      <c r="L743" s="279">
        <f>ROUND(M69,0)</f>
        <v>0</v>
      </c>
      <c r="M743" s="279">
        <f>ROUND(M70,0)</f>
        <v>0</v>
      </c>
      <c r="N743" s="279">
        <f>ROUND(M75,0)</f>
        <v>0</v>
      </c>
      <c r="O743" s="279">
        <f>ROUND(M73,0)</f>
        <v>0</v>
      </c>
      <c r="P743" s="279">
        <f>IF(M76&gt;0,ROUND(M76,0),0)</f>
        <v>0</v>
      </c>
      <c r="Q743" s="279">
        <f>IF(M77&gt;0,ROUND(M77,0),0)</f>
        <v>0</v>
      </c>
      <c r="R743" s="279">
        <f>IF(M78&gt;0,ROUND(M78,0),0)</f>
        <v>0</v>
      </c>
      <c r="S743" s="279">
        <f>IF(M79&gt;0,ROUND(M79,0),0)</f>
        <v>0</v>
      </c>
      <c r="T743" s="282">
        <f>IF(M80&gt;0,ROUND(M80,2),0)</f>
        <v>0</v>
      </c>
      <c r="U743" s="279"/>
      <c r="X743" s="279"/>
      <c r="Y743" s="279"/>
      <c r="Z743" s="279" t="e">
        <f t="shared" si="21"/>
        <v>#DIV/0!</v>
      </c>
    </row>
    <row r="744" spans="1:26" ht="12.6" customHeight="1" x14ac:dyDescent="0.25">
      <c r="A744" s="209" t="e">
        <f>RIGHT($C$83,3)&amp;"*"&amp;RIGHT($C$82,4)&amp;"*"&amp;N$54&amp;"*"&amp;"A"</f>
        <v>#VALUE!</v>
      </c>
      <c r="B744" s="279">
        <f>ROUND(N58,0)</f>
        <v>0</v>
      </c>
      <c r="C744" s="282">
        <f>ROUND(N59,2)</f>
        <v>0</v>
      </c>
      <c r="D744" s="279">
        <f>ROUND(N60,0)</f>
        <v>0</v>
      </c>
      <c r="E744" s="279">
        <f>ROUND(N61,0)</f>
        <v>0</v>
      </c>
      <c r="F744" s="279">
        <f>ROUND(N62,0)</f>
        <v>0</v>
      </c>
      <c r="G744" s="279">
        <f>ROUND(N63,0)</f>
        <v>0</v>
      </c>
      <c r="H744" s="279">
        <f>ROUND(N64,0)</f>
        <v>0</v>
      </c>
      <c r="I744" s="279">
        <f>ROUND(N65,0)</f>
        <v>0</v>
      </c>
      <c r="J744" s="279">
        <f>ROUND(N66,0)</f>
        <v>0</v>
      </c>
      <c r="K744" s="279">
        <f>ROUND(N67,0)</f>
        <v>0</v>
      </c>
      <c r="L744" s="279">
        <f>ROUND(N69,0)</f>
        <v>0</v>
      </c>
      <c r="M744" s="279">
        <f>ROUND(N70,0)</f>
        <v>0</v>
      </c>
      <c r="N744" s="279">
        <f>ROUND(N75,0)</f>
        <v>0</v>
      </c>
      <c r="O744" s="279">
        <f>ROUND(N73,0)</f>
        <v>0</v>
      </c>
      <c r="P744" s="279">
        <f>IF(N76&gt;0,ROUND(N76,0),0)</f>
        <v>0</v>
      </c>
      <c r="Q744" s="279">
        <f>IF(N77&gt;0,ROUND(N77,0),0)</f>
        <v>0</v>
      </c>
      <c r="R744" s="279">
        <f>IF(N78&gt;0,ROUND(N78,0),0)</f>
        <v>0</v>
      </c>
      <c r="S744" s="279">
        <f>IF(N79&gt;0,ROUND(N79,0),0)</f>
        <v>0</v>
      </c>
      <c r="T744" s="282">
        <f>IF(N80&gt;0,ROUND(N80,2),0)</f>
        <v>0</v>
      </c>
      <c r="U744" s="279"/>
      <c r="X744" s="279"/>
      <c r="Y744" s="279"/>
      <c r="Z744" s="279" t="e">
        <f t="shared" si="21"/>
        <v>#DIV/0!</v>
      </c>
    </row>
    <row r="745" spans="1:26" ht="12.6" customHeight="1" x14ac:dyDescent="0.25">
      <c r="A745" s="209" t="e">
        <f>RIGHT($C$83,3)&amp;"*"&amp;RIGHT($C$82,4)&amp;"*"&amp;O$54&amp;"*"&amp;"A"</f>
        <v>#VALUE!</v>
      </c>
      <c r="B745" s="279">
        <f>ROUND(O58,0)</f>
        <v>0</v>
      </c>
      <c r="C745" s="282">
        <f>ROUND(O59,2)</f>
        <v>0</v>
      </c>
      <c r="D745" s="279">
        <f>ROUND(O60,0)</f>
        <v>0</v>
      </c>
      <c r="E745" s="279">
        <f>ROUND(O61,0)</f>
        <v>0</v>
      </c>
      <c r="F745" s="279">
        <f>ROUND(O62,0)</f>
        <v>0</v>
      </c>
      <c r="G745" s="279">
        <f>ROUND(O63,0)</f>
        <v>0</v>
      </c>
      <c r="H745" s="279">
        <f>ROUND(O64,0)</f>
        <v>0</v>
      </c>
      <c r="I745" s="279">
        <f>ROUND(O65,0)</f>
        <v>0</v>
      </c>
      <c r="J745" s="279">
        <f>ROUND(O66,0)</f>
        <v>0</v>
      </c>
      <c r="K745" s="279">
        <f>ROUND(O67,0)</f>
        <v>0</v>
      </c>
      <c r="L745" s="279">
        <f>ROUND(O69,0)</f>
        <v>0</v>
      </c>
      <c r="M745" s="279">
        <f>ROUND(O70,0)</f>
        <v>0</v>
      </c>
      <c r="N745" s="279">
        <f>ROUND(O75,0)</f>
        <v>0</v>
      </c>
      <c r="O745" s="279">
        <f>ROUND(O73,0)</f>
        <v>0</v>
      </c>
      <c r="P745" s="279">
        <f>IF(O76&gt;0,ROUND(O76,0),0)</f>
        <v>0</v>
      </c>
      <c r="Q745" s="279">
        <f>IF(O77&gt;0,ROUND(O77,0),0)</f>
        <v>0</v>
      </c>
      <c r="R745" s="279">
        <f>IF(O78&gt;0,ROUND(O78,0),0)</f>
        <v>0</v>
      </c>
      <c r="S745" s="279">
        <f>IF(O79&gt;0,ROUND(O79,0),0)</f>
        <v>0</v>
      </c>
      <c r="T745" s="282">
        <f>IF(O80&gt;0,ROUND(O80,2),0)</f>
        <v>0</v>
      </c>
      <c r="U745" s="279"/>
      <c r="X745" s="279"/>
      <c r="Y745" s="279"/>
      <c r="Z745" s="279" t="e">
        <f t="shared" si="21"/>
        <v>#DIV/0!</v>
      </c>
    </row>
    <row r="746" spans="1:26" ht="12.6" customHeight="1" x14ac:dyDescent="0.25">
      <c r="A746" s="209" t="e">
        <f>RIGHT($C$83,3)&amp;"*"&amp;RIGHT($C$82,4)&amp;"*"&amp;P$54&amp;"*"&amp;"A"</f>
        <v>#VALUE!</v>
      </c>
      <c r="B746" s="279">
        <f>ROUND(P58,0)</f>
        <v>0</v>
      </c>
      <c r="C746" s="282">
        <f>ROUND(P59,2)</f>
        <v>15716</v>
      </c>
      <c r="D746" s="279">
        <f>ROUND(P60,0)</f>
        <v>6</v>
      </c>
      <c r="E746" s="279">
        <f>ROUND(P61,0)</f>
        <v>490204</v>
      </c>
      <c r="F746" s="279">
        <f>ROUND(P62,0)</f>
        <v>120314</v>
      </c>
      <c r="G746" s="279">
        <f>ROUND(P63,0)</f>
        <v>0</v>
      </c>
      <c r="H746" s="279">
        <f>ROUND(P64,0)</f>
        <v>64242</v>
      </c>
      <c r="I746" s="279">
        <f>ROUND(P65,0)</f>
        <v>0</v>
      </c>
      <c r="J746" s="279">
        <f>ROUND(P66,0)</f>
        <v>14780</v>
      </c>
      <c r="K746" s="279">
        <f>ROUND(P67,0)</f>
        <v>68145</v>
      </c>
      <c r="L746" s="279">
        <f>ROUND(P69,0)</f>
        <v>10041</v>
      </c>
      <c r="M746" s="279">
        <f>ROUND(P70,0)</f>
        <v>0</v>
      </c>
      <c r="N746" s="279">
        <f>ROUND(P75,0)</f>
        <v>1591330</v>
      </c>
      <c r="O746" s="279">
        <f>ROUND(P73,0)</f>
        <v>11199</v>
      </c>
      <c r="P746" s="279">
        <f>IF(P76&gt;0,ROUND(P76,0),0)</f>
        <v>3817</v>
      </c>
      <c r="Q746" s="279">
        <f>IF(P77&gt;0,ROUND(P77,0),0)</f>
        <v>0</v>
      </c>
      <c r="R746" s="279">
        <f>IF(P78&gt;0,ROUND(P78,0),0)</f>
        <v>525</v>
      </c>
      <c r="S746" s="279">
        <f>IF(P79&gt;0,ROUND(P79,0),0)</f>
        <v>0</v>
      </c>
      <c r="T746" s="282">
        <f>IF(P80&gt;0,ROUND(P80,2),0)</f>
        <v>3.75</v>
      </c>
      <c r="U746" s="279"/>
      <c r="X746" s="279"/>
      <c r="Y746" s="279"/>
      <c r="Z746" s="279" t="e">
        <f t="shared" si="21"/>
        <v>#DIV/0!</v>
      </c>
    </row>
    <row r="747" spans="1:26" ht="12.6" customHeight="1" x14ac:dyDescent="0.25">
      <c r="A747" s="209" t="e">
        <f>RIGHT($C$83,3)&amp;"*"&amp;RIGHT($C$82,4)&amp;"*"&amp;Q$54&amp;"*"&amp;"A"</f>
        <v>#VALUE!</v>
      </c>
      <c r="B747" s="279">
        <f>ROUND(Q58,0)</f>
        <v>0</v>
      </c>
      <c r="C747" s="282">
        <f>ROUND(Q59,2)</f>
        <v>7972</v>
      </c>
      <c r="D747" s="279">
        <f>ROUND(Q60,0)</f>
        <v>0</v>
      </c>
      <c r="E747" s="279">
        <f>ROUND(Q61,0)</f>
        <v>0</v>
      </c>
      <c r="F747" s="279">
        <f>ROUND(Q62,0)</f>
        <v>0</v>
      </c>
      <c r="G747" s="279">
        <f>ROUND(Q63,0)</f>
        <v>0</v>
      </c>
      <c r="H747" s="279">
        <f>ROUND(Q64,0)</f>
        <v>0</v>
      </c>
      <c r="I747" s="279">
        <f>ROUND(Q65,0)</f>
        <v>0</v>
      </c>
      <c r="J747" s="279">
        <f>ROUND(Q66,0)</f>
        <v>0</v>
      </c>
      <c r="K747" s="279">
        <f>ROUND(Q67,0)</f>
        <v>0</v>
      </c>
      <c r="L747" s="279">
        <f>ROUND(Q69,0)</f>
        <v>0</v>
      </c>
      <c r="M747" s="279">
        <f>ROUND(Q70,0)</f>
        <v>0</v>
      </c>
      <c r="N747" s="279">
        <f>ROUND(Q75,0)</f>
        <v>78565</v>
      </c>
      <c r="O747" s="279">
        <f>ROUND(Q73,0)</f>
        <v>2431</v>
      </c>
      <c r="P747" s="279">
        <f>IF(Q76&gt;0,ROUND(Q76,0),0)</f>
        <v>0</v>
      </c>
      <c r="Q747" s="279">
        <f>IF(Q77&gt;0,ROUND(Q77,0),0)</f>
        <v>0</v>
      </c>
      <c r="R747" s="279">
        <f>IF(Q78&gt;0,ROUND(Q78,0),0)</f>
        <v>0</v>
      </c>
      <c r="S747" s="279">
        <f>IF(Q79&gt;0,ROUND(Q79,0),0)</f>
        <v>0</v>
      </c>
      <c r="T747" s="282">
        <f>IF(Q80&gt;0,ROUND(Q80,2),0)</f>
        <v>0</v>
      </c>
      <c r="U747" s="279"/>
      <c r="X747" s="279"/>
      <c r="Y747" s="279"/>
      <c r="Z747" s="279" t="e">
        <f t="shared" si="21"/>
        <v>#DIV/0!</v>
      </c>
    </row>
    <row r="748" spans="1:26" ht="12.6" customHeight="1" x14ac:dyDescent="0.25">
      <c r="A748" s="209" t="e">
        <f>RIGHT($C$83,3)&amp;"*"&amp;RIGHT($C$82,4)&amp;"*"&amp;R$54&amp;"*"&amp;"A"</f>
        <v>#VALUE!</v>
      </c>
      <c r="B748" s="279">
        <f>ROUND(R58,0)</f>
        <v>0</v>
      </c>
      <c r="C748" s="282">
        <f>ROUND(R59,2)</f>
        <v>23143</v>
      </c>
      <c r="D748" s="279">
        <f>ROUND(R60,0)</f>
        <v>0</v>
      </c>
      <c r="E748" s="279">
        <f>ROUND(R61,0)</f>
        <v>0</v>
      </c>
      <c r="F748" s="279">
        <f>ROUND(R62,0)</f>
        <v>0</v>
      </c>
      <c r="G748" s="279">
        <f>ROUND(R63,0)</f>
        <v>391462</v>
      </c>
      <c r="H748" s="279">
        <f>ROUND(R64,0)</f>
        <v>8072</v>
      </c>
      <c r="I748" s="279">
        <f>ROUND(R65,0)</f>
        <v>0</v>
      </c>
      <c r="J748" s="279">
        <f>ROUND(R66,0)</f>
        <v>0</v>
      </c>
      <c r="K748" s="279">
        <f>ROUND(R67,0)</f>
        <v>0</v>
      </c>
      <c r="L748" s="279">
        <f>ROUND(R69,0)</f>
        <v>870</v>
      </c>
      <c r="M748" s="279">
        <f>ROUND(R70,0)</f>
        <v>0</v>
      </c>
      <c r="N748" s="279">
        <f>ROUND(R75,0)</f>
        <v>688169</v>
      </c>
      <c r="O748" s="279">
        <f>ROUND(R73,0)</f>
        <v>18687</v>
      </c>
      <c r="P748" s="279">
        <f>IF(R76&gt;0,ROUND(R76,0),0)</f>
        <v>0</v>
      </c>
      <c r="Q748" s="279">
        <f>IF(R77&gt;0,ROUND(R77,0),0)</f>
        <v>0</v>
      </c>
      <c r="R748" s="279">
        <f>IF(R78&gt;0,ROUND(R78,0),0)</f>
        <v>0</v>
      </c>
      <c r="S748" s="279">
        <f>IF(R79&gt;0,ROUND(R79,0),0)</f>
        <v>0</v>
      </c>
      <c r="T748" s="282">
        <f>IF(R80&gt;0,ROUND(R80,2),0)</f>
        <v>0</v>
      </c>
      <c r="U748" s="279"/>
      <c r="X748" s="279"/>
      <c r="Y748" s="279"/>
      <c r="Z748" s="279" t="e">
        <f t="shared" si="21"/>
        <v>#DIV/0!</v>
      </c>
    </row>
    <row r="749" spans="1:26" ht="12.6" customHeight="1" x14ac:dyDescent="0.25">
      <c r="A749" s="209" t="e">
        <f>RIGHT($C$83,3)&amp;"*"&amp;RIGHT($C$82,4)&amp;"*"&amp;S$54&amp;"*"&amp;"A"</f>
        <v>#VALUE!</v>
      </c>
      <c r="B749" s="279"/>
      <c r="C749" s="282">
        <f>ROUND(S59,2)</f>
        <v>0</v>
      </c>
      <c r="D749" s="279">
        <f>ROUND(S60,0)</f>
        <v>0</v>
      </c>
      <c r="E749" s="279">
        <f>ROUND(S61,0)</f>
        <v>0</v>
      </c>
      <c r="F749" s="279">
        <f>ROUND(S62,0)</f>
        <v>0</v>
      </c>
      <c r="G749" s="279">
        <f>ROUND(S63,0)</f>
        <v>0</v>
      </c>
      <c r="H749" s="279">
        <f>ROUND(S64,0)</f>
        <v>199818</v>
      </c>
      <c r="I749" s="279">
        <f>ROUND(S65,0)</f>
        <v>0</v>
      </c>
      <c r="J749" s="279">
        <f>ROUND(S66,0)</f>
        <v>0</v>
      </c>
      <c r="K749" s="279">
        <f>ROUND(S67,0)</f>
        <v>0</v>
      </c>
      <c r="L749" s="279">
        <f>ROUND(S69,0)</f>
        <v>1812</v>
      </c>
      <c r="M749" s="279">
        <f>ROUND(S70,0)</f>
        <v>0</v>
      </c>
      <c r="N749" s="279">
        <f>ROUND(S75,0)</f>
        <v>259270</v>
      </c>
      <c r="O749" s="279">
        <f>ROUND(S73,0)</f>
        <v>107206</v>
      </c>
      <c r="P749" s="279">
        <f>IF(S76&gt;0,ROUND(S76,0),0)</f>
        <v>0</v>
      </c>
      <c r="Q749" s="279">
        <f>IF(S77&gt;0,ROUND(S77,0),0)</f>
        <v>0</v>
      </c>
      <c r="R749" s="279">
        <f>IF(S78&gt;0,ROUND(S78,0),0)</f>
        <v>0</v>
      </c>
      <c r="S749" s="279">
        <f>IF(S79&gt;0,ROUND(S79,0),0)</f>
        <v>0</v>
      </c>
      <c r="T749" s="282">
        <f>IF(S80&gt;0,ROUND(S80,2),0)</f>
        <v>0</v>
      </c>
      <c r="U749" s="279"/>
      <c r="X749" s="279"/>
      <c r="Y749" s="279"/>
      <c r="Z749" s="279" t="e">
        <f t="shared" si="21"/>
        <v>#DIV/0!</v>
      </c>
    </row>
    <row r="750" spans="1:26" ht="12.6" customHeight="1" x14ac:dyDescent="0.25">
      <c r="A750" s="209" t="e">
        <f>RIGHT($C$83,3)&amp;"*"&amp;RIGHT($C$82,4)&amp;"*"&amp;T$54&amp;"*"&amp;"A"</f>
        <v>#VALUE!</v>
      </c>
      <c r="B750" s="279"/>
      <c r="C750" s="282">
        <f>ROUND(T59,2)</f>
        <v>0</v>
      </c>
      <c r="D750" s="279">
        <f>ROUND(T60,0)</f>
        <v>0</v>
      </c>
      <c r="E750" s="279">
        <f>ROUND(T61,0)</f>
        <v>0</v>
      </c>
      <c r="F750" s="279">
        <f>ROUND(T62,0)</f>
        <v>0</v>
      </c>
      <c r="G750" s="279">
        <f>ROUND(T63,0)</f>
        <v>0</v>
      </c>
      <c r="H750" s="279">
        <f>ROUND(T64,0)</f>
        <v>0</v>
      </c>
      <c r="I750" s="279">
        <f>ROUND(T65,0)</f>
        <v>0</v>
      </c>
      <c r="J750" s="279">
        <f>ROUND(T66,0)</f>
        <v>0</v>
      </c>
      <c r="K750" s="279">
        <f>ROUND(T67,0)</f>
        <v>0</v>
      </c>
      <c r="L750" s="279">
        <f>ROUND(T69,0)</f>
        <v>0</v>
      </c>
      <c r="M750" s="279">
        <f>ROUND(T70,0)</f>
        <v>0</v>
      </c>
      <c r="N750" s="279">
        <f>ROUND(T75,0)</f>
        <v>0</v>
      </c>
      <c r="O750" s="279">
        <f>ROUND(T73,0)</f>
        <v>0</v>
      </c>
      <c r="P750" s="279">
        <f>IF(T76&gt;0,ROUND(T76,0),0)</f>
        <v>0</v>
      </c>
      <c r="Q750" s="279">
        <f>IF(T77&gt;0,ROUND(T77,0),0)</f>
        <v>0</v>
      </c>
      <c r="R750" s="279">
        <f>IF(T78&gt;0,ROUND(T78,0),0)</f>
        <v>0</v>
      </c>
      <c r="S750" s="279">
        <f>IF(T79&gt;0,ROUND(T79,0),0)</f>
        <v>0</v>
      </c>
      <c r="T750" s="282">
        <f>IF(T80&gt;0,ROUND(T80,2),0)</f>
        <v>0</v>
      </c>
      <c r="U750" s="279"/>
      <c r="X750" s="279"/>
      <c r="Y750" s="279"/>
      <c r="Z750" s="279" t="e">
        <f t="shared" si="21"/>
        <v>#DIV/0!</v>
      </c>
    </row>
    <row r="751" spans="1:26" ht="12.6" customHeight="1" x14ac:dyDescent="0.25">
      <c r="A751" s="209" t="e">
        <f>RIGHT($C$83,3)&amp;"*"&amp;RIGHT($C$82,4)&amp;"*"&amp;U$54&amp;"*"&amp;"A"</f>
        <v>#VALUE!</v>
      </c>
      <c r="B751" s="279">
        <f>ROUND(U58,0)</f>
        <v>0</v>
      </c>
      <c r="C751" s="282">
        <f>ROUND(U59,2)</f>
        <v>51271</v>
      </c>
      <c r="D751" s="279">
        <f>ROUND(U60,0)</f>
        <v>10</v>
      </c>
      <c r="E751" s="279">
        <f>ROUND(U61,0)</f>
        <v>721151</v>
      </c>
      <c r="F751" s="279">
        <f>ROUND(U62,0)</f>
        <v>176997</v>
      </c>
      <c r="G751" s="279">
        <f>ROUND(U63,0)</f>
        <v>11700</v>
      </c>
      <c r="H751" s="279">
        <f>ROUND(U64,0)</f>
        <v>320308</v>
      </c>
      <c r="I751" s="279">
        <f>ROUND(U65,0)</f>
        <v>0</v>
      </c>
      <c r="J751" s="279">
        <f>ROUND(U66,0)</f>
        <v>257880</v>
      </c>
      <c r="K751" s="279">
        <f>ROUND(U67,0)</f>
        <v>20406</v>
      </c>
      <c r="L751" s="279">
        <f>ROUND(U69,0)</f>
        <v>8631</v>
      </c>
      <c r="M751" s="279">
        <f>ROUND(U70,0)</f>
        <v>0</v>
      </c>
      <c r="N751" s="279">
        <f>ROUND(U75,0)</f>
        <v>4179903</v>
      </c>
      <c r="O751" s="279">
        <f>ROUND(U73,0)</f>
        <v>366637</v>
      </c>
      <c r="P751" s="279">
        <f>IF(U76&gt;0,ROUND(U76,0),0)</f>
        <v>1143</v>
      </c>
      <c r="Q751" s="279">
        <f>IF(U77&gt;0,ROUND(U77,0),0)</f>
        <v>0</v>
      </c>
      <c r="R751" s="279">
        <f>IF(U78&gt;0,ROUND(U78,0),0)</f>
        <v>279</v>
      </c>
      <c r="S751" s="279">
        <f>IF(U79&gt;0,ROUND(U79,0),0)</f>
        <v>0</v>
      </c>
      <c r="T751" s="282">
        <f>IF(U80&gt;0,ROUND(U80,2),0)</f>
        <v>0</v>
      </c>
      <c r="U751" s="279"/>
      <c r="X751" s="279"/>
      <c r="Y751" s="279"/>
      <c r="Z751" s="279" t="e">
        <f t="shared" si="21"/>
        <v>#DIV/0!</v>
      </c>
    </row>
    <row r="752" spans="1:26" ht="12.6" customHeight="1" x14ac:dyDescent="0.25">
      <c r="A752" s="209" t="e">
        <f>RIGHT($C$83,3)&amp;"*"&amp;RIGHT($C$82,4)&amp;"*"&amp;V$54&amp;"*"&amp;"A"</f>
        <v>#VALUE!</v>
      </c>
      <c r="B752" s="279">
        <f>ROUND(V58,0)</f>
        <v>0</v>
      </c>
      <c r="C752" s="282">
        <f>ROUND(V59,2)</f>
        <v>1089</v>
      </c>
      <c r="D752" s="279">
        <f>ROUND(V60,0)</f>
        <v>0</v>
      </c>
      <c r="E752" s="279">
        <f>ROUND(V61,0)</f>
        <v>0</v>
      </c>
      <c r="F752" s="279">
        <f>ROUND(V62,0)</f>
        <v>0</v>
      </c>
      <c r="G752" s="279">
        <f>ROUND(V63,0)</f>
        <v>0</v>
      </c>
      <c r="H752" s="279">
        <f>ROUND(V64,0)</f>
        <v>0</v>
      </c>
      <c r="I752" s="279">
        <f>ROUND(V65,0)</f>
        <v>0</v>
      </c>
      <c r="J752" s="279">
        <f>ROUND(V66,0)</f>
        <v>0</v>
      </c>
      <c r="K752" s="279">
        <f>ROUND(V67,0)</f>
        <v>0</v>
      </c>
      <c r="L752" s="279">
        <f>ROUND(V69,0)</f>
        <v>0</v>
      </c>
      <c r="M752" s="279">
        <f>ROUND(V70,0)</f>
        <v>0</v>
      </c>
      <c r="N752" s="279">
        <f>ROUND(V75,0)</f>
        <v>452045</v>
      </c>
      <c r="O752" s="279">
        <f>ROUND(V73,0)</f>
        <v>54593</v>
      </c>
      <c r="P752" s="279">
        <f>IF(V76&gt;0,ROUND(V76,0),0)</f>
        <v>0</v>
      </c>
      <c r="Q752" s="279">
        <f>IF(V77&gt;0,ROUND(V77,0),0)</f>
        <v>0</v>
      </c>
      <c r="R752" s="279">
        <f>IF(V78&gt;0,ROUND(V78,0),0)</f>
        <v>0</v>
      </c>
      <c r="S752" s="279">
        <f>IF(V79&gt;0,ROUND(V79,0),0)</f>
        <v>0</v>
      </c>
      <c r="T752" s="282">
        <f>IF(V80&gt;0,ROUND(V80,2),0)</f>
        <v>0</v>
      </c>
      <c r="U752" s="279"/>
      <c r="X752" s="279"/>
      <c r="Y752" s="279"/>
      <c r="Z752" s="279" t="e">
        <f t="shared" si="21"/>
        <v>#DIV/0!</v>
      </c>
    </row>
    <row r="753" spans="1:26" ht="12.6" customHeight="1" x14ac:dyDescent="0.25">
      <c r="A753" s="209" t="e">
        <f>RIGHT($C$83,3)&amp;"*"&amp;RIGHT($C$82,4)&amp;"*"&amp;W$54&amp;"*"&amp;"A"</f>
        <v>#VALUE!</v>
      </c>
      <c r="B753" s="279">
        <f>ROUND(W58,0)</f>
        <v>0</v>
      </c>
      <c r="C753" s="282">
        <f>ROUND(W59,2)</f>
        <v>0</v>
      </c>
      <c r="D753" s="279">
        <f>ROUND(W60,0)</f>
        <v>0</v>
      </c>
      <c r="E753" s="279">
        <f>ROUND(W61,0)</f>
        <v>0</v>
      </c>
      <c r="F753" s="279">
        <f>ROUND(W62,0)</f>
        <v>0</v>
      </c>
      <c r="G753" s="279">
        <f>ROUND(W63,0)</f>
        <v>0</v>
      </c>
      <c r="H753" s="279">
        <f>ROUND(W64,0)</f>
        <v>0</v>
      </c>
      <c r="I753" s="279">
        <f>ROUND(W65,0)</f>
        <v>0</v>
      </c>
      <c r="J753" s="279">
        <f>ROUND(W66,0)</f>
        <v>0</v>
      </c>
      <c r="K753" s="279">
        <f>ROUND(W67,0)</f>
        <v>0</v>
      </c>
      <c r="L753" s="279">
        <f>ROUND(W69,0)</f>
        <v>0</v>
      </c>
      <c r="M753" s="279">
        <f>ROUND(W70,0)</f>
        <v>0</v>
      </c>
      <c r="N753" s="279">
        <f>ROUND(W75,0)</f>
        <v>0</v>
      </c>
      <c r="O753" s="279">
        <f>ROUND(W73,0)</f>
        <v>0</v>
      </c>
      <c r="P753" s="279">
        <f>IF(W76&gt;0,ROUND(W76,0),0)</f>
        <v>0</v>
      </c>
      <c r="Q753" s="279">
        <f>IF(W77&gt;0,ROUND(W77,0),0)</f>
        <v>0</v>
      </c>
      <c r="R753" s="279">
        <f>IF(W78&gt;0,ROUND(W78,0),0)</f>
        <v>0</v>
      </c>
      <c r="S753" s="279">
        <f>IF(W79&gt;0,ROUND(W79,0),0)</f>
        <v>0</v>
      </c>
      <c r="T753" s="282">
        <f>IF(W80&gt;0,ROUND(W80,2),0)</f>
        <v>0</v>
      </c>
      <c r="U753" s="279"/>
      <c r="X753" s="279"/>
      <c r="Y753" s="279"/>
      <c r="Z753" s="279" t="e">
        <f t="shared" si="21"/>
        <v>#DIV/0!</v>
      </c>
    </row>
    <row r="754" spans="1:26" ht="12.6" customHeight="1" x14ac:dyDescent="0.25">
      <c r="A754" s="209" t="e">
        <f>RIGHT($C$83,3)&amp;"*"&amp;RIGHT($C$82,4)&amp;"*"&amp;X$54&amp;"*"&amp;"A"</f>
        <v>#VALUE!</v>
      </c>
      <c r="B754" s="279">
        <f>ROUND(X58,0)</f>
        <v>0</v>
      </c>
      <c r="C754" s="282">
        <f>ROUND(X59,2)</f>
        <v>0</v>
      </c>
      <c r="D754" s="279">
        <f>ROUND(X60,0)</f>
        <v>0</v>
      </c>
      <c r="E754" s="279">
        <f>ROUND(X61,0)</f>
        <v>0</v>
      </c>
      <c r="F754" s="279">
        <f>ROUND(X62,0)</f>
        <v>0</v>
      </c>
      <c r="G754" s="279">
        <f>ROUND(X63,0)</f>
        <v>0</v>
      </c>
      <c r="H754" s="279">
        <f>ROUND(X64,0)</f>
        <v>0</v>
      </c>
      <c r="I754" s="279">
        <f>ROUND(X65,0)</f>
        <v>0</v>
      </c>
      <c r="J754" s="279">
        <f>ROUND(X66,0)</f>
        <v>0</v>
      </c>
      <c r="K754" s="279">
        <f>ROUND(X67,0)</f>
        <v>0</v>
      </c>
      <c r="L754" s="279">
        <f>ROUND(X69,0)</f>
        <v>0</v>
      </c>
      <c r="M754" s="279">
        <f>ROUND(X70,0)</f>
        <v>0</v>
      </c>
      <c r="N754" s="279">
        <f>ROUND(X75,0)</f>
        <v>0</v>
      </c>
      <c r="O754" s="279">
        <f>ROUND(X73,0)</f>
        <v>0</v>
      </c>
      <c r="P754" s="279">
        <f>IF(X76&gt;0,ROUND(X76,0),0)</f>
        <v>0</v>
      </c>
      <c r="Q754" s="279">
        <f>IF(X77&gt;0,ROUND(X77,0),0)</f>
        <v>0</v>
      </c>
      <c r="R754" s="279">
        <f>IF(X78&gt;0,ROUND(X78,0),0)</f>
        <v>0</v>
      </c>
      <c r="S754" s="279">
        <f>IF(X79&gt;0,ROUND(X79,0),0)</f>
        <v>0</v>
      </c>
      <c r="T754" s="282">
        <f>IF(X80&gt;0,ROUND(X80,2),0)</f>
        <v>0</v>
      </c>
      <c r="U754" s="279"/>
      <c r="X754" s="279"/>
      <c r="Y754" s="279"/>
      <c r="Z754" s="279" t="e">
        <f t="shared" si="21"/>
        <v>#DIV/0!</v>
      </c>
    </row>
    <row r="755" spans="1:26" ht="12.6" customHeight="1" x14ac:dyDescent="0.25">
      <c r="A755" s="209" t="e">
        <f>RIGHT($C$83,3)&amp;"*"&amp;RIGHT($C$82,4)&amp;"*"&amp;Y$54&amp;"*"&amp;"A"</f>
        <v>#VALUE!</v>
      </c>
      <c r="B755" s="279">
        <f>ROUND(Y58,0)</f>
        <v>0</v>
      </c>
      <c r="C755" s="282">
        <f>ROUND(Y59,2)</f>
        <v>9091</v>
      </c>
      <c r="D755" s="279">
        <f>ROUND(Y60,0)</f>
        <v>8</v>
      </c>
      <c r="E755" s="279">
        <f>ROUND(Y61,0)</f>
        <v>650746</v>
      </c>
      <c r="F755" s="279">
        <f>ROUND(Y62,0)</f>
        <v>159717</v>
      </c>
      <c r="G755" s="279">
        <f>ROUND(Y63,0)</f>
        <v>220120</v>
      </c>
      <c r="H755" s="279">
        <f>ROUND(Y64,0)</f>
        <v>30962</v>
      </c>
      <c r="I755" s="279">
        <f>ROUND(Y65,0)</f>
        <v>8287</v>
      </c>
      <c r="J755" s="279">
        <f>ROUND(Y66,0)</f>
        <v>453744</v>
      </c>
      <c r="K755" s="279">
        <f>ROUND(Y67,0)</f>
        <v>86873</v>
      </c>
      <c r="L755" s="279">
        <f>ROUND(Y69,0)</f>
        <v>43478</v>
      </c>
      <c r="M755" s="279">
        <f>ROUND(Y70,0)</f>
        <v>0</v>
      </c>
      <c r="N755" s="279">
        <f>ROUND(Y75,0)</f>
        <v>5949803</v>
      </c>
      <c r="O755" s="279">
        <f>ROUND(Y73,0)</f>
        <v>328256</v>
      </c>
      <c r="P755" s="279">
        <f>IF(Y76&gt;0,ROUND(Y76,0),0)</f>
        <v>4866</v>
      </c>
      <c r="Q755" s="279">
        <f>IF(Y77&gt;0,ROUND(Y77,0),0)</f>
        <v>0</v>
      </c>
      <c r="R755" s="279">
        <f>IF(Y78&gt;0,ROUND(Y78,0),0)</f>
        <v>306</v>
      </c>
      <c r="S755" s="279">
        <f>IF(Y79&gt;0,ROUND(Y79,0),0)</f>
        <v>0</v>
      </c>
      <c r="T755" s="282">
        <f>IF(Y80&gt;0,ROUND(Y80,2),0)</f>
        <v>0</v>
      </c>
      <c r="U755" s="279"/>
      <c r="X755" s="279"/>
      <c r="Y755" s="279"/>
      <c r="Z755" s="279" t="e">
        <f t="shared" si="21"/>
        <v>#DIV/0!</v>
      </c>
    </row>
    <row r="756" spans="1:26" ht="12.6" customHeight="1" x14ac:dyDescent="0.25">
      <c r="A756" s="209" t="e">
        <f>RIGHT($C$83,3)&amp;"*"&amp;RIGHT($C$82,4)&amp;"*"&amp;Z$54&amp;"*"&amp;"A"</f>
        <v>#VALUE!</v>
      </c>
      <c r="B756" s="279">
        <f>ROUND(Z58,0)</f>
        <v>0</v>
      </c>
      <c r="C756" s="282">
        <f>ROUND(Z59,2)</f>
        <v>0</v>
      </c>
      <c r="D756" s="279">
        <f>ROUND(Z60,0)</f>
        <v>0</v>
      </c>
      <c r="E756" s="279">
        <f>ROUND(Z61,0)</f>
        <v>0</v>
      </c>
      <c r="F756" s="279">
        <f>ROUND(Z62,0)</f>
        <v>0</v>
      </c>
      <c r="G756" s="279">
        <f>ROUND(Z63,0)</f>
        <v>0</v>
      </c>
      <c r="H756" s="279">
        <f>ROUND(Z64,0)</f>
        <v>0</v>
      </c>
      <c r="I756" s="279">
        <f>ROUND(Z65,0)</f>
        <v>0</v>
      </c>
      <c r="J756" s="279">
        <f>ROUND(Z66,0)</f>
        <v>0</v>
      </c>
      <c r="K756" s="279">
        <f>ROUND(Z67,0)</f>
        <v>0</v>
      </c>
      <c r="L756" s="279">
        <f>ROUND(Z69,0)</f>
        <v>0</v>
      </c>
      <c r="M756" s="279">
        <f>ROUND(Z70,0)</f>
        <v>0</v>
      </c>
      <c r="N756" s="279">
        <f>ROUND(Z75,0)</f>
        <v>0</v>
      </c>
      <c r="O756" s="279">
        <f>ROUND(Z73,0)</f>
        <v>0</v>
      </c>
      <c r="P756" s="279">
        <f>IF(Z76&gt;0,ROUND(Z76,0),0)</f>
        <v>0</v>
      </c>
      <c r="Q756" s="279">
        <f>IF(Z77&gt;0,ROUND(Z77,0),0)</f>
        <v>0</v>
      </c>
      <c r="R756" s="279">
        <f>IF(Z78&gt;0,ROUND(Z78,0),0)</f>
        <v>0</v>
      </c>
      <c r="S756" s="279">
        <f>IF(Z79&gt;0,ROUND(Z79,0),0)</f>
        <v>0</v>
      </c>
      <c r="T756" s="282">
        <f>IF(Z80&gt;0,ROUND(Z80,2),0)</f>
        <v>0</v>
      </c>
      <c r="U756" s="279"/>
      <c r="X756" s="279"/>
      <c r="Y756" s="279"/>
      <c r="Z756" s="279" t="e">
        <f t="shared" si="21"/>
        <v>#DIV/0!</v>
      </c>
    </row>
    <row r="757" spans="1:26" ht="12.6" customHeight="1" x14ac:dyDescent="0.25">
      <c r="A757" s="209" t="e">
        <f>RIGHT($C$83,3)&amp;"*"&amp;RIGHT($C$82,4)&amp;"*"&amp;AA$54&amp;"*"&amp;"A"</f>
        <v>#VALUE!</v>
      </c>
      <c r="B757" s="279">
        <f>ROUND(AA58,0)</f>
        <v>0</v>
      </c>
      <c r="C757" s="282">
        <f>ROUND(AA59,2)</f>
        <v>0</v>
      </c>
      <c r="D757" s="279">
        <f>ROUND(AA60,0)</f>
        <v>0</v>
      </c>
      <c r="E757" s="279">
        <f>ROUND(AA61,0)</f>
        <v>0</v>
      </c>
      <c r="F757" s="279">
        <f>ROUND(AA62,0)</f>
        <v>0</v>
      </c>
      <c r="G757" s="279">
        <f>ROUND(AA63,0)</f>
        <v>0</v>
      </c>
      <c r="H757" s="279">
        <f>ROUND(AA64,0)</f>
        <v>0</v>
      </c>
      <c r="I757" s="279">
        <f>ROUND(AA65,0)</f>
        <v>0</v>
      </c>
      <c r="J757" s="279">
        <f>ROUND(AA66,0)</f>
        <v>0</v>
      </c>
      <c r="K757" s="279">
        <f>ROUND(AA67,0)</f>
        <v>0</v>
      </c>
      <c r="L757" s="279">
        <f>ROUND(AA69,0)</f>
        <v>0</v>
      </c>
      <c r="M757" s="279">
        <f>ROUND(AA70,0)</f>
        <v>0</v>
      </c>
      <c r="N757" s="279">
        <f>ROUND(AA75,0)</f>
        <v>0</v>
      </c>
      <c r="O757" s="279">
        <f>ROUND(AA73,0)</f>
        <v>0</v>
      </c>
      <c r="P757" s="279">
        <f>IF(AA76&gt;0,ROUND(AA76,0),0)</f>
        <v>0</v>
      </c>
      <c r="Q757" s="279">
        <f>IF(AA77&gt;0,ROUND(AA77,0),0)</f>
        <v>0</v>
      </c>
      <c r="R757" s="279">
        <f>IF(AA78&gt;0,ROUND(AA78,0),0)</f>
        <v>0</v>
      </c>
      <c r="S757" s="279">
        <f>IF(AA79&gt;0,ROUND(AA79,0),0)</f>
        <v>0</v>
      </c>
      <c r="T757" s="282">
        <f>IF(AA80&gt;0,ROUND(AA80,2),0)</f>
        <v>0</v>
      </c>
      <c r="U757" s="279"/>
      <c r="X757" s="279"/>
      <c r="Y757" s="279"/>
      <c r="Z757" s="279" t="e">
        <f t="shared" si="21"/>
        <v>#DIV/0!</v>
      </c>
    </row>
    <row r="758" spans="1:26" ht="12.6" customHeight="1" x14ac:dyDescent="0.25">
      <c r="A758" s="209" t="e">
        <f>RIGHT($C$83,3)&amp;"*"&amp;RIGHT($C$82,4)&amp;"*"&amp;AB$54&amp;"*"&amp;"A"</f>
        <v>#VALUE!</v>
      </c>
      <c r="B758" s="279"/>
      <c r="C758" s="282">
        <f>ROUND(AB59,2)</f>
        <v>0</v>
      </c>
      <c r="D758" s="279">
        <f>ROUND(AB60,0)</f>
        <v>3</v>
      </c>
      <c r="E758" s="279">
        <f>ROUND(AB61,0)</f>
        <v>243918</v>
      </c>
      <c r="F758" s="279">
        <f>ROUND(AB62,0)</f>
        <v>59866</v>
      </c>
      <c r="G758" s="279">
        <f>ROUND(AB63,0)</f>
        <v>0</v>
      </c>
      <c r="H758" s="279">
        <f>ROUND(AB64,0)</f>
        <v>293091</v>
      </c>
      <c r="I758" s="279">
        <f>ROUND(AB65,0)</f>
        <v>0</v>
      </c>
      <c r="J758" s="279">
        <f>ROUND(AB66,0)</f>
        <v>57456</v>
      </c>
      <c r="K758" s="279">
        <f>ROUND(AB67,0)</f>
        <v>10248</v>
      </c>
      <c r="L758" s="279">
        <f>ROUND(AB69,0)</f>
        <v>8022</v>
      </c>
      <c r="M758" s="279">
        <f>ROUND(AB70,0)</f>
        <v>0</v>
      </c>
      <c r="N758" s="279">
        <f>ROUND(AB75,0)</f>
        <v>3006368</v>
      </c>
      <c r="O758" s="279">
        <f>ROUND(AB73,0)</f>
        <v>1193213</v>
      </c>
      <c r="P758" s="279">
        <f>IF(AB76&gt;0,ROUND(AB76,0),0)</f>
        <v>574</v>
      </c>
      <c r="Q758" s="279">
        <f>IF(AB77&gt;0,ROUND(AB77,0),0)</f>
        <v>0</v>
      </c>
      <c r="R758" s="279">
        <f>IF(AB78&gt;0,ROUND(AB78,0),0)</f>
        <v>105</v>
      </c>
      <c r="S758" s="279">
        <f>IF(AB79&gt;0,ROUND(AB79,0),0)</f>
        <v>0</v>
      </c>
      <c r="T758" s="282">
        <f>IF(AB80&gt;0,ROUND(AB80,2),0)</f>
        <v>0</v>
      </c>
      <c r="U758" s="279"/>
      <c r="X758" s="279"/>
      <c r="Y758" s="279"/>
      <c r="Z758" s="279" t="e">
        <f t="shared" si="21"/>
        <v>#DIV/0!</v>
      </c>
    </row>
    <row r="759" spans="1:26" ht="12.6" customHeight="1" x14ac:dyDescent="0.25">
      <c r="A759" s="209" t="e">
        <f>RIGHT($C$83,3)&amp;"*"&amp;RIGHT($C$82,4)&amp;"*"&amp;AC$54&amp;"*"&amp;"A"</f>
        <v>#VALUE!</v>
      </c>
      <c r="B759" s="279">
        <f>ROUND(AC58,0)</f>
        <v>0</v>
      </c>
      <c r="C759" s="282">
        <f>ROUND(AC59,2)</f>
        <v>2570</v>
      </c>
      <c r="D759" s="279">
        <f>ROUND(AC60,0)</f>
        <v>2</v>
      </c>
      <c r="E759" s="279">
        <f>ROUND(AC61,0)</f>
        <v>186631</v>
      </c>
      <c r="F759" s="279">
        <f>ROUND(AC62,0)</f>
        <v>45806</v>
      </c>
      <c r="G759" s="279">
        <f>ROUND(AC63,0)</f>
        <v>0</v>
      </c>
      <c r="H759" s="279">
        <f>ROUND(AC64,0)</f>
        <v>5762</v>
      </c>
      <c r="I759" s="279">
        <f>ROUND(AC65,0)</f>
        <v>0</v>
      </c>
      <c r="J759" s="279">
        <f>ROUND(AC66,0)</f>
        <v>2741</v>
      </c>
      <c r="K759" s="279">
        <f>ROUND(AC67,0)</f>
        <v>6231</v>
      </c>
      <c r="L759" s="279">
        <f>ROUND(AC69,0)</f>
        <v>1959</v>
      </c>
      <c r="M759" s="279">
        <f>ROUND(AC70,0)</f>
        <v>0</v>
      </c>
      <c r="N759" s="279">
        <f>ROUND(AC75,0)</f>
        <v>241314</v>
      </c>
      <c r="O759" s="279">
        <f>ROUND(AC73,0)</f>
        <v>164897</v>
      </c>
      <c r="P759" s="279">
        <f>IF(AC76&gt;0,ROUND(AC76,0),0)</f>
        <v>349</v>
      </c>
      <c r="Q759" s="279">
        <f>IF(AC77&gt;0,ROUND(AC77,0),0)</f>
        <v>0</v>
      </c>
      <c r="R759" s="279">
        <f>IF(AC78&gt;0,ROUND(AC78,0),0)</f>
        <v>143</v>
      </c>
      <c r="S759" s="279">
        <f>IF(AC79&gt;0,ROUND(AC79,0),0)</f>
        <v>0</v>
      </c>
      <c r="T759" s="282">
        <f>IF(AC80&gt;0,ROUND(AC80,2),0)</f>
        <v>0</v>
      </c>
      <c r="U759" s="279"/>
      <c r="X759" s="279"/>
      <c r="Y759" s="279"/>
      <c r="Z759" s="279" t="e">
        <f t="shared" si="21"/>
        <v>#DIV/0!</v>
      </c>
    </row>
    <row r="760" spans="1:26" ht="12.6" customHeight="1" x14ac:dyDescent="0.25">
      <c r="A760" s="209" t="e">
        <f>RIGHT($C$83,3)&amp;"*"&amp;RIGHT($C$82,4)&amp;"*"&amp;AD$54&amp;"*"&amp;"A"</f>
        <v>#VALUE!</v>
      </c>
      <c r="B760" s="279">
        <f>ROUND(AD58,0)</f>
        <v>0</v>
      </c>
      <c r="C760" s="282">
        <f>ROUND(AD59,2)</f>
        <v>0</v>
      </c>
      <c r="D760" s="279">
        <f>ROUND(AD60,0)</f>
        <v>0</v>
      </c>
      <c r="E760" s="279">
        <f>ROUND(AD61,0)</f>
        <v>0</v>
      </c>
      <c r="F760" s="279">
        <f>ROUND(AD62,0)</f>
        <v>0</v>
      </c>
      <c r="G760" s="279">
        <f>ROUND(AD63,0)</f>
        <v>0</v>
      </c>
      <c r="H760" s="279">
        <f>ROUND(AD64,0)</f>
        <v>0</v>
      </c>
      <c r="I760" s="279">
        <f>ROUND(AD65,0)</f>
        <v>0</v>
      </c>
      <c r="J760" s="279">
        <f>ROUND(AD66,0)</f>
        <v>0</v>
      </c>
      <c r="K760" s="279">
        <f>ROUND(AD67,0)</f>
        <v>0</v>
      </c>
      <c r="L760" s="279">
        <f>ROUND(AD69,0)</f>
        <v>0</v>
      </c>
      <c r="M760" s="279">
        <f>ROUND(AD70,0)</f>
        <v>0</v>
      </c>
      <c r="N760" s="279">
        <f>ROUND(AD75,0)</f>
        <v>0</v>
      </c>
      <c r="O760" s="279">
        <f>ROUND(AD73,0)</f>
        <v>0</v>
      </c>
      <c r="P760" s="279">
        <f>IF(AD76&gt;0,ROUND(AD76,0),0)</f>
        <v>0</v>
      </c>
      <c r="Q760" s="279">
        <f>IF(AD77&gt;0,ROUND(AD77,0),0)</f>
        <v>0</v>
      </c>
      <c r="R760" s="279">
        <f>IF(AD78&gt;0,ROUND(AD78,0),0)</f>
        <v>0</v>
      </c>
      <c r="S760" s="279">
        <f>IF(AD79&gt;0,ROUND(AD79,0),0)</f>
        <v>0</v>
      </c>
      <c r="T760" s="282">
        <f>IF(AD80&gt;0,ROUND(AD80,2),0)</f>
        <v>0</v>
      </c>
      <c r="U760" s="279"/>
      <c r="X760" s="279"/>
      <c r="Y760" s="279"/>
      <c r="Z760" s="279" t="e">
        <f t="shared" si="21"/>
        <v>#DIV/0!</v>
      </c>
    </row>
    <row r="761" spans="1:26" ht="12.6" customHeight="1" x14ac:dyDescent="0.25">
      <c r="A761" s="209" t="e">
        <f>RIGHT($C$83,3)&amp;"*"&amp;RIGHT($C$82,4)&amp;"*"&amp;AE$54&amp;"*"&amp;"A"</f>
        <v>#VALUE!</v>
      </c>
      <c r="B761" s="279">
        <f>ROUND(AE58,0)</f>
        <v>0</v>
      </c>
      <c r="C761" s="282">
        <f>ROUND(AE59,2)</f>
        <v>6927</v>
      </c>
      <c r="D761" s="279">
        <f>ROUND(AE60,0)</f>
        <v>10</v>
      </c>
      <c r="E761" s="279">
        <f>ROUND(AE61,0)</f>
        <v>709083</v>
      </c>
      <c r="F761" s="279">
        <f>ROUND(AE62,0)</f>
        <v>174035</v>
      </c>
      <c r="G761" s="279">
        <f>ROUND(AE63,0)</f>
        <v>0</v>
      </c>
      <c r="H761" s="279">
        <f>ROUND(AE64,0)</f>
        <v>6558</v>
      </c>
      <c r="I761" s="279">
        <f>ROUND(AE65,0)</f>
        <v>2692</v>
      </c>
      <c r="J761" s="279">
        <f>ROUND(AE66,0)</f>
        <v>5124</v>
      </c>
      <c r="K761" s="279">
        <f>ROUND(AE67,0)</f>
        <v>49060</v>
      </c>
      <c r="L761" s="279">
        <f>ROUND(AE69,0)</f>
        <v>8865</v>
      </c>
      <c r="M761" s="279">
        <f>ROUND(AE70,0)</f>
        <v>0</v>
      </c>
      <c r="N761" s="279">
        <f>ROUND(AE75,0)</f>
        <v>1837095</v>
      </c>
      <c r="O761" s="279">
        <f>ROUND(AE73,0)</f>
        <v>782598</v>
      </c>
      <c r="P761" s="279">
        <f>IF(AE76&gt;0,ROUND(AE76,0),0)</f>
        <v>2748</v>
      </c>
      <c r="Q761" s="279">
        <f>IF(AE77&gt;0,ROUND(AE77,0),0)</f>
        <v>0</v>
      </c>
      <c r="R761" s="279">
        <f>IF(AE78&gt;0,ROUND(AE78,0),0)</f>
        <v>252</v>
      </c>
      <c r="S761" s="279">
        <f>IF(AE79&gt;0,ROUND(AE79,0),0)</f>
        <v>0</v>
      </c>
      <c r="T761" s="282">
        <f>IF(AE80&gt;0,ROUND(AE80,2),0)</f>
        <v>0</v>
      </c>
      <c r="U761" s="279"/>
      <c r="X761" s="279"/>
      <c r="Y761" s="279"/>
      <c r="Z761" s="279" t="e">
        <f t="shared" si="21"/>
        <v>#DIV/0!</v>
      </c>
    </row>
    <row r="762" spans="1:26" ht="12.6" customHeight="1" x14ac:dyDescent="0.25">
      <c r="A762" s="209" t="e">
        <f>RIGHT($C$83,3)&amp;"*"&amp;RIGHT($C$82,4)&amp;"*"&amp;AF$54&amp;"*"&amp;"A"</f>
        <v>#VALUE!</v>
      </c>
      <c r="B762" s="279">
        <f>ROUND(AF58,0)</f>
        <v>0</v>
      </c>
      <c r="C762" s="282">
        <f>ROUND(AF59,2)</f>
        <v>0</v>
      </c>
      <c r="D762" s="279">
        <f>ROUND(AF60,0)</f>
        <v>0</v>
      </c>
      <c r="E762" s="279">
        <f>ROUND(AF61,0)</f>
        <v>0</v>
      </c>
      <c r="F762" s="279">
        <f>ROUND(AF62,0)</f>
        <v>0</v>
      </c>
      <c r="G762" s="279">
        <f>ROUND(AF63,0)</f>
        <v>0</v>
      </c>
      <c r="H762" s="279">
        <f>ROUND(AF64,0)</f>
        <v>0</v>
      </c>
      <c r="I762" s="279">
        <f>ROUND(AF65,0)</f>
        <v>0</v>
      </c>
      <c r="J762" s="279">
        <f>ROUND(AF66,0)</f>
        <v>0</v>
      </c>
      <c r="K762" s="279">
        <f>ROUND(AF67,0)</f>
        <v>0</v>
      </c>
      <c r="L762" s="279">
        <f>ROUND(AF69,0)</f>
        <v>0</v>
      </c>
      <c r="M762" s="279">
        <f>ROUND(AF70,0)</f>
        <v>0</v>
      </c>
      <c r="N762" s="279">
        <f>ROUND(AF75,0)</f>
        <v>0</v>
      </c>
      <c r="O762" s="279">
        <f>ROUND(AF73,0)</f>
        <v>0</v>
      </c>
      <c r="P762" s="279">
        <f>IF(AF76&gt;0,ROUND(AF76,0),0)</f>
        <v>0</v>
      </c>
      <c r="Q762" s="279">
        <f>IF(AF77&gt;0,ROUND(AF77,0),0)</f>
        <v>0</v>
      </c>
      <c r="R762" s="279">
        <f>IF(AF78&gt;0,ROUND(AF78,0),0)</f>
        <v>0</v>
      </c>
      <c r="S762" s="279">
        <f>IF(AF79&gt;0,ROUND(AF79,0),0)</f>
        <v>0</v>
      </c>
      <c r="T762" s="282">
        <f>IF(AF80&gt;0,ROUND(AF80,2),0)</f>
        <v>0</v>
      </c>
      <c r="U762" s="279"/>
      <c r="X762" s="279"/>
      <c r="Y762" s="279"/>
      <c r="Z762" s="279" t="e">
        <f t="shared" si="21"/>
        <v>#DIV/0!</v>
      </c>
    </row>
    <row r="763" spans="1:26" ht="12.6" customHeight="1" x14ac:dyDescent="0.25">
      <c r="A763" s="209" t="e">
        <f>RIGHT($C$83,3)&amp;"*"&amp;RIGHT($C$82,4)&amp;"*"&amp;AG$54&amp;"*"&amp;"A"</f>
        <v>#VALUE!</v>
      </c>
      <c r="B763" s="279">
        <f>ROUND(AG58,0)</f>
        <v>0</v>
      </c>
      <c r="C763" s="282">
        <f>ROUND(AG59,2)</f>
        <v>3813</v>
      </c>
      <c r="D763" s="279">
        <f>ROUND(AG60,0)</f>
        <v>11</v>
      </c>
      <c r="E763" s="279">
        <f>ROUND(AG61,0)</f>
        <v>1222561</v>
      </c>
      <c r="F763" s="279">
        <f>ROUND(AG62,0)</f>
        <v>300062</v>
      </c>
      <c r="G763" s="279">
        <f>ROUND(AG63,0)</f>
        <v>269050</v>
      </c>
      <c r="H763" s="279">
        <f>ROUND(AG64,0)</f>
        <v>43995</v>
      </c>
      <c r="I763" s="279">
        <f>ROUND(AG65,0)</f>
        <v>400</v>
      </c>
      <c r="J763" s="279">
        <f>ROUND(AG66,0)</f>
        <v>5326</v>
      </c>
      <c r="K763" s="279">
        <f>ROUND(AG67,0)</f>
        <v>50614</v>
      </c>
      <c r="L763" s="279">
        <f>ROUND(AG69,0)</f>
        <v>6591</v>
      </c>
      <c r="M763" s="279">
        <f>ROUND(AG70,0)</f>
        <v>0</v>
      </c>
      <c r="N763" s="279">
        <f>ROUND(AG75,0)</f>
        <v>4825103</v>
      </c>
      <c r="O763" s="279">
        <f>ROUND(AG73,0)</f>
        <v>165612</v>
      </c>
      <c r="P763" s="279">
        <f>IF(AG76&gt;0,ROUND(AG76,0),0)</f>
        <v>2835</v>
      </c>
      <c r="Q763" s="279">
        <f>IF(AG77&gt;0,ROUND(AG77,0),0)</f>
        <v>170</v>
      </c>
      <c r="R763" s="279">
        <f>IF(AG78&gt;0,ROUND(AG78,0),0)</f>
        <v>288</v>
      </c>
      <c r="S763" s="279">
        <f>IF(AG79&gt;0,ROUND(AG79,0),0)</f>
        <v>0</v>
      </c>
      <c r="T763" s="282">
        <f>IF(AG80&gt;0,ROUND(AG80,2),0)</f>
        <v>4.58</v>
      </c>
      <c r="U763" s="279"/>
      <c r="X763" s="279"/>
      <c r="Y763" s="279"/>
      <c r="Z763" s="279" t="e">
        <f t="shared" si="21"/>
        <v>#DIV/0!</v>
      </c>
    </row>
    <row r="764" spans="1:26" ht="12.6" customHeight="1" x14ac:dyDescent="0.25">
      <c r="A764" s="209" t="e">
        <f>RIGHT($C$83,3)&amp;"*"&amp;RIGHT($C$82,4)&amp;"*"&amp;AH$54&amp;"*"&amp;"A"</f>
        <v>#VALUE!</v>
      </c>
      <c r="B764" s="279">
        <f>ROUND(AH58,0)</f>
        <v>0</v>
      </c>
      <c r="C764" s="282">
        <f>ROUND(AH59,2)</f>
        <v>0</v>
      </c>
      <c r="D764" s="279">
        <f>ROUND(AH60,0)</f>
        <v>0</v>
      </c>
      <c r="E764" s="279">
        <f>ROUND(AH61,0)</f>
        <v>0</v>
      </c>
      <c r="F764" s="279">
        <f>ROUND(AH62,0)</f>
        <v>0</v>
      </c>
      <c r="G764" s="279">
        <f>ROUND(AH63,0)</f>
        <v>0</v>
      </c>
      <c r="H764" s="279">
        <f>ROUND(AH64,0)</f>
        <v>0</v>
      </c>
      <c r="I764" s="279">
        <f>ROUND(AH65,0)</f>
        <v>0</v>
      </c>
      <c r="J764" s="279">
        <f>ROUND(AH66,0)</f>
        <v>0</v>
      </c>
      <c r="K764" s="279">
        <f>ROUND(AH67,0)</f>
        <v>0</v>
      </c>
      <c r="L764" s="279">
        <f>ROUND(AH69,0)</f>
        <v>0</v>
      </c>
      <c r="M764" s="279">
        <f>ROUND(AH70,0)</f>
        <v>0</v>
      </c>
      <c r="N764" s="279">
        <f>ROUND(AH75,0)</f>
        <v>0</v>
      </c>
      <c r="O764" s="279">
        <f>ROUND(AH73,0)</f>
        <v>0</v>
      </c>
      <c r="P764" s="279">
        <f>IF(AH76&gt;0,ROUND(AH76,0),0)</f>
        <v>0</v>
      </c>
      <c r="Q764" s="279">
        <f>IF(AH77&gt;0,ROUND(AH77,0),0)</f>
        <v>0</v>
      </c>
      <c r="R764" s="279">
        <f>IF(AH78&gt;0,ROUND(AH78,0),0)</f>
        <v>0</v>
      </c>
      <c r="S764" s="279">
        <f>IF(AH79&gt;0,ROUND(AH79,0),0)</f>
        <v>0</v>
      </c>
      <c r="T764" s="282">
        <f>IF(AH80&gt;0,ROUND(AH80,2),0)</f>
        <v>0</v>
      </c>
      <c r="U764" s="279"/>
      <c r="X764" s="279"/>
      <c r="Y764" s="279"/>
      <c r="Z764" s="279" t="e">
        <f t="shared" si="21"/>
        <v>#DIV/0!</v>
      </c>
    </row>
    <row r="765" spans="1:26" ht="12.6" customHeight="1" x14ac:dyDescent="0.25">
      <c r="A765" s="209" t="e">
        <f>RIGHT($C$83,3)&amp;"*"&amp;RIGHT($C$82,4)&amp;"*"&amp;AI$54&amp;"*"&amp;"A"</f>
        <v>#VALUE!</v>
      </c>
      <c r="B765" s="279">
        <f>ROUND(AI58,0)</f>
        <v>0</v>
      </c>
      <c r="C765" s="282">
        <f>ROUND(AI59,2)</f>
        <v>0</v>
      </c>
      <c r="D765" s="279">
        <f>ROUND(AI60,0)</f>
        <v>0</v>
      </c>
      <c r="E765" s="279">
        <f>ROUND(AI61,0)</f>
        <v>0</v>
      </c>
      <c r="F765" s="279">
        <f>ROUND(AI62,0)</f>
        <v>0</v>
      </c>
      <c r="G765" s="279">
        <f>ROUND(AI63,0)</f>
        <v>0</v>
      </c>
      <c r="H765" s="279">
        <f>ROUND(AI64,0)</f>
        <v>0</v>
      </c>
      <c r="I765" s="279">
        <f>ROUND(AI65,0)</f>
        <v>0</v>
      </c>
      <c r="J765" s="279">
        <f>ROUND(AI66,0)</f>
        <v>0</v>
      </c>
      <c r="K765" s="279">
        <f>ROUND(AI67,0)</f>
        <v>0</v>
      </c>
      <c r="L765" s="279">
        <f>ROUND(AI69,0)</f>
        <v>0</v>
      </c>
      <c r="M765" s="279">
        <f>ROUND(AI70,0)</f>
        <v>0</v>
      </c>
      <c r="N765" s="279">
        <f>ROUND(AI75,0)</f>
        <v>0</v>
      </c>
      <c r="O765" s="279">
        <f>ROUND(AI73,0)</f>
        <v>0</v>
      </c>
      <c r="P765" s="279">
        <f>IF(AI76&gt;0,ROUND(AI76,0),0)</f>
        <v>0</v>
      </c>
      <c r="Q765" s="279">
        <f>IF(AI77&gt;0,ROUND(AI77,0),0)</f>
        <v>0</v>
      </c>
      <c r="R765" s="279">
        <f>IF(AI78&gt;0,ROUND(AI78,0),0)</f>
        <v>0</v>
      </c>
      <c r="S765" s="279">
        <f>IF(AI79&gt;0,ROUND(AI79,0),0)</f>
        <v>0</v>
      </c>
      <c r="T765" s="282">
        <f>IF(AI80&gt;0,ROUND(AI80,2),0)</f>
        <v>0</v>
      </c>
      <c r="U765" s="279"/>
      <c r="X765" s="279"/>
      <c r="Y765" s="279"/>
      <c r="Z765" s="279" t="e">
        <f t="shared" si="21"/>
        <v>#DIV/0!</v>
      </c>
    </row>
    <row r="766" spans="1:26" ht="12.6" customHeight="1" x14ac:dyDescent="0.25">
      <c r="A766" s="209" t="e">
        <f>RIGHT($C$83,3)&amp;"*"&amp;RIGHT($C$82,4)&amp;"*"&amp;AJ$54&amp;"*"&amp;"A"</f>
        <v>#VALUE!</v>
      </c>
      <c r="B766" s="279">
        <f>ROUND(AJ58,0)</f>
        <v>0</v>
      </c>
      <c r="C766" s="282">
        <f>ROUND(AJ59,2)</f>
        <v>1022</v>
      </c>
      <c r="D766" s="279">
        <f>ROUND(AJ60,0)</f>
        <v>3</v>
      </c>
      <c r="E766" s="279">
        <f>ROUND(AJ61,0)</f>
        <v>552957</v>
      </c>
      <c r="F766" s="279">
        <f>ROUND(AJ62,0)</f>
        <v>135716</v>
      </c>
      <c r="G766" s="279">
        <f>ROUND(AJ63,0)</f>
        <v>65423</v>
      </c>
      <c r="H766" s="279">
        <f>ROUND(AJ64,0)</f>
        <v>41142</v>
      </c>
      <c r="I766" s="279">
        <f>ROUND(AJ65,0)</f>
        <v>0</v>
      </c>
      <c r="J766" s="279">
        <f>ROUND(AJ66,0)</f>
        <v>26368</v>
      </c>
      <c r="K766" s="279">
        <f>ROUND(AJ67,0)</f>
        <v>35064</v>
      </c>
      <c r="L766" s="279">
        <f>ROUND(AJ69,0)</f>
        <v>11874</v>
      </c>
      <c r="M766" s="279">
        <f>ROUND(AJ70,0)</f>
        <v>0</v>
      </c>
      <c r="N766" s="279">
        <f>ROUND(AJ75,0)</f>
        <v>517120</v>
      </c>
      <c r="O766" s="279">
        <f>ROUND(AJ73,0)</f>
        <v>3362</v>
      </c>
      <c r="P766" s="279">
        <f>IF(AJ76&gt;0,ROUND(AJ76,0),0)</f>
        <v>1964</v>
      </c>
      <c r="Q766" s="279">
        <f>IF(AJ77&gt;0,ROUND(AJ77,0),0)</f>
        <v>0</v>
      </c>
      <c r="R766" s="279">
        <f>IF(AJ78&gt;0,ROUND(AJ78,0),0)</f>
        <v>248</v>
      </c>
      <c r="S766" s="279">
        <f>IF(AJ79&gt;0,ROUND(AJ79,0),0)</f>
        <v>0</v>
      </c>
      <c r="T766" s="282">
        <f>IF(AJ80&gt;0,ROUND(AJ80,2),0)</f>
        <v>0.53</v>
      </c>
      <c r="U766" s="279"/>
      <c r="X766" s="279"/>
      <c r="Y766" s="279"/>
      <c r="Z766" s="279" t="e">
        <f t="shared" si="21"/>
        <v>#DIV/0!</v>
      </c>
    </row>
    <row r="767" spans="1:26" ht="12.6" customHeight="1" x14ac:dyDescent="0.25">
      <c r="A767" s="209" t="e">
        <f>RIGHT($C$83,3)&amp;"*"&amp;RIGHT($C$82,4)&amp;"*"&amp;AK$54&amp;"*"&amp;"A"</f>
        <v>#VALUE!</v>
      </c>
      <c r="B767" s="279">
        <f>ROUND(AK58,0)</f>
        <v>0</v>
      </c>
      <c r="C767" s="282">
        <f>ROUND(AK59,2)</f>
        <v>0</v>
      </c>
      <c r="D767" s="279">
        <f>ROUND(AK60,0)</f>
        <v>0</v>
      </c>
      <c r="E767" s="279">
        <f>ROUND(AK61,0)</f>
        <v>0</v>
      </c>
      <c r="F767" s="279">
        <f>ROUND(AK62,0)</f>
        <v>0</v>
      </c>
      <c r="G767" s="279">
        <f>ROUND(AK63,0)</f>
        <v>0</v>
      </c>
      <c r="H767" s="279">
        <f>ROUND(AK64,0)</f>
        <v>0</v>
      </c>
      <c r="I767" s="279">
        <f>ROUND(AK65,0)</f>
        <v>0</v>
      </c>
      <c r="J767" s="279">
        <f>ROUND(AK66,0)</f>
        <v>0</v>
      </c>
      <c r="K767" s="279">
        <f>ROUND(AK67,0)</f>
        <v>0</v>
      </c>
      <c r="L767" s="279">
        <f>ROUND(AK69,0)</f>
        <v>0</v>
      </c>
      <c r="M767" s="279">
        <f>ROUND(AK70,0)</f>
        <v>0</v>
      </c>
      <c r="N767" s="279">
        <f>ROUND(AK75,0)</f>
        <v>0</v>
      </c>
      <c r="O767" s="279">
        <f>ROUND(AK73,0)</f>
        <v>0</v>
      </c>
      <c r="P767" s="279">
        <f>IF(AK76&gt;0,ROUND(AK76,0),0)</f>
        <v>0</v>
      </c>
      <c r="Q767" s="279">
        <f>IF(AK77&gt;0,ROUND(AK77,0),0)</f>
        <v>0</v>
      </c>
      <c r="R767" s="279">
        <f>IF(AK78&gt;0,ROUND(AK78,0),0)</f>
        <v>0</v>
      </c>
      <c r="S767" s="279">
        <f>IF(AK79&gt;0,ROUND(AK79,0),0)</f>
        <v>0</v>
      </c>
      <c r="T767" s="282">
        <f>IF(AK80&gt;0,ROUND(AK80,2),0)</f>
        <v>0</v>
      </c>
      <c r="U767" s="279"/>
      <c r="X767" s="279"/>
      <c r="Y767" s="279"/>
      <c r="Z767" s="279" t="e">
        <f t="shared" si="21"/>
        <v>#DIV/0!</v>
      </c>
    </row>
    <row r="768" spans="1:26" ht="12.6" customHeight="1" x14ac:dyDescent="0.25">
      <c r="A768" s="209" t="e">
        <f>RIGHT($C$83,3)&amp;"*"&amp;RIGHT($C$82,4)&amp;"*"&amp;AL$54&amp;"*"&amp;"A"</f>
        <v>#VALUE!</v>
      </c>
      <c r="B768" s="279">
        <f>ROUND(AL58,0)</f>
        <v>0</v>
      </c>
      <c r="C768" s="282">
        <f>ROUND(AL59,2)</f>
        <v>0</v>
      </c>
      <c r="D768" s="279">
        <f>ROUND(AL60,0)</f>
        <v>0</v>
      </c>
      <c r="E768" s="279">
        <f>ROUND(AL61,0)</f>
        <v>0</v>
      </c>
      <c r="F768" s="279">
        <f>ROUND(AL62,0)</f>
        <v>0</v>
      </c>
      <c r="G768" s="279">
        <f>ROUND(AL63,0)</f>
        <v>0</v>
      </c>
      <c r="H768" s="279">
        <f>ROUND(AL64,0)</f>
        <v>0</v>
      </c>
      <c r="I768" s="279">
        <f>ROUND(AL65,0)</f>
        <v>0</v>
      </c>
      <c r="J768" s="279">
        <f>ROUND(AL66,0)</f>
        <v>0</v>
      </c>
      <c r="K768" s="279">
        <f>ROUND(AL67,0)</f>
        <v>0</v>
      </c>
      <c r="L768" s="279">
        <f>ROUND(AL69,0)</f>
        <v>0</v>
      </c>
      <c r="M768" s="279">
        <f>ROUND(AL70,0)</f>
        <v>0</v>
      </c>
      <c r="N768" s="279">
        <f>ROUND(AL75,0)</f>
        <v>0</v>
      </c>
      <c r="O768" s="279">
        <f>ROUND(AL73,0)</f>
        <v>0</v>
      </c>
      <c r="P768" s="279">
        <f>IF(AL76&gt;0,ROUND(AL76,0),0)</f>
        <v>0</v>
      </c>
      <c r="Q768" s="279">
        <f>IF(AL77&gt;0,ROUND(AL77,0),0)</f>
        <v>0</v>
      </c>
      <c r="R768" s="279">
        <f>IF(AL78&gt;0,ROUND(AL78,0),0)</f>
        <v>0</v>
      </c>
      <c r="S768" s="279">
        <f>IF(AL79&gt;0,ROUND(AL79,0),0)</f>
        <v>0</v>
      </c>
      <c r="T768" s="282">
        <f>IF(AL80&gt;0,ROUND(AL80,2),0)</f>
        <v>0</v>
      </c>
      <c r="U768" s="279"/>
      <c r="X768" s="279"/>
      <c r="Y768" s="279"/>
      <c r="Z768" s="279" t="e">
        <f t="shared" si="21"/>
        <v>#DIV/0!</v>
      </c>
    </row>
    <row r="769" spans="1:26" ht="12.6" customHeight="1" x14ac:dyDescent="0.25">
      <c r="A769" s="209" t="e">
        <f>RIGHT($C$83,3)&amp;"*"&amp;RIGHT($C$82,4)&amp;"*"&amp;AM$54&amp;"*"&amp;"A"</f>
        <v>#VALUE!</v>
      </c>
      <c r="B769" s="279">
        <f>ROUND(AM58,0)</f>
        <v>0</v>
      </c>
      <c r="C769" s="282">
        <f>ROUND(AM59,2)</f>
        <v>0</v>
      </c>
      <c r="D769" s="279">
        <f>ROUND(AM60,0)</f>
        <v>0</v>
      </c>
      <c r="E769" s="279">
        <f>ROUND(AM61,0)</f>
        <v>0</v>
      </c>
      <c r="F769" s="279">
        <f>ROUND(AM62,0)</f>
        <v>0</v>
      </c>
      <c r="G769" s="279">
        <f>ROUND(AM63,0)</f>
        <v>0</v>
      </c>
      <c r="H769" s="279">
        <f>ROUND(AM64,0)</f>
        <v>0</v>
      </c>
      <c r="I769" s="279">
        <f>ROUND(AM65,0)</f>
        <v>0</v>
      </c>
      <c r="J769" s="279">
        <f>ROUND(AM66,0)</f>
        <v>0</v>
      </c>
      <c r="K769" s="279">
        <f>ROUND(AM67,0)</f>
        <v>0</v>
      </c>
      <c r="L769" s="279">
        <f>ROUND(AM69,0)</f>
        <v>0</v>
      </c>
      <c r="M769" s="279">
        <f>ROUND(AM70,0)</f>
        <v>0</v>
      </c>
      <c r="N769" s="279">
        <f>ROUND(AM75,0)</f>
        <v>0</v>
      </c>
      <c r="O769" s="279">
        <f>ROUND(AM73,0)</f>
        <v>0</v>
      </c>
      <c r="P769" s="279">
        <f>IF(AM76&gt;0,ROUND(AM76,0),0)</f>
        <v>0</v>
      </c>
      <c r="Q769" s="279">
        <f>IF(AM77&gt;0,ROUND(AM77,0),0)</f>
        <v>0</v>
      </c>
      <c r="R769" s="279">
        <f>IF(AM78&gt;0,ROUND(AM78,0),0)</f>
        <v>0</v>
      </c>
      <c r="S769" s="279">
        <f>IF(AM79&gt;0,ROUND(AM79,0),0)</f>
        <v>0</v>
      </c>
      <c r="T769" s="282">
        <f>IF(AM80&gt;0,ROUND(AM80,2),0)</f>
        <v>0</v>
      </c>
      <c r="U769" s="279"/>
      <c r="X769" s="279"/>
      <c r="Y769" s="279"/>
      <c r="Z769" s="279" t="e">
        <f t="shared" si="21"/>
        <v>#DIV/0!</v>
      </c>
    </row>
    <row r="770" spans="1:26" ht="12.6" customHeight="1" x14ac:dyDescent="0.25">
      <c r="A770" s="209" t="e">
        <f>RIGHT($C$83,3)&amp;"*"&amp;RIGHT($C$82,4)&amp;"*"&amp;AN$54&amp;"*"&amp;"A"</f>
        <v>#VALUE!</v>
      </c>
      <c r="B770" s="279">
        <f>ROUND(AN58,0)</f>
        <v>0</v>
      </c>
      <c r="C770" s="282">
        <f>ROUND(AN59,2)</f>
        <v>0</v>
      </c>
      <c r="D770" s="279">
        <f>ROUND(AN60,0)</f>
        <v>0</v>
      </c>
      <c r="E770" s="279">
        <f>ROUND(AN61,0)</f>
        <v>0</v>
      </c>
      <c r="F770" s="279">
        <f>ROUND(AN62,0)</f>
        <v>0</v>
      </c>
      <c r="G770" s="279">
        <f>ROUND(AN63,0)</f>
        <v>0</v>
      </c>
      <c r="H770" s="279">
        <f>ROUND(AN64,0)</f>
        <v>0</v>
      </c>
      <c r="I770" s="279">
        <f>ROUND(AN65,0)</f>
        <v>0</v>
      </c>
      <c r="J770" s="279">
        <f>ROUND(AN66,0)</f>
        <v>0</v>
      </c>
      <c r="K770" s="279">
        <f>ROUND(AN67,0)</f>
        <v>0</v>
      </c>
      <c r="L770" s="279">
        <f>ROUND(AN69,0)</f>
        <v>0</v>
      </c>
      <c r="M770" s="279">
        <f>ROUND(AN70,0)</f>
        <v>0</v>
      </c>
      <c r="N770" s="279">
        <f>ROUND(AN75,0)</f>
        <v>0</v>
      </c>
      <c r="O770" s="279">
        <f>ROUND(AN73,0)</f>
        <v>0</v>
      </c>
      <c r="P770" s="279">
        <f>IF(AN76&gt;0,ROUND(AN76,0),0)</f>
        <v>0</v>
      </c>
      <c r="Q770" s="279">
        <f>IF(AN77&gt;0,ROUND(AN77,0),0)</f>
        <v>0</v>
      </c>
      <c r="R770" s="279">
        <f>IF(AN78&gt;0,ROUND(AN78,0),0)</f>
        <v>0</v>
      </c>
      <c r="S770" s="279">
        <f>IF(AN79&gt;0,ROUND(AN79,0),0)</f>
        <v>0</v>
      </c>
      <c r="T770" s="282">
        <f>IF(AN80&gt;0,ROUND(AN80,2),0)</f>
        <v>0</v>
      </c>
      <c r="U770" s="279"/>
      <c r="X770" s="279"/>
      <c r="Y770" s="279"/>
      <c r="Z770" s="279" t="e">
        <f t="shared" si="21"/>
        <v>#DIV/0!</v>
      </c>
    </row>
    <row r="771" spans="1:26" ht="12.6" customHeight="1" x14ac:dyDescent="0.25">
      <c r="A771" s="209" t="e">
        <f>RIGHT($C$83,3)&amp;"*"&amp;RIGHT($C$82,4)&amp;"*"&amp;AO$54&amp;"*"&amp;"A"</f>
        <v>#VALUE!</v>
      </c>
      <c r="B771" s="279">
        <f>ROUND(AO58,0)</f>
        <v>0</v>
      </c>
      <c r="C771" s="282">
        <f>ROUND(AO59,2)</f>
        <v>0</v>
      </c>
      <c r="D771" s="279">
        <f>ROUND(AO60,0)</f>
        <v>0</v>
      </c>
      <c r="E771" s="279">
        <f>ROUND(AO61,0)</f>
        <v>0</v>
      </c>
      <c r="F771" s="279">
        <f>ROUND(AO62,0)</f>
        <v>0</v>
      </c>
      <c r="G771" s="279">
        <f>ROUND(AO63,0)</f>
        <v>0</v>
      </c>
      <c r="H771" s="279">
        <f>ROUND(AO64,0)</f>
        <v>0</v>
      </c>
      <c r="I771" s="279">
        <f>ROUND(AO65,0)</f>
        <v>0</v>
      </c>
      <c r="J771" s="279">
        <f>ROUND(AO66,0)</f>
        <v>0</v>
      </c>
      <c r="K771" s="279">
        <f>ROUND(AO67,0)</f>
        <v>0</v>
      </c>
      <c r="L771" s="279">
        <f>ROUND(AO69,0)</f>
        <v>0</v>
      </c>
      <c r="M771" s="279">
        <f>ROUND(AO70,0)</f>
        <v>0</v>
      </c>
      <c r="N771" s="279">
        <f>ROUND(AO75,0)</f>
        <v>0</v>
      </c>
      <c r="O771" s="279">
        <f>ROUND(AO73,0)</f>
        <v>0</v>
      </c>
      <c r="P771" s="279">
        <f>IF(AO76&gt;0,ROUND(AO76,0),0)</f>
        <v>0</v>
      </c>
      <c r="Q771" s="279">
        <f>IF(AO77&gt;0,ROUND(AO77,0),0)</f>
        <v>0</v>
      </c>
      <c r="R771" s="279">
        <f>IF(AO78&gt;0,ROUND(AO78,0),0)</f>
        <v>0</v>
      </c>
      <c r="S771" s="279">
        <f>IF(AO79&gt;0,ROUND(AO79,0),0)</f>
        <v>0</v>
      </c>
      <c r="T771" s="282">
        <f>IF(AO80&gt;0,ROUND(AO80,2),0)</f>
        <v>0</v>
      </c>
      <c r="U771" s="279"/>
      <c r="X771" s="279"/>
      <c r="Y771" s="279"/>
      <c r="Z771" s="279" t="e">
        <f t="shared" si="21"/>
        <v>#DIV/0!</v>
      </c>
    </row>
    <row r="772" spans="1:26" ht="12.6" customHeight="1" x14ac:dyDescent="0.25">
      <c r="A772" s="209" t="e">
        <f>RIGHT($C$83,3)&amp;"*"&amp;RIGHT($C$82,4)&amp;"*"&amp;AP$54&amp;"*"&amp;"A"</f>
        <v>#VALUE!</v>
      </c>
      <c r="B772" s="279">
        <f>ROUND(AP58,0)</f>
        <v>0</v>
      </c>
      <c r="C772" s="282">
        <f>ROUND(AP59,2)</f>
        <v>0</v>
      </c>
      <c r="D772" s="279">
        <f>ROUND(AP60,0)</f>
        <v>0</v>
      </c>
      <c r="E772" s="279">
        <f>ROUND(AP61,0)</f>
        <v>0</v>
      </c>
      <c r="F772" s="279">
        <f>ROUND(AP62,0)</f>
        <v>0</v>
      </c>
      <c r="G772" s="279">
        <f>ROUND(AP63,0)</f>
        <v>0</v>
      </c>
      <c r="H772" s="279">
        <f>ROUND(AP64,0)</f>
        <v>0</v>
      </c>
      <c r="I772" s="279">
        <f>ROUND(AP65,0)</f>
        <v>0</v>
      </c>
      <c r="J772" s="279">
        <f>ROUND(AP66,0)</f>
        <v>0</v>
      </c>
      <c r="K772" s="279">
        <f>ROUND(AP67,0)</f>
        <v>0</v>
      </c>
      <c r="L772" s="279">
        <f>ROUND(AP69,0)</f>
        <v>0</v>
      </c>
      <c r="M772" s="279">
        <f>ROUND(AP70,0)</f>
        <v>0</v>
      </c>
      <c r="N772" s="279">
        <f>ROUND(AP75,0)</f>
        <v>0</v>
      </c>
      <c r="O772" s="279">
        <f>ROUND(AP73,0)</f>
        <v>0</v>
      </c>
      <c r="P772" s="279">
        <f>IF(AP76&gt;0,ROUND(AP76,0),0)</f>
        <v>0</v>
      </c>
      <c r="Q772" s="279">
        <f>IF(AP77&gt;0,ROUND(AP77,0),0)</f>
        <v>0</v>
      </c>
      <c r="R772" s="279">
        <f>IF(AP78&gt;0,ROUND(AP78,0),0)</f>
        <v>0</v>
      </c>
      <c r="S772" s="279">
        <f>IF(AP79&gt;0,ROUND(AP79,0),0)</f>
        <v>0</v>
      </c>
      <c r="T772" s="282">
        <f>IF(AP80&gt;0,ROUND(AP80,2),0)</f>
        <v>0</v>
      </c>
      <c r="U772" s="279"/>
      <c r="X772" s="279"/>
      <c r="Y772" s="279"/>
      <c r="Z772" s="279" t="e">
        <f t="shared" si="21"/>
        <v>#DIV/0!</v>
      </c>
    </row>
    <row r="773" spans="1:26" ht="12.6" customHeight="1" x14ac:dyDescent="0.25">
      <c r="A773" s="209" t="e">
        <f>RIGHT($C$83,3)&amp;"*"&amp;RIGHT($C$82,4)&amp;"*"&amp;AQ$54&amp;"*"&amp;"A"</f>
        <v>#VALUE!</v>
      </c>
      <c r="B773" s="279">
        <f>ROUND(AQ58,0)</f>
        <v>0</v>
      </c>
      <c r="C773" s="282">
        <f>ROUND(AQ59,2)</f>
        <v>0</v>
      </c>
      <c r="D773" s="279">
        <f>ROUND(AQ60,0)</f>
        <v>0</v>
      </c>
      <c r="E773" s="279">
        <f>ROUND(AQ61,0)</f>
        <v>0</v>
      </c>
      <c r="F773" s="279">
        <f>ROUND(AQ62,0)</f>
        <v>0</v>
      </c>
      <c r="G773" s="279">
        <f>ROUND(AQ63,0)</f>
        <v>0</v>
      </c>
      <c r="H773" s="279">
        <f>ROUND(AQ64,0)</f>
        <v>0</v>
      </c>
      <c r="I773" s="279">
        <f>ROUND(AQ65,0)</f>
        <v>0</v>
      </c>
      <c r="J773" s="279">
        <f>ROUND(AQ66,0)</f>
        <v>0</v>
      </c>
      <c r="K773" s="279">
        <f>ROUND(AQ67,0)</f>
        <v>0</v>
      </c>
      <c r="L773" s="279">
        <f>ROUND(AQ69,0)</f>
        <v>0</v>
      </c>
      <c r="M773" s="279">
        <f>ROUND(AQ70,0)</f>
        <v>0</v>
      </c>
      <c r="N773" s="279">
        <f>ROUND(AQ75,0)</f>
        <v>0</v>
      </c>
      <c r="O773" s="279">
        <f>ROUND(AQ73,0)</f>
        <v>0</v>
      </c>
      <c r="P773" s="279">
        <f>IF(AQ76&gt;0,ROUND(AQ76,0),0)</f>
        <v>0</v>
      </c>
      <c r="Q773" s="279">
        <f>IF(AQ77&gt;0,ROUND(AQ77,0),0)</f>
        <v>0</v>
      </c>
      <c r="R773" s="279">
        <f>IF(AQ78&gt;0,ROUND(AQ78,0),0)</f>
        <v>0</v>
      </c>
      <c r="S773" s="279">
        <f>IF(AQ79&gt;0,ROUND(AQ79,0),0)</f>
        <v>0</v>
      </c>
      <c r="T773" s="282">
        <f>IF(AQ80&gt;0,ROUND(AQ80,2),0)</f>
        <v>0</v>
      </c>
      <c r="U773" s="279"/>
      <c r="X773" s="279"/>
      <c r="Y773" s="279"/>
      <c r="Z773" s="279" t="e">
        <f t="shared" si="21"/>
        <v>#DIV/0!</v>
      </c>
    </row>
    <row r="774" spans="1:26" ht="12.6" customHeight="1" x14ac:dyDescent="0.25">
      <c r="A774" s="209" t="e">
        <f>RIGHT($C$83,3)&amp;"*"&amp;RIGHT($C$82,4)&amp;"*"&amp;AR$54&amp;"*"&amp;"A"</f>
        <v>#VALUE!</v>
      </c>
      <c r="B774" s="279">
        <f>ROUND(AR58,0)</f>
        <v>0</v>
      </c>
      <c r="C774" s="282">
        <f>ROUND(AR59,2)</f>
        <v>0</v>
      </c>
      <c r="D774" s="279">
        <f>ROUND(AR60,0)</f>
        <v>0</v>
      </c>
      <c r="E774" s="279">
        <f>ROUND(AR61,0)</f>
        <v>0</v>
      </c>
      <c r="F774" s="279">
        <f>ROUND(AR62,0)</f>
        <v>0</v>
      </c>
      <c r="G774" s="279">
        <f>ROUND(AR63,0)</f>
        <v>0</v>
      </c>
      <c r="H774" s="279">
        <f>ROUND(AR64,0)</f>
        <v>0</v>
      </c>
      <c r="I774" s="279">
        <f>ROUND(AR65,0)</f>
        <v>0</v>
      </c>
      <c r="J774" s="279">
        <f>ROUND(AR66,0)</f>
        <v>0</v>
      </c>
      <c r="K774" s="279">
        <f>ROUND(AR67,0)</f>
        <v>0</v>
      </c>
      <c r="L774" s="279">
        <f>ROUND(AR69,0)</f>
        <v>0</v>
      </c>
      <c r="M774" s="279">
        <f>ROUND(AR70,0)</f>
        <v>0</v>
      </c>
      <c r="N774" s="279">
        <f>ROUND(AR75,0)</f>
        <v>0</v>
      </c>
      <c r="O774" s="279">
        <f>ROUND(AR73,0)</f>
        <v>0</v>
      </c>
      <c r="P774" s="279">
        <f>IF(AR76&gt;0,ROUND(AR76,0),0)</f>
        <v>0</v>
      </c>
      <c r="Q774" s="279">
        <f>IF(AR77&gt;0,ROUND(AR77,0),0)</f>
        <v>0</v>
      </c>
      <c r="R774" s="279">
        <f>IF(AR78&gt;0,ROUND(AR78,0),0)</f>
        <v>0</v>
      </c>
      <c r="S774" s="279">
        <f>IF(AR79&gt;0,ROUND(AR79,0),0)</f>
        <v>0</v>
      </c>
      <c r="T774" s="282">
        <f>IF(AR80&gt;0,ROUND(AR80,2),0)</f>
        <v>0</v>
      </c>
      <c r="U774" s="279"/>
      <c r="X774" s="279"/>
      <c r="Y774" s="279"/>
      <c r="Z774" s="279" t="e">
        <f t="shared" si="21"/>
        <v>#DIV/0!</v>
      </c>
    </row>
    <row r="775" spans="1:26" ht="12.6" customHeight="1" x14ac:dyDescent="0.25">
      <c r="A775" s="209" t="e">
        <f>RIGHT($C$83,3)&amp;"*"&amp;RIGHT($C$82,4)&amp;"*"&amp;AS$54&amp;"*"&amp;"A"</f>
        <v>#VALUE!</v>
      </c>
      <c r="B775" s="279">
        <f>ROUND(AS58,0)</f>
        <v>0</v>
      </c>
      <c r="C775" s="282">
        <f>ROUND(AS59,2)</f>
        <v>0</v>
      </c>
      <c r="D775" s="279">
        <f>ROUND(AS60,0)</f>
        <v>0</v>
      </c>
      <c r="E775" s="279">
        <f>ROUND(AS61,0)</f>
        <v>0</v>
      </c>
      <c r="F775" s="279">
        <f>ROUND(AS62,0)</f>
        <v>0</v>
      </c>
      <c r="G775" s="279">
        <f>ROUND(AS63,0)</f>
        <v>0</v>
      </c>
      <c r="H775" s="279">
        <f>ROUND(AS64,0)</f>
        <v>0</v>
      </c>
      <c r="I775" s="279">
        <f>ROUND(AS65,0)</f>
        <v>0</v>
      </c>
      <c r="J775" s="279">
        <f>ROUND(AS66,0)</f>
        <v>0</v>
      </c>
      <c r="K775" s="279">
        <f>ROUND(AS67,0)</f>
        <v>0</v>
      </c>
      <c r="L775" s="279">
        <f>ROUND(AS69,0)</f>
        <v>0</v>
      </c>
      <c r="M775" s="279">
        <f>ROUND(AS70,0)</f>
        <v>0</v>
      </c>
      <c r="N775" s="279">
        <f>ROUND(AS75,0)</f>
        <v>0</v>
      </c>
      <c r="O775" s="279">
        <f>ROUND(AS73,0)</f>
        <v>0</v>
      </c>
      <c r="P775" s="279">
        <f>IF(AS76&gt;0,ROUND(AS76,0),0)</f>
        <v>0</v>
      </c>
      <c r="Q775" s="279">
        <f>IF(AS77&gt;0,ROUND(AS77,0),0)</f>
        <v>0</v>
      </c>
      <c r="R775" s="279">
        <f>IF(AS78&gt;0,ROUND(AS78,0),0)</f>
        <v>0</v>
      </c>
      <c r="S775" s="279">
        <f>IF(AS79&gt;0,ROUND(AS79,0),0)</f>
        <v>0</v>
      </c>
      <c r="T775" s="282">
        <f>IF(AS80&gt;0,ROUND(AS80,2),0)</f>
        <v>0</v>
      </c>
      <c r="U775" s="279"/>
      <c r="X775" s="279"/>
      <c r="Y775" s="279"/>
      <c r="Z775" s="279" t="e">
        <f t="shared" si="21"/>
        <v>#DIV/0!</v>
      </c>
    </row>
    <row r="776" spans="1:26" ht="12.6" customHeight="1" x14ac:dyDescent="0.25">
      <c r="A776" s="209" t="e">
        <f>RIGHT($C$83,3)&amp;"*"&amp;RIGHT($C$82,4)&amp;"*"&amp;AT$54&amp;"*"&amp;"A"</f>
        <v>#VALUE!</v>
      </c>
      <c r="B776" s="279">
        <f>ROUND(AT58,0)</f>
        <v>0</v>
      </c>
      <c r="C776" s="282">
        <f>ROUND(AT59,2)</f>
        <v>0</v>
      </c>
      <c r="D776" s="279">
        <f>ROUND(AT60,0)</f>
        <v>0</v>
      </c>
      <c r="E776" s="279">
        <f>ROUND(AT61,0)</f>
        <v>0</v>
      </c>
      <c r="F776" s="279">
        <f>ROUND(AT62,0)</f>
        <v>0</v>
      </c>
      <c r="G776" s="279">
        <f>ROUND(AT63,0)</f>
        <v>0</v>
      </c>
      <c r="H776" s="279">
        <f>ROUND(AT64,0)</f>
        <v>0</v>
      </c>
      <c r="I776" s="279">
        <f>ROUND(AT65,0)</f>
        <v>0</v>
      </c>
      <c r="J776" s="279">
        <f>ROUND(AT66,0)</f>
        <v>0</v>
      </c>
      <c r="K776" s="279">
        <f>ROUND(AT67,0)</f>
        <v>0</v>
      </c>
      <c r="L776" s="279">
        <f>ROUND(AT69,0)</f>
        <v>0</v>
      </c>
      <c r="M776" s="279">
        <f>ROUND(AT70,0)</f>
        <v>0</v>
      </c>
      <c r="N776" s="279">
        <f>ROUND(AT75,0)</f>
        <v>0</v>
      </c>
      <c r="O776" s="279">
        <f>ROUND(AT73,0)</f>
        <v>0</v>
      </c>
      <c r="P776" s="279">
        <f>IF(AT76&gt;0,ROUND(AT76,0),0)</f>
        <v>0</v>
      </c>
      <c r="Q776" s="279">
        <f>IF(AT77&gt;0,ROUND(AT77,0),0)</f>
        <v>0</v>
      </c>
      <c r="R776" s="279">
        <f>IF(AT78&gt;0,ROUND(AT78,0),0)</f>
        <v>0</v>
      </c>
      <c r="S776" s="279">
        <f>IF(AT79&gt;0,ROUND(AT79,0),0)</f>
        <v>0</v>
      </c>
      <c r="T776" s="282">
        <f>IF(AT80&gt;0,ROUND(AT80,2),0)</f>
        <v>0</v>
      </c>
      <c r="U776" s="279"/>
      <c r="X776" s="279"/>
      <c r="Y776" s="279"/>
      <c r="Z776" s="279" t="e">
        <f t="shared" si="21"/>
        <v>#DIV/0!</v>
      </c>
    </row>
    <row r="777" spans="1:26" ht="12.6" customHeight="1" x14ac:dyDescent="0.25">
      <c r="A777" s="209" t="e">
        <f>RIGHT($C$83,3)&amp;"*"&amp;RIGHT($C$82,4)&amp;"*"&amp;AU$54&amp;"*"&amp;"A"</f>
        <v>#VALUE!</v>
      </c>
      <c r="B777" s="279">
        <f>ROUND(AU58,0)</f>
        <v>0</v>
      </c>
      <c r="C777" s="282">
        <f>ROUND(AU59,2)</f>
        <v>0</v>
      </c>
      <c r="D777" s="279">
        <f>ROUND(AU60,0)</f>
        <v>0</v>
      </c>
      <c r="E777" s="279">
        <f>ROUND(AU61,0)</f>
        <v>0</v>
      </c>
      <c r="F777" s="279">
        <f>ROUND(AU62,0)</f>
        <v>0</v>
      </c>
      <c r="G777" s="279">
        <f>ROUND(AU63,0)</f>
        <v>0</v>
      </c>
      <c r="H777" s="279">
        <f>ROUND(AU64,0)</f>
        <v>0</v>
      </c>
      <c r="I777" s="279">
        <f>ROUND(AU65,0)</f>
        <v>0</v>
      </c>
      <c r="J777" s="279">
        <f>ROUND(AU66,0)</f>
        <v>0</v>
      </c>
      <c r="K777" s="279">
        <f>ROUND(AU67,0)</f>
        <v>0</v>
      </c>
      <c r="L777" s="279">
        <f>ROUND(AU69,0)</f>
        <v>0</v>
      </c>
      <c r="M777" s="279">
        <f>ROUND(AU70,0)</f>
        <v>0</v>
      </c>
      <c r="N777" s="279">
        <f>ROUND(AU75,0)</f>
        <v>0</v>
      </c>
      <c r="O777" s="279">
        <f>ROUND(AU73,0)</f>
        <v>0</v>
      </c>
      <c r="P777" s="279">
        <f>IF(AU76&gt;0,ROUND(AU76,0),0)</f>
        <v>0</v>
      </c>
      <c r="Q777" s="279">
        <f>IF(AU77&gt;0,ROUND(AU77,0),0)</f>
        <v>0</v>
      </c>
      <c r="R777" s="279">
        <f>IF(AU78&gt;0,ROUND(AU78,0),0)</f>
        <v>0</v>
      </c>
      <c r="S777" s="279">
        <f>IF(AU79&gt;0,ROUND(AU79,0),0)</f>
        <v>0</v>
      </c>
      <c r="T777" s="282">
        <f>IF(AU80&gt;0,ROUND(AU80,2),0)</f>
        <v>0</v>
      </c>
      <c r="U777" s="279"/>
      <c r="X777" s="279"/>
      <c r="Y777" s="279"/>
      <c r="Z777" s="279" t="e">
        <f t="shared" si="21"/>
        <v>#DIV/0!</v>
      </c>
    </row>
    <row r="778" spans="1:26" ht="12.6" customHeight="1" x14ac:dyDescent="0.25">
      <c r="A778" s="209" t="e">
        <f>RIGHT($C$83,3)&amp;"*"&amp;RIGHT($C$82,4)&amp;"*"&amp;AV$54&amp;"*"&amp;"A"</f>
        <v>#VALUE!</v>
      </c>
      <c r="B778" s="279"/>
      <c r="C778" s="282">
        <f>ROUND(AV59,2)</f>
        <v>0</v>
      </c>
      <c r="D778" s="279">
        <f>ROUND(AV60,0)</f>
        <v>0</v>
      </c>
      <c r="E778" s="279">
        <f>ROUND(AV61,0)</f>
        <v>0</v>
      </c>
      <c r="F778" s="279">
        <f>ROUND(AV62,0)</f>
        <v>0</v>
      </c>
      <c r="G778" s="279">
        <f>ROUND(AV63,0)</f>
        <v>0</v>
      </c>
      <c r="H778" s="279">
        <f>ROUND(AV64,0)</f>
        <v>0</v>
      </c>
      <c r="I778" s="279">
        <f>ROUND(AV65,0)</f>
        <v>0</v>
      </c>
      <c r="J778" s="279">
        <f>ROUND(AV66,0)</f>
        <v>0</v>
      </c>
      <c r="K778" s="279">
        <f>ROUND(AV67,0)</f>
        <v>0</v>
      </c>
      <c r="L778" s="279">
        <f>ROUND(AV69,0)</f>
        <v>0</v>
      </c>
      <c r="M778" s="279">
        <f>ROUND(AV70,0)</f>
        <v>0</v>
      </c>
      <c r="N778" s="279">
        <f>ROUND(AV75,0)</f>
        <v>0</v>
      </c>
      <c r="O778" s="279">
        <f>ROUND(AV73,0)</f>
        <v>0</v>
      </c>
      <c r="P778" s="279">
        <f>IF(AV76&gt;0,ROUND(AV76,0),0)</f>
        <v>0</v>
      </c>
      <c r="Q778" s="279">
        <f>IF(AV77&gt;0,ROUND(AV77,0),0)</f>
        <v>0</v>
      </c>
      <c r="R778" s="279">
        <f>IF(AV78&gt;0,ROUND(AV78,0),0)</f>
        <v>0</v>
      </c>
      <c r="S778" s="279">
        <f>IF(AV79&gt;0,ROUND(AV79,0),0)</f>
        <v>0</v>
      </c>
      <c r="T778" s="282">
        <f>IF(AV80&gt;0,ROUND(AV80,2),0)</f>
        <v>0</v>
      </c>
      <c r="U778" s="279"/>
      <c r="X778" s="279"/>
      <c r="Y778" s="279"/>
      <c r="Z778" s="279" t="e">
        <f t="shared" si="21"/>
        <v>#DIV/0!</v>
      </c>
    </row>
    <row r="779" spans="1:26" ht="12.6" customHeight="1" x14ac:dyDescent="0.25">
      <c r="A779" s="209" t="e">
        <f>RIGHT($C$83,3)&amp;"*"&amp;RIGHT($C$82,4)&amp;"*"&amp;AW$54&amp;"*"&amp;"A"</f>
        <v>#VALUE!</v>
      </c>
      <c r="B779" s="279"/>
      <c r="C779" s="282">
        <f>ROUND(AW59,2)</f>
        <v>0</v>
      </c>
      <c r="D779" s="279">
        <f>ROUND(AW60,0)</f>
        <v>0</v>
      </c>
      <c r="E779" s="279">
        <f>ROUND(AW61,0)</f>
        <v>0</v>
      </c>
      <c r="F779" s="279">
        <f>ROUND(AW62,0)</f>
        <v>0</v>
      </c>
      <c r="G779" s="279">
        <f>ROUND(AW63,0)</f>
        <v>0</v>
      </c>
      <c r="H779" s="279">
        <f>ROUND(AW64,0)</f>
        <v>0</v>
      </c>
      <c r="I779" s="279">
        <f>ROUND(AW65,0)</f>
        <v>0</v>
      </c>
      <c r="J779" s="279">
        <f>ROUND(AW66,0)</f>
        <v>0</v>
      </c>
      <c r="K779" s="279">
        <f>ROUND(AW67,0)</f>
        <v>0</v>
      </c>
      <c r="L779" s="279">
        <f>ROUND(AW69,0)</f>
        <v>0</v>
      </c>
      <c r="M779" s="279">
        <f>ROUND(AW70,0)</f>
        <v>0</v>
      </c>
      <c r="N779" s="279"/>
      <c r="O779" s="279"/>
      <c r="P779" s="279">
        <f>IF(AW76&gt;0,ROUND(AW76,0),0)</f>
        <v>0</v>
      </c>
      <c r="Q779" s="279">
        <f>IF(AW77&gt;0,ROUND(AW77,0),0)</f>
        <v>0</v>
      </c>
      <c r="R779" s="279">
        <f>IF(AW78&gt;0,ROUND(AW78,0),0)</f>
        <v>0</v>
      </c>
      <c r="S779" s="279">
        <f>IF(AW79&gt;0,ROUND(AW79,0),0)</f>
        <v>0</v>
      </c>
      <c r="T779" s="282">
        <f>IF(AW80&gt;0,ROUND(AW80,2),0)</f>
        <v>0</v>
      </c>
      <c r="U779" s="279"/>
      <c r="X779" s="279"/>
      <c r="Y779" s="279"/>
      <c r="Z779" s="279"/>
    </row>
    <row r="780" spans="1:26" ht="12.6" customHeight="1" x14ac:dyDescent="0.25">
      <c r="A780" s="209" t="e">
        <f>RIGHT($C$83,3)&amp;"*"&amp;RIGHT($C$82,4)&amp;"*"&amp;AX$54&amp;"*"&amp;"A"</f>
        <v>#VALUE!</v>
      </c>
      <c r="B780" s="279"/>
      <c r="C780" s="282">
        <f>ROUND(AX59,2)</f>
        <v>0</v>
      </c>
      <c r="D780" s="279">
        <f>ROUND(AX60,0)</f>
        <v>0</v>
      </c>
      <c r="E780" s="279">
        <f>ROUND(AX61,0)</f>
        <v>0</v>
      </c>
      <c r="F780" s="279">
        <f>ROUND(AX62,0)</f>
        <v>0</v>
      </c>
      <c r="G780" s="279">
        <f>ROUND(AX63,0)</f>
        <v>0</v>
      </c>
      <c r="H780" s="279">
        <f>ROUND(AX64,0)</f>
        <v>0</v>
      </c>
      <c r="I780" s="279">
        <f>ROUND(AX65,0)</f>
        <v>0</v>
      </c>
      <c r="J780" s="279">
        <f>ROUND(AX66,0)</f>
        <v>0</v>
      </c>
      <c r="K780" s="279">
        <f>ROUND(AX67,0)</f>
        <v>0</v>
      </c>
      <c r="L780" s="279">
        <f>ROUND(AX69,0)</f>
        <v>0</v>
      </c>
      <c r="M780" s="279">
        <f>ROUND(AX70,0)</f>
        <v>0</v>
      </c>
      <c r="N780" s="279"/>
      <c r="O780" s="279"/>
      <c r="P780" s="279">
        <f>IF(AX76&gt;0,ROUND(AX76,0),0)</f>
        <v>0</v>
      </c>
      <c r="Q780" s="279">
        <f>IF(AX77&gt;0,ROUND(AX77,0),0)</f>
        <v>0</v>
      </c>
      <c r="R780" s="279">
        <f>IF(AX78&gt;0,ROUND(AX78,0),0)</f>
        <v>0</v>
      </c>
      <c r="S780" s="279">
        <f>IF(AX79&gt;0,ROUND(AX79,0),0)</f>
        <v>0</v>
      </c>
      <c r="T780" s="282">
        <f>IF(AX80&gt;0,ROUND(AX80,2),0)</f>
        <v>0</v>
      </c>
      <c r="U780" s="279"/>
      <c r="X780" s="279"/>
      <c r="Y780" s="279"/>
      <c r="Z780" s="279"/>
    </row>
    <row r="781" spans="1:26" ht="12.6" customHeight="1" x14ac:dyDescent="0.25">
      <c r="A781" s="209" t="e">
        <f>RIGHT($C$83,3)&amp;"*"&amp;RIGHT($C$82,4)&amp;"*"&amp;AY$54&amp;"*"&amp;"A"</f>
        <v>#VALUE!</v>
      </c>
      <c r="B781" s="279">
        <f>ROUND(AY58,0)</f>
        <v>0</v>
      </c>
      <c r="C781" s="282">
        <f>ROUND(AY59,2)</f>
        <v>7026</v>
      </c>
      <c r="D781" s="279">
        <f>ROUND(AY60,0)</f>
        <v>4</v>
      </c>
      <c r="E781" s="279">
        <f>ROUND(AY61,0)</f>
        <v>180266</v>
      </c>
      <c r="F781" s="279">
        <f>ROUND(AY62,0)</f>
        <v>44244</v>
      </c>
      <c r="G781" s="279">
        <f>ROUND(AY63,0)</f>
        <v>0</v>
      </c>
      <c r="H781" s="279">
        <f>ROUND(AY64,0)</f>
        <v>97567</v>
      </c>
      <c r="I781" s="279">
        <f>ROUND(AY65,0)</f>
        <v>0</v>
      </c>
      <c r="J781" s="279">
        <f>ROUND(AY66,0)</f>
        <v>1032</v>
      </c>
      <c r="K781" s="279">
        <f>ROUND(AY67,0)</f>
        <v>24959</v>
      </c>
      <c r="L781" s="279">
        <f>ROUND(AY69,0)</f>
        <v>120</v>
      </c>
      <c r="M781" s="279">
        <f>ROUND(AY70,0)</f>
        <v>0</v>
      </c>
      <c r="N781" s="279"/>
      <c r="O781" s="279"/>
      <c r="P781" s="279">
        <f>IF(AY76&gt;0,ROUND(AY76,0),0)</f>
        <v>1398</v>
      </c>
      <c r="Q781" s="279">
        <f>IF(AY77&gt;0,ROUND(AY77,0),0)</f>
        <v>0</v>
      </c>
      <c r="R781" s="279">
        <f>IF(AY78&gt;0,ROUND(AY78,0),0)</f>
        <v>0</v>
      </c>
      <c r="S781" s="279">
        <f>IF(AY79&gt;0,ROUND(AY79,0),0)</f>
        <v>0</v>
      </c>
      <c r="T781" s="282">
        <f>IF(AY80&gt;0,ROUND(AY80,2),0)</f>
        <v>0</v>
      </c>
      <c r="U781" s="279"/>
      <c r="X781" s="279"/>
      <c r="Y781" s="279"/>
      <c r="Z781" s="279"/>
    </row>
    <row r="782" spans="1:26" ht="12.6" customHeight="1" x14ac:dyDescent="0.25">
      <c r="A782" s="209" t="e">
        <f>RIGHT($C$83,3)&amp;"*"&amp;RIGHT($C$82,4)&amp;"*"&amp;AZ$54&amp;"*"&amp;"A"</f>
        <v>#VALUE!</v>
      </c>
      <c r="B782" s="279">
        <f>ROUND(AZ58,0)</f>
        <v>0</v>
      </c>
      <c r="C782" s="282">
        <f>ROUND(AZ59,2)</f>
        <v>0</v>
      </c>
      <c r="D782" s="279">
        <f>ROUND(AZ60,0)</f>
        <v>0</v>
      </c>
      <c r="E782" s="279">
        <f>ROUND(AZ61,0)</f>
        <v>0</v>
      </c>
      <c r="F782" s="279">
        <f>ROUND(AZ62,0)</f>
        <v>0</v>
      </c>
      <c r="G782" s="279">
        <f>ROUND(AZ63,0)</f>
        <v>0</v>
      </c>
      <c r="H782" s="279">
        <f>ROUND(AZ64,0)</f>
        <v>0</v>
      </c>
      <c r="I782" s="279">
        <f>ROUND(AZ65,0)</f>
        <v>0</v>
      </c>
      <c r="J782" s="279">
        <f>ROUND(AZ66,0)</f>
        <v>0</v>
      </c>
      <c r="K782" s="279">
        <f>ROUND(AZ67,0)</f>
        <v>0</v>
      </c>
      <c r="L782" s="279">
        <f>ROUND(AZ69,0)</f>
        <v>0</v>
      </c>
      <c r="M782" s="279">
        <f>ROUND(AZ70,0)</f>
        <v>0</v>
      </c>
      <c r="N782" s="279"/>
      <c r="O782" s="279"/>
      <c r="P782" s="279">
        <f>IF(AZ76&gt;0,ROUND(AZ76,0),0)</f>
        <v>0</v>
      </c>
      <c r="Q782" s="279">
        <f>IF(AZ77&gt;0,ROUND(AZ77,0),0)</f>
        <v>0</v>
      </c>
      <c r="R782" s="279">
        <f>IF(AZ78&gt;0,ROUND(AZ78,0),0)</f>
        <v>0</v>
      </c>
      <c r="S782" s="279">
        <f>IF(AZ79&gt;0,ROUND(AZ79,0),0)</f>
        <v>0</v>
      </c>
      <c r="T782" s="282">
        <f>IF(AZ80&gt;0,ROUND(AZ80,2),0)</f>
        <v>0</v>
      </c>
      <c r="U782" s="279"/>
      <c r="X782" s="279"/>
      <c r="Y782" s="279"/>
      <c r="Z782" s="279"/>
    </row>
    <row r="783" spans="1:26" ht="12.6" customHeight="1" x14ac:dyDescent="0.25">
      <c r="A783" s="209" t="e">
        <f>RIGHT($C$83,3)&amp;"*"&amp;RIGHT($C$82,4)&amp;"*"&amp;BA$54&amp;"*"&amp;"A"</f>
        <v>#VALUE!</v>
      </c>
      <c r="B783" s="279">
        <f>ROUND(BA58,0)</f>
        <v>0</v>
      </c>
      <c r="C783" s="282">
        <f>ROUND(BA59,2)</f>
        <v>0</v>
      </c>
      <c r="D783" s="279">
        <f>ROUND(BA60,0)</f>
        <v>0</v>
      </c>
      <c r="E783" s="279">
        <f>ROUND(BA61,0)</f>
        <v>0</v>
      </c>
      <c r="F783" s="279">
        <f>ROUND(BA62,0)</f>
        <v>0</v>
      </c>
      <c r="G783" s="279">
        <f>ROUND(BA63,0)</f>
        <v>0</v>
      </c>
      <c r="H783" s="279">
        <f>ROUND(BA64,0)</f>
        <v>11017</v>
      </c>
      <c r="I783" s="279">
        <f>ROUND(BA65,0)</f>
        <v>0</v>
      </c>
      <c r="J783" s="279">
        <f>ROUND(BA66,0)</f>
        <v>562</v>
      </c>
      <c r="K783" s="279">
        <f>ROUND(BA67,0)</f>
        <v>2785</v>
      </c>
      <c r="L783" s="279">
        <f>ROUND(BA69,0)</f>
        <v>0</v>
      </c>
      <c r="M783" s="279">
        <f>ROUND(BA70,0)</f>
        <v>0</v>
      </c>
      <c r="N783" s="279"/>
      <c r="O783" s="279"/>
      <c r="P783" s="279">
        <f>IF(BA76&gt;0,ROUND(BA76,0),0)</f>
        <v>156</v>
      </c>
      <c r="Q783" s="279">
        <f>IF(BA77&gt;0,ROUND(BA77,0),0)</f>
        <v>0</v>
      </c>
      <c r="R783" s="279">
        <f>IF(BA78&gt;0,ROUND(BA78,0),0)</f>
        <v>0</v>
      </c>
      <c r="S783" s="279">
        <f>IF(BA79&gt;0,ROUND(BA79,0),0)</f>
        <v>0</v>
      </c>
      <c r="T783" s="282">
        <f>IF(BA80&gt;0,ROUND(BA80,2),0)</f>
        <v>0</v>
      </c>
      <c r="U783" s="279"/>
      <c r="X783" s="279"/>
      <c r="Y783" s="279"/>
      <c r="Z783" s="279"/>
    </row>
    <row r="784" spans="1:26" ht="12.6" customHeight="1" x14ac:dyDescent="0.25">
      <c r="A784" s="209" t="e">
        <f>RIGHT($C$83,3)&amp;"*"&amp;RIGHT($C$82,4)&amp;"*"&amp;BB$54&amp;"*"&amp;"A"</f>
        <v>#VALUE!</v>
      </c>
      <c r="B784" s="279"/>
      <c r="C784" s="282">
        <f>ROUND(BB59,2)</f>
        <v>0</v>
      </c>
      <c r="D784" s="279">
        <f>ROUND(BB60,0)</f>
        <v>0</v>
      </c>
      <c r="E784" s="279">
        <f>ROUND(BB61,0)</f>
        <v>0</v>
      </c>
      <c r="F784" s="279">
        <f>ROUND(BB62,0)</f>
        <v>0</v>
      </c>
      <c r="G784" s="279">
        <f>ROUND(BB63,0)</f>
        <v>0</v>
      </c>
      <c r="H784" s="279">
        <f>ROUND(BB64,0)</f>
        <v>0</v>
      </c>
      <c r="I784" s="279">
        <f>ROUND(BB65,0)</f>
        <v>0</v>
      </c>
      <c r="J784" s="279">
        <f>ROUND(BB66,0)</f>
        <v>0</v>
      </c>
      <c r="K784" s="279">
        <f>ROUND(BB67,0)</f>
        <v>0</v>
      </c>
      <c r="L784" s="279">
        <f>ROUND(BB69,0)</f>
        <v>0</v>
      </c>
      <c r="M784" s="279">
        <f>ROUND(BB70,0)</f>
        <v>0</v>
      </c>
      <c r="N784" s="279"/>
      <c r="O784" s="279"/>
      <c r="P784" s="279">
        <f>IF(BB76&gt;0,ROUND(BB76,0),0)</f>
        <v>0</v>
      </c>
      <c r="Q784" s="279">
        <f>IF(BB77&gt;0,ROUND(BB77,0),0)</f>
        <v>0</v>
      </c>
      <c r="R784" s="279">
        <f>IF(BB78&gt;0,ROUND(BB78,0),0)</f>
        <v>0</v>
      </c>
      <c r="S784" s="279">
        <f>IF(BB79&gt;0,ROUND(BB79,0),0)</f>
        <v>0</v>
      </c>
      <c r="T784" s="282">
        <f>IF(BB80&gt;0,ROUND(BB80,2),0)</f>
        <v>0</v>
      </c>
      <c r="U784" s="279"/>
      <c r="X784" s="279"/>
      <c r="Y784" s="279"/>
      <c r="Z784" s="279"/>
    </row>
    <row r="785" spans="1:26" ht="12.6" customHeight="1" x14ac:dyDescent="0.25">
      <c r="A785" s="209" t="e">
        <f>RIGHT($C$83,3)&amp;"*"&amp;RIGHT($C$82,4)&amp;"*"&amp;BC$54&amp;"*"&amp;"A"</f>
        <v>#VALUE!</v>
      </c>
      <c r="B785" s="279"/>
      <c r="C785" s="282">
        <f>ROUND(BC59,2)</f>
        <v>0</v>
      </c>
      <c r="D785" s="279">
        <f>ROUND(BC60,0)</f>
        <v>0</v>
      </c>
      <c r="E785" s="279">
        <f>ROUND(BC61,0)</f>
        <v>0</v>
      </c>
      <c r="F785" s="279">
        <f>ROUND(BC62,0)</f>
        <v>0</v>
      </c>
      <c r="G785" s="279">
        <f>ROUND(BC63,0)</f>
        <v>0</v>
      </c>
      <c r="H785" s="279">
        <f>ROUND(BC64,0)</f>
        <v>0</v>
      </c>
      <c r="I785" s="279">
        <f>ROUND(BC65,0)</f>
        <v>0</v>
      </c>
      <c r="J785" s="279">
        <f>ROUND(BC66,0)</f>
        <v>0</v>
      </c>
      <c r="K785" s="279">
        <f>ROUND(BC67,0)</f>
        <v>0</v>
      </c>
      <c r="L785" s="279">
        <f>ROUND(BC69,0)</f>
        <v>0</v>
      </c>
      <c r="M785" s="279">
        <f>ROUND(BC70,0)</f>
        <v>0</v>
      </c>
      <c r="N785" s="279"/>
      <c r="O785" s="279"/>
      <c r="P785" s="279">
        <f>IF(BC76&gt;0,ROUND(BC76,0),0)</f>
        <v>0</v>
      </c>
      <c r="Q785" s="279">
        <f>IF(BC77&gt;0,ROUND(BC77,0),0)</f>
        <v>0</v>
      </c>
      <c r="R785" s="279">
        <f>IF(BC78&gt;0,ROUND(BC78,0),0)</f>
        <v>0</v>
      </c>
      <c r="S785" s="279">
        <f>IF(BC79&gt;0,ROUND(BC79,0),0)</f>
        <v>0</v>
      </c>
      <c r="T785" s="282">
        <f>IF(BC80&gt;0,ROUND(BC80,2),0)</f>
        <v>0</v>
      </c>
      <c r="U785" s="279"/>
      <c r="X785" s="279"/>
      <c r="Y785" s="279"/>
      <c r="Z785" s="279"/>
    </row>
    <row r="786" spans="1:26" ht="12.6" customHeight="1" x14ac:dyDescent="0.25">
      <c r="A786" s="209" t="e">
        <f>RIGHT($C$83,3)&amp;"*"&amp;RIGHT($C$82,4)&amp;"*"&amp;BD$54&amp;"*"&amp;"A"</f>
        <v>#VALUE!</v>
      </c>
      <c r="B786" s="279"/>
      <c r="C786" s="282">
        <f>ROUND(BD59,2)</f>
        <v>0</v>
      </c>
      <c r="D786" s="279">
        <f>ROUND(BD60,0)</f>
        <v>2</v>
      </c>
      <c r="E786" s="279">
        <f>ROUND(BD61,0)</f>
        <v>104290</v>
      </c>
      <c r="F786" s="279">
        <f>ROUND(BD62,0)</f>
        <v>25597</v>
      </c>
      <c r="G786" s="279">
        <f>ROUND(BD63,0)</f>
        <v>0</v>
      </c>
      <c r="H786" s="279">
        <f>ROUND(BD64,0)</f>
        <v>925</v>
      </c>
      <c r="I786" s="279">
        <f>ROUND(BD65,0)</f>
        <v>0</v>
      </c>
      <c r="J786" s="279">
        <f>ROUND(BD66,0)</f>
        <v>0</v>
      </c>
      <c r="K786" s="279">
        <f>ROUND(BD67,0)</f>
        <v>28047</v>
      </c>
      <c r="L786" s="279">
        <f>ROUND(BD69,0)</f>
        <v>657</v>
      </c>
      <c r="M786" s="279">
        <f>ROUND(BD70,0)</f>
        <v>0</v>
      </c>
      <c r="N786" s="279"/>
      <c r="O786" s="279"/>
      <c r="P786" s="279">
        <f>IF(BD76&gt;0,ROUND(BD76,0),0)</f>
        <v>1571</v>
      </c>
      <c r="Q786" s="279">
        <f>IF(BD77&gt;0,ROUND(BD77,0),0)</f>
        <v>0</v>
      </c>
      <c r="R786" s="279">
        <f>IF(BD78&gt;0,ROUND(BD78,0),0)</f>
        <v>0</v>
      </c>
      <c r="S786" s="279">
        <f>IF(BD79&gt;0,ROUND(BD79,0),0)</f>
        <v>0</v>
      </c>
      <c r="T786" s="282">
        <f>IF(BD80&gt;0,ROUND(BD80,2),0)</f>
        <v>0</v>
      </c>
      <c r="U786" s="279"/>
      <c r="X786" s="279"/>
      <c r="Y786" s="279"/>
      <c r="Z786" s="279"/>
    </row>
    <row r="787" spans="1:26" ht="12.6" customHeight="1" x14ac:dyDescent="0.25">
      <c r="A787" s="209" t="e">
        <f>RIGHT($C$83,3)&amp;"*"&amp;RIGHT($C$82,4)&amp;"*"&amp;BE$54&amp;"*"&amp;"A"</f>
        <v>#VALUE!</v>
      </c>
      <c r="B787" s="279">
        <f>ROUND(BE58,0)</f>
        <v>0</v>
      </c>
      <c r="C787" s="282">
        <f>ROUND(BE59,2)</f>
        <v>55851</v>
      </c>
      <c r="D787" s="279">
        <f>ROUND(BE60,0)</f>
        <v>3</v>
      </c>
      <c r="E787" s="279">
        <f>ROUND(BE61,0)</f>
        <v>209552</v>
      </c>
      <c r="F787" s="279">
        <f>ROUND(BE62,0)</f>
        <v>51432</v>
      </c>
      <c r="G787" s="279">
        <f>ROUND(BE63,0)</f>
        <v>0</v>
      </c>
      <c r="H787" s="279">
        <f>ROUND(BE64,0)</f>
        <v>50360</v>
      </c>
      <c r="I787" s="279">
        <f>ROUND(BE65,0)</f>
        <v>178136</v>
      </c>
      <c r="J787" s="279">
        <f>ROUND(BE66,0)</f>
        <v>129649</v>
      </c>
      <c r="K787" s="279">
        <f>ROUND(BE67,0)</f>
        <v>113706</v>
      </c>
      <c r="L787" s="279">
        <f>ROUND(BE69,0)</f>
        <v>3033</v>
      </c>
      <c r="M787" s="279">
        <f>ROUND(BE70,0)</f>
        <v>0</v>
      </c>
      <c r="N787" s="279"/>
      <c r="O787" s="279"/>
      <c r="P787" s="279">
        <f>IF(BE76&gt;0,ROUND(BE76,0),0)</f>
        <v>6369</v>
      </c>
      <c r="Q787" s="279">
        <f>IF(BE77&gt;0,ROUND(BE77,0),0)</f>
        <v>0</v>
      </c>
      <c r="R787" s="279">
        <f>IF(BE78&gt;0,ROUND(BE78,0),0)</f>
        <v>0</v>
      </c>
      <c r="S787" s="279">
        <f>IF(BE79&gt;0,ROUND(BE79,0),0)</f>
        <v>0</v>
      </c>
      <c r="T787" s="282">
        <f>IF(BE80&gt;0,ROUND(BE80,2),0)</f>
        <v>0</v>
      </c>
      <c r="U787" s="279"/>
      <c r="X787" s="279"/>
      <c r="Y787" s="279"/>
      <c r="Z787" s="279"/>
    </row>
    <row r="788" spans="1:26" ht="12.6" customHeight="1" x14ac:dyDescent="0.25">
      <c r="A788" s="209" t="e">
        <f>RIGHT($C$83,3)&amp;"*"&amp;RIGHT($C$82,4)&amp;"*"&amp;BF$54&amp;"*"&amp;"A"</f>
        <v>#VALUE!</v>
      </c>
      <c r="B788" s="279"/>
      <c r="C788" s="282">
        <f>ROUND(BF59,2)</f>
        <v>0</v>
      </c>
      <c r="D788" s="279">
        <f>ROUND(BF60,0)</f>
        <v>7</v>
      </c>
      <c r="E788" s="279">
        <f>ROUND(BF61,0)</f>
        <v>225684</v>
      </c>
      <c r="F788" s="279">
        <f>ROUND(BF62,0)</f>
        <v>55391</v>
      </c>
      <c r="G788" s="279">
        <f>ROUND(BF63,0)</f>
        <v>0</v>
      </c>
      <c r="H788" s="279">
        <f>ROUND(BF64,0)</f>
        <v>24951</v>
      </c>
      <c r="I788" s="279">
        <f>ROUND(BF65,0)</f>
        <v>0</v>
      </c>
      <c r="J788" s="279">
        <f>ROUND(BF66,0)</f>
        <v>0</v>
      </c>
      <c r="K788" s="279">
        <f>ROUND(BF67,0)</f>
        <v>14033</v>
      </c>
      <c r="L788" s="279">
        <f>ROUND(BF69,0)</f>
        <v>0</v>
      </c>
      <c r="M788" s="279">
        <f>ROUND(BF70,0)</f>
        <v>0</v>
      </c>
      <c r="N788" s="279"/>
      <c r="O788" s="279"/>
      <c r="P788" s="279">
        <f>IF(BF76&gt;0,ROUND(BF76,0),0)</f>
        <v>786</v>
      </c>
      <c r="Q788" s="279">
        <f>IF(BF77&gt;0,ROUND(BF77,0),0)</f>
        <v>0</v>
      </c>
      <c r="R788" s="279">
        <f>IF(BF78&gt;0,ROUND(BF78,0),0)</f>
        <v>0</v>
      </c>
      <c r="S788" s="279">
        <f>IF(BF79&gt;0,ROUND(BF79,0),0)</f>
        <v>0</v>
      </c>
      <c r="T788" s="282">
        <f>IF(BF80&gt;0,ROUND(BF80,2),0)</f>
        <v>0</v>
      </c>
      <c r="U788" s="279"/>
      <c r="X788" s="279"/>
      <c r="Y788" s="279"/>
      <c r="Z788" s="279"/>
    </row>
    <row r="789" spans="1:26" ht="12.6" customHeight="1" x14ac:dyDescent="0.25">
      <c r="A789" s="209" t="e">
        <f>RIGHT($C$83,3)&amp;"*"&amp;RIGHT($C$82,4)&amp;"*"&amp;BG$54&amp;"*"&amp;"A"</f>
        <v>#VALUE!</v>
      </c>
      <c r="B789" s="279"/>
      <c r="C789" s="282">
        <f>ROUND(BG59,2)</f>
        <v>0</v>
      </c>
      <c r="D789" s="279">
        <f>ROUND(BG60,0)</f>
        <v>0</v>
      </c>
      <c r="E789" s="279">
        <f>ROUND(BG61,0)</f>
        <v>0</v>
      </c>
      <c r="F789" s="279">
        <f>ROUND(BG62,0)</f>
        <v>0</v>
      </c>
      <c r="G789" s="279">
        <f>ROUND(BG63,0)</f>
        <v>0</v>
      </c>
      <c r="H789" s="279">
        <f>ROUND(BG64,0)</f>
        <v>0</v>
      </c>
      <c r="I789" s="279">
        <f>ROUND(BG65,0)</f>
        <v>0</v>
      </c>
      <c r="J789" s="279">
        <f>ROUND(BG66,0)</f>
        <v>0</v>
      </c>
      <c r="K789" s="279">
        <f>ROUND(BG67,0)</f>
        <v>0</v>
      </c>
      <c r="L789" s="279">
        <f>ROUND(BG69,0)</f>
        <v>0</v>
      </c>
      <c r="M789" s="279">
        <f>ROUND(BG70,0)</f>
        <v>0</v>
      </c>
      <c r="N789" s="279"/>
      <c r="O789" s="279"/>
      <c r="P789" s="279">
        <f>IF(BG76&gt;0,ROUND(BG76,0),0)</f>
        <v>0</v>
      </c>
      <c r="Q789" s="279">
        <f>IF(BG77&gt;0,ROUND(BG77,0),0)</f>
        <v>0</v>
      </c>
      <c r="R789" s="279">
        <f>IF(BG78&gt;0,ROUND(BG78,0),0)</f>
        <v>0</v>
      </c>
      <c r="S789" s="279">
        <f>IF(BG79&gt;0,ROUND(BG79,0),0)</f>
        <v>0</v>
      </c>
      <c r="T789" s="282">
        <f>IF(BG80&gt;0,ROUND(BG80,2),0)</f>
        <v>0</v>
      </c>
      <c r="U789" s="279"/>
      <c r="X789" s="279"/>
      <c r="Y789" s="279"/>
      <c r="Z789" s="279"/>
    </row>
    <row r="790" spans="1:26" ht="12.6" customHeight="1" x14ac:dyDescent="0.25">
      <c r="A790" s="209" t="e">
        <f>RIGHT($C$83,3)&amp;"*"&amp;RIGHT($C$82,4)&amp;"*"&amp;BH$54&amp;"*"&amp;"A"</f>
        <v>#VALUE!</v>
      </c>
      <c r="B790" s="279"/>
      <c r="C790" s="282">
        <f>ROUND(BH59,2)</f>
        <v>0</v>
      </c>
      <c r="D790" s="279">
        <f>ROUND(BH60,0)</f>
        <v>5</v>
      </c>
      <c r="E790" s="279">
        <f>ROUND(BH61,0)</f>
        <v>393243</v>
      </c>
      <c r="F790" s="279">
        <f>ROUND(BH62,0)</f>
        <v>96516</v>
      </c>
      <c r="G790" s="279">
        <f>ROUND(BH63,0)</f>
        <v>0</v>
      </c>
      <c r="H790" s="279">
        <f>ROUND(BH64,0)</f>
        <v>28074</v>
      </c>
      <c r="I790" s="279">
        <f>ROUND(BH65,0)</f>
        <v>51513</v>
      </c>
      <c r="J790" s="279">
        <f>ROUND(BH66,0)</f>
        <v>554071</v>
      </c>
      <c r="K790" s="279">
        <f>ROUND(BH67,0)</f>
        <v>0</v>
      </c>
      <c r="L790" s="279">
        <f>ROUND(BH69,0)</f>
        <v>26035</v>
      </c>
      <c r="M790" s="279">
        <f>ROUND(BH70,0)</f>
        <v>0</v>
      </c>
      <c r="N790" s="279"/>
      <c r="O790" s="279"/>
      <c r="P790" s="279">
        <f>IF(BH76&gt;0,ROUND(BH76,0),0)</f>
        <v>0</v>
      </c>
      <c r="Q790" s="279">
        <f>IF(BH77&gt;0,ROUND(BH77,0),0)</f>
        <v>0</v>
      </c>
      <c r="R790" s="279">
        <f>IF(BH78&gt;0,ROUND(BH78,0),0)</f>
        <v>0</v>
      </c>
      <c r="S790" s="279">
        <f>IF(BH79&gt;0,ROUND(BH79,0),0)</f>
        <v>0</v>
      </c>
      <c r="T790" s="282">
        <f>IF(BH80&gt;0,ROUND(BH80,2),0)</f>
        <v>0</v>
      </c>
      <c r="U790" s="279"/>
      <c r="X790" s="279"/>
      <c r="Y790" s="279"/>
      <c r="Z790" s="279"/>
    </row>
    <row r="791" spans="1:26" ht="12.6" customHeight="1" x14ac:dyDescent="0.25">
      <c r="A791" s="209" t="e">
        <f>RIGHT($C$83,3)&amp;"*"&amp;RIGHT($C$82,4)&amp;"*"&amp;BI$54&amp;"*"&amp;"A"</f>
        <v>#VALUE!</v>
      </c>
      <c r="B791" s="279"/>
      <c r="C791" s="282">
        <f>ROUND(BI59,2)</f>
        <v>0</v>
      </c>
      <c r="D791" s="279">
        <f>ROUND(BI60,0)</f>
        <v>0</v>
      </c>
      <c r="E791" s="279">
        <f>ROUND(BI61,0)</f>
        <v>0</v>
      </c>
      <c r="F791" s="279">
        <f>ROUND(BI62,0)</f>
        <v>0</v>
      </c>
      <c r="G791" s="279">
        <f>ROUND(BI63,0)</f>
        <v>0</v>
      </c>
      <c r="H791" s="279">
        <f>ROUND(BI64,0)</f>
        <v>0</v>
      </c>
      <c r="I791" s="279">
        <f>ROUND(BI65,0)</f>
        <v>0</v>
      </c>
      <c r="J791" s="279">
        <f>ROUND(BI66,0)</f>
        <v>0</v>
      </c>
      <c r="K791" s="279">
        <f>ROUND(BI67,0)</f>
        <v>0</v>
      </c>
      <c r="L791" s="279">
        <f>ROUND(BI69,0)</f>
        <v>0</v>
      </c>
      <c r="M791" s="279">
        <f>ROUND(BI70,0)</f>
        <v>0</v>
      </c>
      <c r="N791" s="279"/>
      <c r="O791" s="279"/>
      <c r="P791" s="279">
        <f>IF(BI76&gt;0,ROUND(BI76,0),0)</f>
        <v>0</v>
      </c>
      <c r="Q791" s="279">
        <f>IF(BI77&gt;0,ROUND(BI77,0),0)</f>
        <v>0</v>
      </c>
      <c r="R791" s="279">
        <f>IF(BI78&gt;0,ROUND(BI78,0),0)</f>
        <v>0</v>
      </c>
      <c r="S791" s="279">
        <f>IF(BI79&gt;0,ROUND(BI79,0),0)</f>
        <v>0</v>
      </c>
      <c r="T791" s="282">
        <f>IF(BI80&gt;0,ROUND(BI80,2),0)</f>
        <v>0</v>
      </c>
      <c r="U791" s="279"/>
      <c r="X791" s="279"/>
      <c r="Y791" s="279"/>
      <c r="Z791" s="279"/>
    </row>
    <row r="792" spans="1:26" ht="12.6" customHeight="1" x14ac:dyDescent="0.25">
      <c r="A792" s="209" t="e">
        <f>RIGHT($C$83,3)&amp;"*"&amp;RIGHT($C$82,4)&amp;"*"&amp;BJ$54&amp;"*"&amp;"A"</f>
        <v>#VALUE!</v>
      </c>
      <c r="B792" s="279"/>
      <c r="C792" s="282">
        <f>ROUND(BJ59,2)</f>
        <v>0</v>
      </c>
      <c r="D792" s="279">
        <f>ROUND(BJ60,0)</f>
        <v>3</v>
      </c>
      <c r="E792" s="279">
        <f>ROUND(BJ61,0)</f>
        <v>253801</v>
      </c>
      <c r="F792" s="279">
        <f>ROUND(BJ62,0)</f>
        <v>62292</v>
      </c>
      <c r="G792" s="279">
        <f>ROUND(BJ63,0)</f>
        <v>0</v>
      </c>
      <c r="H792" s="279">
        <f>ROUND(BJ64,0)</f>
        <v>2177</v>
      </c>
      <c r="I792" s="279">
        <f>ROUND(BJ65,0)</f>
        <v>0</v>
      </c>
      <c r="J792" s="279">
        <f>ROUND(BJ66,0)</f>
        <v>74622</v>
      </c>
      <c r="K792" s="279">
        <f>ROUND(BJ67,0)</f>
        <v>0</v>
      </c>
      <c r="L792" s="279">
        <f>ROUND(BJ69,0)</f>
        <v>1941</v>
      </c>
      <c r="M792" s="279">
        <f>ROUND(BJ70,0)</f>
        <v>0</v>
      </c>
      <c r="N792" s="279"/>
      <c r="O792" s="279"/>
      <c r="P792" s="279">
        <f>IF(BJ76&gt;0,ROUND(BJ76,0),0)</f>
        <v>0</v>
      </c>
      <c r="Q792" s="279">
        <f>IF(BJ77&gt;0,ROUND(BJ77,0),0)</f>
        <v>0</v>
      </c>
      <c r="R792" s="279">
        <f>IF(BJ78&gt;0,ROUND(BJ78,0),0)</f>
        <v>0</v>
      </c>
      <c r="S792" s="279">
        <f>IF(BJ79&gt;0,ROUND(BJ79,0),0)</f>
        <v>0</v>
      </c>
      <c r="T792" s="282">
        <f>IF(BJ80&gt;0,ROUND(BJ80,2),0)</f>
        <v>0</v>
      </c>
      <c r="U792" s="279"/>
      <c r="X792" s="279"/>
      <c r="Y792" s="279"/>
      <c r="Z792" s="279"/>
    </row>
    <row r="793" spans="1:26" ht="12.6" customHeight="1" x14ac:dyDescent="0.25">
      <c r="A793" s="209" t="e">
        <f>RIGHT($C$83,3)&amp;"*"&amp;RIGHT($C$82,4)&amp;"*"&amp;BK$54&amp;"*"&amp;"A"</f>
        <v>#VALUE!</v>
      </c>
      <c r="B793" s="279"/>
      <c r="C793" s="282">
        <f>ROUND(BK59,2)</f>
        <v>0</v>
      </c>
      <c r="D793" s="279">
        <f>ROUND(BK60,0)</f>
        <v>7</v>
      </c>
      <c r="E793" s="279">
        <f>ROUND(BK61,0)</f>
        <v>262785</v>
      </c>
      <c r="F793" s="279">
        <f>ROUND(BK62,0)</f>
        <v>64497</v>
      </c>
      <c r="G793" s="279">
        <f>ROUND(BK63,0)</f>
        <v>0</v>
      </c>
      <c r="H793" s="279">
        <f>ROUND(BK64,0)</f>
        <v>7467</v>
      </c>
      <c r="I793" s="279">
        <f>ROUND(BK65,0)</f>
        <v>0</v>
      </c>
      <c r="J793" s="279">
        <f>ROUND(BK66,0)</f>
        <v>145127</v>
      </c>
      <c r="K793" s="279">
        <f>ROUND(BK67,0)</f>
        <v>0</v>
      </c>
      <c r="L793" s="279">
        <f>ROUND(BK69,0)</f>
        <v>3512</v>
      </c>
      <c r="M793" s="279">
        <f>ROUND(BK70,0)</f>
        <v>0</v>
      </c>
      <c r="N793" s="279"/>
      <c r="O793" s="279"/>
      <c r="P793" s="279">
        <f>IF(BK76&gt;0,ROUND(BK76,0),0)</f>
        <v>0</v>
      </c>
      <c r="Q793" s="279">
        <f>IF(BK77&gt;0,ROUND(BK77,0),0)</f>
        <v>0</v>
      </c>
      <c r="R793" s="279">
        <f>IF(BK78&gt;0,ROUND(BK78,0),0)</f>
        <v>0</v>
      </c>
      <c r="S793" s="279">
        <f>IF(BK79&gt;0,ROUND(BK79,0),0)</f>
        <v>0</v>
      </c>
      <c r="T793" s="282">
        <f>IF(BK80&gt;0,ROUND(BK80,2),0)</f>
        <v>0</v>
      </c>
      <c r="U793" s="279"/>
      <c r="X793" s="279"/>
      <c r="Y793" s="279"/>
      <c r="Z793" s="279"/>
    </row>
    <row r="794" spans="1:26" ht="12.6" customHeight="1" x14ac:dyDescent="0.25">
      <c r="A794" s="209" t="e">
        <f>RIGHT($C$83,3)&amp;"*"&amp;RIGHT($C$82,4)&amp;"*"&amp;BL$54&amp;"*"&amp;"A"</f>
        <v>#VALUE!</v>
      </c>
      <c r="B794" s="279"/>
      <c r="C794" s="282">
        <f>ROUND(BL59,2)</f>
        <v>0</v>
      </c>
      <c r="D794" s="279">
        <f>ROUND(BL60,0)</f>
        <v>0</v>
      </c>
      <c r="E794" s="279">
        <f>ROUND(BL61,0)</f>
        <v>0</v>
      </c>
      <c r="F794" s="279">
        <f>ROUND(BL62,0)</f>
        <v>0</v>
      </c>
      <c r="G794" s="279">
        <f>ROUND(BL63,0)</f>
        <v>0</v>
      </c>
      <c r="H794" s="279">
        <f>ROUND(BL64,0)</f>
        <v>0</v>
      </c>
      <c r="I794" s="279">
        <f>ROUND(BL65,0)</f>
        <v>0</v>
      </c>
      <c r="J794" s="279">
        <f>ROUND(BL66,0)</f>
        <v>0</v>
      </c>
      <c r="K794" s="279">
        <f>ROUND(BL67,0)</f>
        <v>0</v>
      </c>
      <c r="L794" s="279">
        <f>ROUND(BL69,0)</f>
        <v>0</v>
      </c>
      <c r="M794" s="279">
        <f>ROUND(BL70,0)</f>
        <v>0</v>
      </c>
      <c r="N794" s="279"/>
      <c r="O794" s="279"/>
      <c r="P794" s="279">
        <f>IF(BL76&gt;0,ROUND(BL76,0),0)</f>
        <v>0</v>
      </c>
      <c r="Q794" s="279">
        <f>IF(BL77&gt;0,ROUND(BL77,0),0)</f>
        <v>0</v>
      </c>
      <c r="R794" s="279">
        <f>IF(BL78&gt;0,ROUND(BL78,0),0)</f>
        <v>0</v>
      </c>
      <c r="S794" s="279">
        <f>IF(BL79&gt;0,ROUND(BL79,0),0)</f>
        <v>0</v>
      </c>
      <c r="T794" s="282">
        <f>IF(BL80&gt;0,ROUND(BL80,2),0)</f>
        <v>0</v>
      </c>
      <c r="U794" s="279"/>
      <c r="X794" s="279"/>
      <c r="Y794" s="279"/>
      <c r="Z794" s="279"/>
    </row>
    <row r="795" spans="1:26" ht="12.6" customHeight="1" x14ac:dyDescent="0.25">
      <c r="A795" s="209" t="e">
        <f>RIGHT($C$83,3)&amp;"*"&amp;RIGHT($C$82,4)&amp;"*"&amp;BM$54&amp;"*"&amp;"A"</f>
        <v>#VALUE!</v>
      </c>
      <c r="B795" s="279"/>
      <c r="C795" s="282">
        <f>ROUND(BM59,2)</f>
        <v>0</v>
      </c>
      <c r="D795" s="279">
        <f>ROUND(BM60,0)</f>
        <v>0</v>
      </c>
      <c r="E795" s="279">
        <f>ROUND(BM61,0)</f>
        <v>0</v>
      </c>
      <c r="F795" s="279">
        <f>ROUND(BM62,0)</f>
        <v>0</v>
      </c>
      <c r="G795" s="279">
        <f>ROUND(BM63,0)</f>
        <v>0</v>
      </c>
      <c r="H795" s="279">
        <f>ROUND(BM64,0)</f>
        <v>0</v>
      </c>
      <c r="I795" s="279">
        <f>ROUND(BM65,0)</f>
        <v>0</v>
      </c>
      <c r="J795" s="279">
        <f>ROUND(BM66,0)</f>
        <v>0</v>
      </c>
      <c r="K795" s="279">
        <f>ROUND(BM67,0)</f>
        <v>0</v>
      </c>
      <c r="L795" s="279">
        <f>ROUND(BM69,0)</f>
        <v>0</v>
      </c>
      <c r="M795" s="279">
        <f>ROUND(BM70,0)</f>
        <v>0</v>
      </c>
      <c r="N795" s="279"/>
      <c r="O795" s="279"/>
      <c r="P795" s="279">
        <f>IF(BM76&gt;0,ROUND(BM76,0),0)</f>
        <v>0</v>
      </c>
      <c r="Q795" s="279">
        <f>IF(BM77&gt;0,ROUND(BM77,0),0)</f>
        <v>0</v>
      </c>
      <c r="R795" s="279">
        <f>IF(BM78&gt;0,ROUND(BM78,0),0)</f>
        <v>0</v>
      </c>
      <c r="S795" s="279">
        <f>IF(BM79&gt;0,ROUND(BM79,0),0)</f>
        <v>0</v>
      </c>
      <c r="T795" s="282">
        <f>IF(BM80&gt;0,ROUND(BM80,2),0)</f>
        <v>0</v>
      </c>
      <c r="U795" s="279"/>
      <c r="X795" s="279"/>
      <c r="Y795" s="279"/>
      <c r="Z795" s="279"/>
    </row>
    <row r="796" spans="1:26" ht="12.6" customHeight="1" x14ac:dyDescent="0.25">
      <c r="A796" s="209" t="e">
        <f>RIGHT($C$83,3)&amp;"*"&amp;RIGHT($C$82,4)&amp;"*"&amp;BN$54&amp;"*"&amp;"A"</f>
        <v>#VALUE!</v>
      </c>
      <c r="B796" s="279"/>
      <c r="C796" s="282">
        <f>ROUND(BN59,2)</f>
        <v>0</v>
      </c>
      <c r="D796" s="279">
        <f>ROUND(BN60,0)</f>
        <v>2</v>
      </c>
      <c r="E796" s="279">
        <f>ROUND(BN61,0)</f>
        <v>252362</v>
      </c>
      <c r="F796" s="279">
        <f>ROUND(BN62,0)</f>
        <v>61939</v>
      </c>
      <c r="G796" s="279">
        <f>ROUND(BN63,0)</f>
        <v>0</v>
      </c>
      <c r="H796" s="279">
        <f>ROUND(BN64,0)</f>
        <v>5225</v>
      </c>
      <c r="I796" s="279">
        <f>ROUND(BN65,0)</f>
        <v>3720</v>
      </c>
      <c r="J796" s="279">
        <f>ROUND(BN66,0)</f>
        <v>71048</v>
      </c>
      <c r="K796" s="279">
        <f>ROUND(BN67,0)</f>
        <v>264905</v>
      </c>
      <c r="L796" s="279">
        <f>ROUND(BN69,0)</f>
        <v>94776</v>
      </c>
      <c r="M796" s="279">
        <f>ROUND(BN70,0)</f>
        <v>0</v>
      </c>
      <c r="N796" s="279"/>
      <c r="O796" s="279"/>
      <c r="P796" s="279">
        <f>IF(BN76&gt;0,ROUND(BN76,0),0)</f>
        <v>14838</v>
      </c>
      <c r="Q796" s="279">
        <f>IF(BN77&gt;0,ROUND(BN77,0),0)</f>
        <v>0</v>
      </c>
      <c r="R796" s="279">
        <f>IF(BN78&gt;0,ROUND(BN78,0),0)</f>
        <v>0</v>
      </c>
      <c r="S796" s="279">
        <f>IF(BN79&gt;0,ROUND(BN79,0),0)</f>
        <v>0</v>
      </c>
      <c r="T796" s="282">
        <f>IF(BN80&gt;0,ROUND(BN80,2),0)</f>
        <v>0</v>
      </c>
      <c r="U796" s="279"/>
      <c r="X796" s="279"/>
      <c r="Y796" s="279"/>
      <c r="Z796" s="279"/>
    </row>
    <row r="797" spans="1:26" ht="12.6" customHeight="1" x14ac:dyDescent="0.25">
      <c r="A797" s="209" t="e">
        <f>RIGHT($C$83,3)&amp;"*"&amp;RIGHT($C$82,4)&amp;"*"&amp;BO$54&amp;"*"&amp;"A"</f>
        <v>#VALUE!</v>
      </c>
      <c r="B797" s="279"/>
      <c r="C797" s="282">
        <f>ROUND(BO59,2)</f>
        <v>0</v>
      </c>
      <c r="D797" s="279">
        <f>ROUND(BO60,0)</f>
        <v>0</v>
      </c>
      <c r="E797" s="279">
        <f>ROUND(BO61,0)</f>
        <v>0</v>
      </c>
      <c r="F797" s="279">
        <f>ROUND(BO62,0)</f>
        <v>0</v>
      </c>
      <c r="G797" s="279">
        <f>ROUND(BO63,0)</f>
        <v>0</v>
      </c>
      <c r="H797" s="279">
        <f>ROUND(BO64,0)</f>
        <v>0</v>
      </c>
      <c r="I797" s="279">
        <f>ROUND(BO65,0)</f>
        <v>0</v>
      </c>
      <c r="J797" s="279">
        <f>ROUND(BO66,0)</f>
        <v>0</v>
      </c>
      <c r="K797" s="279">
        <f>ROUND(BO67,0)</f>
        <v>0</v>
      </c>
      <c r="L797" s="279">
        <f>ROUND(BO69,0)</f>
        <v>0</v>
      </c>
      <c r="M797" s="279">
        <f>ROUND(BO70,0)</f>
        <v>0</v>
      </c>
      <c r="N797" s="279"/>
      <c r="O797" s="279"/>
      <c r="P797" s="279">
        <f>IF(BO76&gt;0,ROUND(BO76,0),0)</f>
        <v>0</v>
      </c>
      <c r="Q797" s="279">
        <f>IF(BO77&gt;0,ROUND(BO77,0),0)</f>
        <v>0</v>
      </c>
      <c r="R797" s="279">
        <f>IF(BO78&gt;0,ROUND(BO78,0),0)</f>
        <v>0</v>
      </c>
      <c r="S797" s="279">
        <f>IF(BO79&gt;0,ROUND(BO79,0),0)</f>
        <v>0</v>
      </c>
      <c r="T797" s="282">
        <f>IF(BO80&gt;0,ROUND(BO80,2),0)</f>
        <v>0</v>
      </c>
      <c r="U797" s="279"/>
      <c r="X797" s="279"/>
      <c r="Y797" s="279"/>
      <c r="Z797" s="279"/>
    </row>
    <row r="798" spans="1:26" ht="12.6" customHeight="1" x14ac:dyDescent="0.25">
      <c r="A798" s="209" t="e">
        <f>RIGHT($C$83,3)&amp;"*"&amp;RIGHT($C$82,4)&amp;"*"&amp;BP$54&amp;"*"&amp;"A"</f>
        <v>#VALUE!</v>
      </c>
      <c r="B798" s="279"/>
      <c r="C798" s="282">
        <f>ROUND(BP59,2)</f>
        <v>0</v>
      </c>
      <c r="D798" s="279">
        <f>ROUND(BP60,0)</f>
        <v>1</v>
      </c>
      <c r="E798" s="279">
        <f>ROUND(BP61,0)</f>
        <v>84422</v>
      </c>
      <c r="F798" s="279">
        <f>ROUND(BP62,0)</f>
        <v>20720</v>
      </c>
      <c r="G798" s="279">
        <f>ROUND(BP63,0)</f>
        <v>0</v>
      </c>
      <c r="H798" s="279">
        <f>ROUND(BP64,0)</f>
        <v>15617</v>
      </c>
      <c r="I798" s="279">
        <f>ROUND(BP65,0)</f>
        <v>0</v>
      </c>
      <c r="J798" s="279">
        <f>ROUND(BP66,0)</f>
        <v>73770</v>
      </c>
      <c r="K798" s="279">
        <f>ROUND(BP67,0)</f>
        <v>0</v>
      </c>
      <c r="L798" s="279">
        <f>ROUND(BP69,0)</f>
        <v>1139</v>
      </c>
      <c r="M798" s="279">
        <f>ROUND(BP70,0)</f>
        <v>0</v>
      </c>
      <c r="N798" s="279"/>
      <c r="O798" s="279"/>
      <c r="P798" s="279">
        <f>IF(BP76&gt;0,ROUND(BP76,0),0)</f>
        <v>0</v>
      </c>
      <c r="Q798" s="279">
        <f>IF(BP77&gt;0,ROUND(BP77,0),0)</f>
        <v>0</v>
      </c>
      <c r="R798" s="279">
        <f>IF(BP78&gt;0,ROUND(BP78,0),0)</f>
        <v>0</v>
      </c>
      <c r="S798" s="279">
        <f>IF(BP79&gt;0,ROUND(BP79,0),0)</f>
        <v>0</v>
      </c>
      <c r="T798" s="282">
        <f>IF(BP80&gt;0,ROUND(BP80,2),0)</f>
        <v>0</v>
      </c>
      <c r="U798" s="279"/>
      <c r="X798" s="279"/>
      <c r="Y798" s="279"/>
      <c r="Z798" s="279"/>
    </row>
    <row r="799" spans="1:26" ht="12.6" customHeight="1" x14ac:dyDescent="0.25">
      <c r="A799" s="209" t="e">
        <f>RIGHT($C$83,3)&amp;"*"&amp;RIGHT($C$82,4)&amp;"*"&amp;BQ$54&amp;"*"&amp;"A"</f>
        <v>#VALUE!</v>
      </c>
      <c r="B799" s="279"/>
      <c r="C799" s="282">
        <f>ROUND(BQ59,2)</f>
        <v>0</v>
      </c>
      <c r="D799" s="279">
        <f>ROUND(BQ60,0)</f>
        <v>0</v>
      </c>
      <c r="E799" s="279">
        <f>ROUND(BQ61,0)</f>
        <v>0</v>
      </c>
      <c r="F799" s="279">
        <f>ROUND(BQ62,0)</f>
        <v>0</v>
      </c>
      <c r="G799" s="279">
        <f>ROUND(BQ63,0)</f>
        <v>0</v>
      </c>
      <c r="H799" s="279">
        <f>ROUND(BQ64,0)</f>
        <v>0</v>
      </c>
      <c r="I799" s="279">
        <f>ROUND(BQ65,0)</f>
        <v>0</v>
      </c>
      <c r="J799" s="279">
        <f>ROUND(BQ66,0)</f>
        <v>0</v>
      </c>
      <c r="K799" s="279">
        <f>ROUND(BQ67,0)</f>
        <v>0</v>
      </c>
      <c r="L799" s="279">
        <f>ROUND(BQ69,0)</f>
        <v>0</v>
      </c>
      <c r="M799" s="279">
        <f>ROUND(BQ70,0)</f>
        <v>0</v>
      </c>
      <c r="N799" s="279"/>
      <c r="O799" s="279"/>
      <c r="P799" s="279">
        <f>IF(BQ76&gt;0,ROUND(BQ76,0),0)</f>
        <v>0</v>
      </c>
      <c r="Q799" s="279">
        <f>IF(BQ77&gt;0,ROUND(BQ77,0),0)</f>
        <v>0</v>
      </c>
      <c r="R799" s="279">
        <f>IF(BQ78&gt;0,ROUND(BQ78,0),0)</f>
        <v>0</v>
      </c>
      <c r="S799" s="279">
        <f>IF(BQ79&gt;0,ROUND(BQ79,0),0)</f>
        <v>0</v>
      </c>
      <c r="T799" s="282">
        <f>IF(BQ80&gt;0,ROUND(BQ80,2),0)</f>
        <v>0</v>
      </c>
      <c r="U799" s="279"/>
      <c r="X799" s="279"/>
      <c r="Y799" s="279"/>
      <c r="Z799" s="279"/>
    </row>
    <row r="800" spans="1:26" ht="12.6" customHeight="1" x14ac:dyDescent="0.25">
      <c r="A800" s="209" t="e">
        <f>RIGHT($C$83,3)&amp;"*"&amp;RIGHT($C$82,4)&amp;"*"&amp;BR$54&amp;"*"&amp;"A"</f>
        <v>#VALUE!</v>
      </c>
      <c r="B800" s="279"/>
      <c r="C800" s="282">
        <f>ROUND(BR59,2)</f>
        <v>0</v>
      </c>
      <c r="D800" s="279">
        <f>ROUND(BR60,0)</f>
        <v>1</v>
      </c>
      <c r="E800" s="279">
        <f>ROUND(BR61,0)</f>
        <v>107098</v>
      </c>
      <c r="F800" s="279">
        <f>ROUND(BR62,0)</f>
        <v>26286</v>
      </c>
      <c r="G800" s="279">
        <f>ROUND(BR63,0)</f>
        <v>0</v>
      </c>
      <c r="H800" s="279">
        <f>ROUND(BR64,0)</f>
        <v>5285</v>
      </c>
      <c r="I800" s="279">
        <f>ROUND(BR65,0)</f>
        <v>0</v>
      </c>
      <c r="J800" s="279">
        <f>ROUND(BR66,0)</f>
        <v>28228</v>
      </c>
      <c r="K800" s="279">
        <f>ROUND(BR67,0)</f>
        <v>0</v>
      </c>
      <c r="L800" s="279">
        <f>ROUND(BR69,0)</f>
        <v>7313</v>
      </c>
      <c r="M800" s="279">
        <f>ROUND(BR70,0)</f>
        <v>0</v>
      </c>
      <c r="N800" s="279"/>
      <c r="O800" s="279"/>
      <c r="P800" s="279">
        <f>IF(BR76&gt;0,ROUND(BR76,0),0)</f>
        <v>0</v>
      </c>
      <c r="Q800" s="279">
        <f>IF(BR77&gt;0,ROUND(BR77,0),0)</f>
        <v>0</v>
      </c>
      <c r="R800" s="279">
        <f>IF(BR78&gt;0,ROUND(BR78,0),0)</f>
        <v>0</v>
      </c>
      <c r="S800" s="279">
        <f>IF(BR79&gt;0,ROUND(BR79,0),0)</f>
        <v>0</v>
      </c>
      <c r="T800" s="282">
        <f>IF(BR80&gt;0,ROUND(BR80,2),0)</f>
        <v>0</v>
      </c>
      <c r="U800" s="279"/>
      <c r="X800" s="279"/>
      <c r="Y800" s="279"/>
      <c r="Z800" s="279"/>
    </row>
    <row r="801" spans="1:26" ht="12.6" customHeight="1" x14ac:dyDescent="0.25">
      <c r="A801" s="209" t="e">
        <f>RIGHT($C$83,3)&amp;"*"&amp;RIGHT($C$82,4)&amp;"*"&amp;BS$54&amp;"*"&amp;"A"</f>
        <v>#VALUE!</v>
      </c>
      <c r="B801" s="279"/>
      <c r="C801" s="282">
        <f>ROUND(BS59,2)</f>
        <v>0</v>
      </c>
      <c r="D801" s="279">
        <f>ROUND(BS60,0)</f>
        <v>0</v>
      </c>
      <c r="E801" s="279">
        <f>ROUND(BS61,0)</f>
        <v>0</v>
      </c>
      <c r="F801" s="279">
        <f>ROUND(BS62,0)</f>
        <v>0</v>
      </c>
      <c r="G801" s="279">
        <f>ROUND(BS63,0)</f>
        <v>0</v>
      </c>
      <c r="H801" s="279">
        <f>ROUND(BS64,0)</f>
        <v>0</v>
      </c>
      <c r="I801" s="279">
        <f>ROUND(BS65,0)</f>
        <v>0</v>
      </c>
      <c r="J801" s="279">
        <f>ROUND(BS66,0)</f>
        <v>0</v>
      </c>
      <c r="K801" s="279">
        <f>ROUND(BS67,0)</f>
        <v>0</v>
      </c>
      <c r="L801" s="279">
        <f>ROUND(BS69,0)</f>
        <v>0</v>
      </c>
      <c r="M801" s="279">
        <f>ROUND(BS70,0)</f>
        <v>0</v>
      </c>
      <c r="N801" s="279"/>
      <c r="O801" s="279"/>
      <c r="P801" s="279">
        <f>IF(BS76&gt;0,ROUND(BS76,0),0)</f>
        <v>0</v>
      </c>
      <c r="Q801" s="279">
        <f>IF(BS77&gt;0,ROUND(BS77,0),0)</f>
        <v>0</v>
      </c>
      <c r="R801" s="279">
        <f>IF(BS78&gt;0,ROUND(BS78,0),0)</f>
        <v>0</v>
      </c>
      <c r="S801" s="279">
        <f>IF(BS79&gt;0,ROUND(BS79,0),0)</f>
        <v>0</v>
      </c>
      <c r="T801" s="282">
        <f>IF(BS80&gt;0,ROUND(BS80,2),0)</f>
        <v>0</v>
      </c>
      <c r="U801" s="279"/>
      <c r="X801" s="279"/>
      <c r="Y801" s="279"/>
      <c r="Z801" s="279"/>
    </row>
    <row r="802" spans="1:26" ht="12.6" customHeight="1" x14ac:dyDescent="0.25">
      <c r="A802" s="209" t="e">
        <f>RIGHT($C$83,3)&amp;"*"&amp;RIGHT($C$82,4)&amp;"*"&amp;BT$54&amp;"*"&amp;"A"</f>
        <v>#VALUE!</v>
      </c>
      <c r="B802" s="279"/>
      <c r="C802" s="282">
        <f>ROUND(BT59,2)</f>
        <v>0</v>
      </c>
      <c r="D802" s="279">
        <f>ROUND(BT60,0)</f>
        <v>0</v>
      </c>
      <c r="E802" s="279">
        <f>ROUND(BT61,0)</f>
        <v>0</v>
      </c>
      <c r="F802" s="279">
        <f>ROUND(BT62,0)</f>
        <v>0</v>
      </c>
      <c r="G802" s="279">
        <f>ROUND(BT63,0)</f>
        <v>0</v>
      </c>
      <c r="H802" s="279">
        <f>ROUND(BT64,0)</f>
        <v>0</v>
      </c>
      <c r="I802" s="279">
        <f>ROUND(BT65,0)</f>
        <v>0</v>
      </c>
      <c r="J802" s="279">
        <f>ROUND(BT66,0)</f>
        <v>0</v>
      </c>
      <c r="K802" s="279">
        <f>ROUND(BT67,0)</f>
        <v>0</v>
      </c>
      <c r="L802" s="279">
        <f>ROUND(BT69,0)</f>
        <v>0</v>
      </c>
      <c r="M802" s="279">
        <f>ROUND(BT70,0)</f>
        <v>0</v>
      </c>
      <c r="N802" s="279"/>
      <c r="O802" s="279"/>
      <c r="P802" s="279">
        <f>IF(BT76&gt;0,ROUND(BT76,0),0)</f>
        <v>0</v>
      </c>
      <c r="Q802" s="279">
        <f>IF(BT77&gt;0,ROUND(BT77,0),0)</f>
        <v>0</v>
      </c>
      <c r="R802" s="279">
        <f>IF(BT78&gt;0,ROUND(BT78,0),0)</f>
        <v>0</v>
      </c>
      <c r="S802" s="279">
        <f>IF(BT79&gt;0,ROUND(BT79,0),0)</f>
        <v>0</v>
      </c>
      <c r="T802" s="282">
        <f>IF(BT80&gt;0,ROUND(BT80,2),0)</f>
        <v>0</v>
      </c>
      <c r="U802" s="279"/>
      <c r="X802" s="279"/>
      <c r="Y802" s="279"/>
      <c r="Z802" s="279"/>
    </row>
    <row r="803" spans="1:26" ht="12.6" customHeight="1" x14ac:dyDescent="0.25">
      <c r="A803" s="209" t="e">
        <f>RIGHT($C$83,3)&amp;"*"&amp;RIGHT($C$82,4)&amp;"*"&amp;BU$54&amp;"*"&amp;"A"</f>
        <v>#VALUE!</v>
      </c>
      <c r="B803" s="279"/>
      <c r="C803" s="282">
        <f>ROUND(BU59,2)</f>
        <v>0</v>
      </c>
      <c r="D803" s="279">
        <f>ROUND(BU60,0)</f>
        <v>0</v>
      </c>
      <c r="E803" s="279">
        <f>ROUND(BU61,0)</f>
        <v>0</v>
      </c>
      <c r="F803" s="279">
        <f>ROUND(BU62,0)</f>
        <v>0</v>
      </c>
      <c r="G803" s="279">
        <f>ROUND(BU63,0)</f>
        <v>0</v>
      </c>
      <c r="H803" s="279">
        <f>ROUND(BU64,0)</f>
        <v>0</v>
      </c>
      <c r="I803" s="279">
        <f>ROUND(BU65,0)</f>
        <v>0</v>
      </c>
      <c r="J803" s="279">
        <f>ROUND(BU66,0)</f>
        <v>0</v>
      </c>
      <c r="K803" s="279">
        <f>ROUND(BU67,0)</f>
        <v>0</v>
      </c>
      <c r="L803" s="279">
        <f>ROUND(BU69,0)</f>
        <v>0</v>
      </c>
      <c r="M803" s="279">
        <f>ROUND(BU70,0)</f>
        <v>0</v>
      </c>
      <c r="N803" s="279"/>
      <c r="O803" s="279"/>
      <c r="P803" s="279">
        <f>IF(BU76&gt;0,ROUND(BU76,0),0)</f>
        <v>0</v>
      </c>
      <c r="Q803" s="279">
        <f>IF(BU77&gt;0,ROUND(BU77,0),0)</f>
        <v>0</v>
      </c>
      <c r="R803" s="279">
        <f>IF(BU78&gt;0,ROUND(BU78,0),0)</f>
        <v>0</v>
      </c>
      <c r="S803" s="279">
        <f>IF(BU79&gt;0,ROUND(BU79,0),0)</f>
        <v>0</v>
      </c>
      <c r="T803" s="282">
        <f>IF(BU80&gt;0,ROUND(BU80,2),0)</f>
        <v>0</v>
      </c>
      <c r="U803" s="279"/>
      <c r="X803" s="279"/>
      <c r="Y803" s="279"/>
      <c r="Z803" s="279"/>
    </row>
    <row r="804" spans="1:26" ht="12.6" customHeight="1" x14ac:dyDescent="0.25">
      <c r="A804" s="209" t="e">
        <f>RIGHT($C$83,3)&amp;"*"&amp;RIGHT($C$82,4)&amp;"*"&amp;BV$54&amp;"*"&amp;"A"</f>
        <v>#VALUE!</v>
      </c>
      <c r="B804" s="279"/>
      <c r="C804" s="282">
        <f>ROUND(BV59,2)</f>
        <v>0</v>
      </c>
      <c r="D804" s="279">
        <f>ROUND(BV60,0)</f>
        <v>4</v>
      </c>
      <c r="E804" s="279">
        <f>ROUND(BV61,0)</f>
        <v>214062</v>
      </c>
      <c r="F804" s="279">
        <f>ROUND(BV62,0)</f>
        <v>52539</v>
      </c>
      <c r="G804" s="279">
        <f>ROUND(BV63,0)</f>
        <v>0</v>
      </c>
      <c r="H804" s="279">
        <f>ROUND(BV64,0)</f>
        <v>2560</v>
      </c>
      <c r="I804" s="279">
        <f>ROUND(BV65,0)</f>
        <v>0</v>
      </c>
      <c r="J804" s="279">
        <f>ROUND(BV66,0)</f>
        <v>2302</v>
      </c>
      <c r="K804" s="279">
        <f>ROUND(BV67,0)</f>
        <v>28511</v>
      </c>
      <c r="L804" s="279">
        <f>ROUND(BV69,0)</f>
        <v>908</v>
      </c>
      <c r="M804" s="279">
        <f>ROUND(BV70,0)</f>
        <v>0</v>
      </c>
      <c r="N804" s="279"/>
      <c r="O804" s="279"/>
      <c r="P804" s="279">
        <f>IF(BV76&gt;0,ROUND(BV76,0),0)</f>
        <v>1597</v>
      </c>
      <c r="Q804" s="279">
        <f>IF(BV77&gt;0,ROUND(BV77,0),0)</f>
        <v>0</v>
      </c>
      <c r="R804" s="279">
        <f>IF(BV78&gt;0,ROUND(BV78,0),0)</f>
        <v>125</v>
      </c>
      <c r="S804" s="279">
        <f>IF(BV79&gt;0,ROUND(BV79,0),0)</f>
        <v>0</v>
      </c>
      <c r="T804" s="282">
        <f>IF(BV80&gt;0,ROUND(BV80,2),0)</f>
        <v>0</v>
      </c>
      <c r="U804" s="279"/>
      <c r="X804" s="279"/>
      <c r="Y804" s="279"/>
      <c r="Z804" s="279"/>
    </row>
    <row r="805" spans="1:26" ht="12.6" customHeight="1" x14ac:dyDescent="0.25">
      <c r="A805" s="209" t="e">
        <f>RIGHT($C$83,3)&amp;"*"&amp;RIGHT($C$82,4)&amp;"*"&amp;BW$54&amp;"*"&amp;"A"</f>
        <v>#VALUE!</v>
      </c>
      <c r="B805" s="279"/>
      <c r="C805" s="282">
        <f>ROUND(BW59,2)</f>
        <v>0</v>
      </c>
      <c r="D805" s="279">
        <f>ROUND(BW60,0)</f>
        <v>0</v>
      </c>
      <c r="E805" s="279">
        <f>ROUND(BW61,0)</f>
        <v>0</v>
      </c>
      <c r="F805" s="279">
        <f>ROUND(BW62,0)</f>
        <v>0</v>
      </c>
      <c r="G805" s="279">
        <f>ROUND(BW63,0)</f>
        <v>0</v>
      </c>
      <c r="H805" s="279">
        <f>ROUND(BW64,0)</f>
        <v>0</v>
      </c>
      <c r="I805" s="279">
        <f>ROUND(BW65,0)</f>
        <v>0</v>
      </c>
      <c r="J805" s="279">
        <f>ROUND(BW66,0)</f>
        <v>0</v>
      </c>
      <c r="K805" s="279">
        <f>ROUND(BW67,0)</f>
        <v>0</v>
      </c>
      <c r="L805" s="279">
        <f>ROUND(BW69,0)</f>
        <v>0</v>
      </c>
      <c r="M805" s="279">
        <f>ROUND(BW70,0)</f>
        <v>0</v>
      </c>
      <c r="N805" s="279"/>
      <c r="O805" s="279"/>
      <c r="P805" s="279">
        <f>IF(BW76&gt;0,ROUND(BW76,0),0)</f>
        <v>0</v>
      </c>
      <c r="Q805" s="279">
        <f>IF(BW77&gt;0,ROUND(BW77,0),0)</f>
        <v>0</v>
      </c>
      <c r="R805" s="279">
        <f>IF(BW78&gt;0,ROUND(BW78,0),0)</f>
        <v>0</v>
      </c>
      <c r="S805" s="279">
        <f>IF(BW79&gt;0,ROUND(BW79,0),0)</f>
        <v>0</v>
      </c>
      <c r="T805" s="282">
        <f>IF(BW80&gt;0,ROUND(BW80,2),0)</f>
        <v>0</v>
      </c>
      <c r="U805" s="279"/>
      <c r="X805" s="279"/>
      <c r="Y805" s="279"/>
      <c r="Z805" s="279"/>
    </row>
    <row r="806" spans="1:26" ht="12.6" customHeight="1" x14ac:dyDescent="0.25">
      <c r="A806" s="209" t="e">
        <f>RIGHT($C$83,3)&amp;"*"&amp;RIGHT($C$82,4)&amp;"*"&amp;BX$54&amp;"*"&amp;"A"</f>
        <v>#VALUE!</v>
      </c>
      <c r="B806" s="279"/>
      <c r="C806" s="282">
        <f>ROUND(BX59,2)</f>
        <v>0</v>
      </c>
      <c r="D806" s="279">
        <f>ROUND(BX60,0)</f>
        <v>1</v>
      </c>
      <c r="E806" s="279">
        <f>ROUND(BX61,0)</f>
        <v>137343</v>
      </c>
      <c r="F806" s="279">
        <f>ROUND(BX62,0)</f>
        <v>33709</v>
      </c>
      <c r="G806" s="279">
        <f>ROUND(BX63,0)</f>
        <v>0</v>
      </c>
      <c r="H806" s="279">
        <f>ROUND(BX64,0)</f>
        <v>0</v>
      </c>
      <c r="I806" s="279">
        <f>ROUND(BX65,0)</f>
        <v>0</v>
      </c>
      <c r="J806" s="279">
        <f>ROUND(BX66,0)</f>
        <v>0</v>
      </c>
      <c r="K806" s="279">
        <f>ROUND(BX67,0)</f>
        <v>0</v>
      </c>
      <c r="L806" s="279">
        <f>ROUND(BX69,0)</f>
        <v>46</v>
      </c>
      <c r="M806" s="279">
        <f>ROUND(BX70,0)</f>
        <v>0</v>
      </c>
      <c r="N806" s="279"/>
      <c r="O806" s="279"/>
      <c r="P806" s="279">
        <f>IF(BX76&gt;0,ROUND(BX76,0),0)</f>
        <v>0</v>
      </c>
      <c r="Q806" s="279">
        <f>IF(BX77&gt;0,ROUND(BX77,0),0)</f>
        <v>0</v>
      </c>
      <c r="R806" s="279">
        <f>IF(BX78&gt;0,ROUND(BX78,0),0)</f>
        <v>0</v>
      </c>
      <c r="S806" s="279">
        <f>IF(BX79&gt;0,ROUND(BX79,0),0)</f>
        <v>0</v>
      </c>
      <c r="T806" s="282">
        <f>IF(BX80&gt;0,ROUND(BX80,2),0)</f>
        <v>0</v>
      </c>
      <c r="U806" s="279"/>
      <c r="X806" s="279"/>
      <c r="Y806" s="279"/>
      <c r="Z806" s="279"/>
    </row>
    <row r="807" spans="1:26" ht="12.6" customHeight="1" x14ac:dyDescent="0.25">
      <c r="A807" s="209" t="e">
        <f>RIGHT($C$83,3)&amp;"*"&amp;RIGHT($C$82,4)&amp;"*"&amp;BY$54&amp;"*"&amp;"A"</f>
        <v>#VALUE!</v>
      </c>
      <c r="B807" s="279"/>
      <c r="C807" s="282">
        <f>ROUND(BY59,2)</f>
        <v>0</v>
      </c>
      <c r="D807" s="279">
        <f>ROUND(BY60,0)</f>
        <v>4</v>
      </c>
      <c r="E807" s="279">
        <f>ROUND(BY61,0)</f>
        <v>395548</v>
      </c>
      <c r="F807" s="279">
        <f>ROUND(BY62,0)</f>
        <v>97082</v>
      </c>
      <c r="G807" s="279">
        <f>ROUND(BY63,0)</f>
        <v>0</v>
      </c>
      <c r="H807" s="279">
        <f>ROUND(BY64,0)</f>
        <v>9082</v>
      </c>
      <c r="I807" s="279">
        <f>ROUND(BY65,0)</f>
        <v>3120</v>
      </c>
      <c r="J807" s="279">
        <f>ROUND(BY66,0)</f>
        <v>3034</v>
      </c>
      <c r="K807" s="279">
        <f>ROUND(BY67,0)</f>
        <v>13140</v>
      </c>
      <c r="L807" s="279">
        <f>ROUND(BY69,0)</f>
        <v>4707</v>
      </c>
      <c r="M807" s="279">
        <f>ROUND(BY70,0)</f>
        <v>0</v>
      </c>
      <c r="N807" s="279"/>
      <c r="O807" s="279"/>
      <c r="P807" s="279">
        <f>IF(BY76&gt;0,ROUND(BY76,0),0)</f>
        <v>736</v>
      </c>
      <c r="Q807" s="279">
        <f>IF(BY77&gt;0,ROUND(BY77,0),0)</f>
        <v>0</v>
      </c>
      <c r="R807" s="279">
        <f>IF(BY78&gt;0,ROUND(BY78,0),0)</f>
        <v>0</v>
      </c>
      <c r="S807" s="279">
        <f>IF(BY79&gt;0,ROUND(BY79,0),0)</f>
        <v>0</v>
      </c>
      <c r="T807" s="282">
        <f>IF(BY80&gt;0,ROUND(BY80,2),0)</f>
        <v>0</v>
      </c>
      <c r="U807" s="279"/>
      <c r="X807" s="279"/>
      <c r="Y807" s="279"/>
      <c r="Z807" s="279"/>
    </row>
    <row r="808" spans="1:26" ht="12.6" customHeight="1" x14ac:dyDescent="0.25">
      <c r="A808" s="209" t="e">
        <f>RIGHT($C$83,3)&amp;"*"&amp;RIGHT($C$82,4)&amp;"*"&amp;BZ$54&amp;"*"&amp;"A"</f>
        <v>#VALUE!</v>
      </c>
      <c r="B808" s="279"/>
      <c r="C808" s="282">
        <f>ROUND(BZ59,2)</f>
        <v>0</v>
      </c>
      <c r="D808" s="279">
        <f>ROUND(BZ60,0)</f>
        <v>0</v>
      </c>
      <c r="E808" s="279">
        <f>ROUND(BZ61,0)</f>
        <v>0</v>
      </c>
      <c r="F808" s="279">
        <f>ROUND(BZ62,0)</f>
        <v>0</v>
      </c>
      <c r="G808" s="279">
        <f>ROUND(BZ63,0)</f>
        <v>0</v>
      </c>
      <c r="H808" s="279">
        <f>ROUND(BZ64,0)</f>
        <v>0</v>
      </c>
      <c r="I808" s="279">
        <f>ROUND(BZ65,0)</f>
        <v>0</v>
      </c>
      <c r="J808" s="279">
        <f>ROUND(BZ66,0)</f>
        <v>0</v>
      </c>
      <c r="K808" s="279">
        <f>ROUND(BZ67,0)</f>
        <v>0</v>
      </c>
      <c r="L808" s="279">
        <f>ROUND(BZ69,0)</f>
        <v>0</v>
      </c>
      <c r="M808" s="279">
        <f>ROUND(BZ70,0)</f>
        <v>0</v>
      </c>
      <c r="N808" s="279"/>
      <c r="O808" s="279"/>
      <c r="P808" s="279">
        <f>IF(BZ76&gt;0,ROUND(BZ76,0),0)</f>
        <v>0</v>
      </c>
      <c r="Q808" s="279">
        <f>IF(BZ77&gt;0,ROUND(BZ77,0),0)</f>
        <v>0</v>
      </c>
      <c r="R808" s="279">
        <f>IF(BZ78&gt;0,ROUND(BZ78,0),0)</f>
        <v>0</v>
      </c>
      <c r="S808" s="279">
        <f>IF(BZ79&gt;0,ROUND(BZ79,0),0)</f>
        <v>0</v>
      </c>
      <c r="T808" s="282">
        <f>IF(BZ80&gt;0,ROUND(BZ80,2),0)</f>
        <v>0</v>
      </c>
      <c r="U808" s="279"/>
      <c r="X808" s="279"/>
      <c r="Y808" s="279"/>
      <c r="Z808" s="279"/>
    </row>
    <row r="809" spans="1:26" ht="12.6" customHeight="1" x14ac:dyDescent="0.25">
      <c r="A809" s="209" t="e">
        <f>RIGHT($C$83,3)&amp;"*"&amp;RIGHT($C$82,4)&amp;"*"&amp;CA$54&amp;"*"&amp;"A"</f>
        <v>#VALUE!</v>
      </c>
      <c r="B809" s="279"/>
      <c r="C809" s="282">
        <f>ROUND(CA59,2)</f>
        <v>0</v>
      </c>
      <c r="D809" s="279">
        <f>ROUND(CA60,0)</f>
        <v>0</v>
      </c>
      <c r="E809" s="279">
        <f>ROUND(CA61,0)</f>
        <v>30812</v>
      </c>
      <c r="F809" s="279">
        <f>ROUND(CA62,0)</f>
        <v>7562</v>
      </c>
      <c r="G809" s="279">
        <f>ROUND(CA63,0)</f>
        <v>0</v>
      </c>
      <c r="H809" s="279">
        <f>ROUND(CA64,0)</f>
        <v>459</v>
      </c>
      <c r="I809" s="279">
        <f>ROUND(CA65,0)</f>
        <v>0</v>
      </c>
      <c r="J809" s="279">
        <f>ROUND(CA66,0)</f>
        <v>0</v>
      </c>
      <c r="K809" s="279">
        <f>ROUND(CA67,0)</f>
        <v>0</v>
      </c>
      <c r="L809" s="279">
        <f>ROUND(CA69,0)</f>
        <v>7143</v>
      </c>
      <c r="M809" s="279">
        <f>ROUND(CA70,0)</f>
        <v>0</v>
      </c>
      <c r="N809" s="279"/>
      <c r="O809" s="279"/>
      <c r="P809" s="279">
        <f>IF(CA76&gt;0,ROUND(CA76,0),0)</f>
        <v>0</v>
      </c>
      <c r="Q809" s="279">
        <f>IF(CA77&gt;0,ROUND(CA77,0),0)</f>
        <v>0</v>
      </c>
      <c r="R809" s="279">
        <f>IF(CA78&gt;0,ROUND(CA78,0),0)</f>
        <v>0</v>
      </c>
      <c r="S809" s="279">
        <f>IF(CA79&gt;0,ROUND(CA79,0),0)</f>
        <v>0</v>
      </c>
      <c r="T809" s="282">
        <f>IF(CA80&gt;0,ROUND(CA80,2),0)</f>
        <v>0</v>
      </c>
      <c r="U809" s="279"/>
      <c r="X809" s="279"/>
      <c r="Y809" s="279"/>
      <c r="Z809" s="279"/>
    </row>
    <row r="810" spans="1:26" ht="12.6" customHeight="1" x14ac:dyDescent="0.25">
      <c r="A810" s="209" t="e">
        <f>RIGHT($C$83,3)&amp;"*"&amp;RIGHT($C$82,4)&amp;"*"&amp;CB$54&amp;"*"&amp;"A"</f>
        <v>#VALUE!</v>
      </c>
      <c r="B810" s="279"/>
      <c r="C810" s="282">
        <f>ROUND(CB59,2)</f>
        <v>0</v>
      </c>
      <c r="D810" s="279">
        <f>ROUND(CB60,0)</f>
        <v>0</v>
      </c>
      <c r="E810" s="279">
        <f>ROUND(CB61,0)</f>
        <v>57614</v>
      </c>
      <c r="F810" s="279">
        <f>ROUND(CB62,0)</f>
        <v>14141</v>
      </c>
      <c r="G810" s="279">
        <f>ROUND(CB63,0)</f>
        <v>0</v>
      </c>
      <c r="H810" s="279">
        <f>ROUND(CB64,0)</f>
        <v>1592</v>
      </c>
      <c r="I810" s="279">
        <f>ROUND(CB65,0)</f>
        <v>0</v>
      </c>
      <c r="J810" s="279">
        <f>ROUND(CB66,0)</f>
        <v>682</v>
      </c>
      <c r="K810" s="279">
        <f>ROUND(CB67,0)</f>
        <v>0</v>
      </c>
      <c r="L810" s="279">
        <f>ROUND(CB69,0)</f>
        <v>1389</v>
      </c>
      <c r="M810" s="279">
        <f>ROUND(CB70,0)</f>
        <v>0</v>
      </c>
      <c r="N810" s="279"/>
      <c r="O810" s="279"/>
      <c r="P810" s="279">
        <f>IF(CB76&gt;0,ROUND(CB76,0),0)</f>
        <v>0</v>
      </c>
      <c r="Q810" s="279">
        <f>IF(CB77&gt;0,ROUND(CB77,0),0)</f>
        <v>0</v>
      </c>
      <c r="R810" s="279">
        <f>IF(CB78&gt;0,ROUND(CB78,0),0)</f>
        <v>0</v>
      </c>
      <c r="S810" s="279">
        <f>IF(CB79&gt;0,ROUND(CB79,0),0)</f>
        <v>0</v>
      </c>
      <c r="T810" s="282">
        <f>IF(CB80&gt;0,ROUND(CB80,2),0)</f>
        <v>0</v>
      </c>
      <c r="U810" s="279"/>
      <c r="X810" s="279"/>
      <c r="Y810" s="279"/>
      <c r="Z810" s="279"/>
    </row>
    <row r="811" spans="1:26" ht="12.6" customHeight="1" x14ac:dyDescent="0.25">
      <c r="A811" s="209" t="e">
        <f>RIGHT($C$83,3)&amp;"*"&amp;RIGHT($C$82,4)&amp;"*"&amp;CC$54&amp;"*"&amp;"A"</f>
        <v>#VALUE!</v>
      </c>
      <c r="B811" s="279"/>
      <c r="C811" s="282">
        <f>ROUND(CC59,2)</f>
        <v>0</v>
      </c>
      <c r="D811" s="279">
        <f>ROUND(CC60,0)</f>
        <v>2</v>
      </c>
      <c r="E811" s="279">
        <f>ROUND(CC61,0)</f>
        <v>135623</v>
      </c>
      <c r="F811" s="279">
        <f>ROUND(CC62,0)</f>
        <v>33287</v>
      </c>
      <c r="G811" s="279">
        <f>ROUND(CC63,0)</f>
        <v>0</v>
      </c>
      <c r="H811" s="279">
        <f>ROUND(CC64,0)</f>
        <v>4521</v>
      </c>
      <c r="I811" s="279">
        <f>ROUND(CC65,0)</f>
        <v>0</v>
      </c>
      <c r="J811" s="279">
        <f>ROUND(CC66,0)</f>
        <v>12590</v>
      </c>
      <c r="K811" s="279">
        <f>ROUND(CC67,0)</f>
        <v>0</v>
      </c>
      <c r="L811" s="279">
        <f>ROUND(CC69,0)</f>
        <v>11431</v>
      </c>
      <c r="M811" s="279">
        <f>ROUND(CC70,0)</f>
        <v>0</v>
      </c>
      <c r="N811" s="279"/>
      <c r="O811" s="279"/>
      <c r="P811" s="279">
        <f>IF(CC76&gt;0,ROUND(CC76,0),0)</f>
        <v>0</v>
      </c>
      <c r="Q811" s="279">
        <f>IF(CC77&gt;0,ROUND(CC77,0),0)</f>
        <v>0</v>
      </c>
      <c r="R811" s="279">
        <f>IF(CC78&gt;0,ROUND(CC78,0),0)</f>
        <v>0</v>
      </c>
      <c r="S811" s="279">
        <f>IF(CC79&gt;0,ROUND(CC79,0),0)</f>
        <v>0</v>
      </c>
      <c r="T811" s="282">
        <f>IF(CC80&gt;0,ROUND(CC80,2),0)</f>
        <v>0</v>
      </c>
      <c r="U811" s="279"/>
      <c r="X811" s="279"/>
      <c r="Y811" s="279"/>
      <c r="Z811" s="279"/>
    </row>
    <row r="812" spans="1:26" ht="12.6" customHeight="1" x14ac:dyDescent="0.25">
      <c r="A812" s="209" t="str">
        <f>RIGHT($C$83,3)&amp;"*"&amp;RIGHT($C$82,4)&amp;"*"&amp;"9000"&amp;"*"&amp;"A"</f>
        <v>096*2017*9000*A</v>
      </c>
      <c r="B812" s="279"/>
      <c r="C812" s="283"/>
      <c r="D812" s="279"/>
      <c r="E812" s="279"/>
      <c r="F812" s="279"/>
      <c r="G812" s="279"/>
      <c r="H812" s="279"/>
      <c r="I812" s="279"/>
      <c r="J812" s="279"/>
      <c r="K812" s="279"/>
      <c r="L812" s="279"/>
      <c r="M812" s="279"/>
      <c r="N812" s="279"/>
      <c r="O812" s="279"/>
      <c r="P812" s="279"/>
      <c r="Q812" s="279"/>
      <c r="R812" s="279"/>
      <c r="S812" s="279"/>
      <c r="T812" s="283"/>
      <c r="U812" s="279">
        <f>ROUND(CD69,0)</f>
        <v>1058834</v>
      </c>
      <c r="V812" s="180">
        <f>ROUND(CD68,0)</f>
        <v>0</v>
      </c>
      <c r="W812" s="180">
        <f>ROUND(CD70,0)</f>
        <v>-110781</v>
      </c>
      <c r="X812" s="279">
        <f>ROUND(CE72,0)</f>
        <v>549602</v>
      </c>
      <c r="Y812" s="279">
        <f>ROUND(C131,0)</f>
        <v>1599586</v>
      </c>
      <c r="Z812" s="279"/>
    </row>
    <row r="814" spans="1:26" ht="12.6" customHeight="1" x14ac:dyDescent="0.25">
      <c r="B814" s="199" t="s">
        <v>1004</v>
      </c>
      <c r="C814" s="266">
        <f t="shared" ref="C814:K814" si="22">SUM(C733:C812)</f>
        <v>187636</v>
      </c>
      <c r="D814" s="180">
        <f t="shared" si="22"/>
        <v>126</v>
      </c>
      <c r="E814" s="180">
        <f t="shared" si="22"/>
        <v>10091765</v>
      </c>
      <c r="F814" s="180">
        <f t="shared" si="22"/>
        <v>2476891</v>
      </c>
      <c r="G814" s="180">
        <f t="shared" si="22"/>
        <v>957755</v>
      </c>
      <c r="H814" s="180">
        <f t="shared" si="22"/>
        <v>1346333</v>
      </c>
      <c r="I814" s="180">
        <f t="shared" si="22"/>
        <v>248028</v>
      </c>
      <c r="J814" s="180">
        <f t="shared" si="22"/>
        <v>2101217</v>
      </c>
      <c r="K814" s="180">
        <f t="shared" si="22"/>
        <v>997115</v>
      </c>
      <c r="L814" s="180">
        <f>SUM(L733:L812)+SUM(U733:U812)</f>
        <v>1341678</v>
      </c>
      <c r="M814" s="180">
        <f>SUM(M733:M812)+SUM(W733:W812)</f>
        <v>-110781</v>
      </c>
      <c r="N814" s="180">
        <f t="shared" ref="N814:Z814" si="23">SUM(N733:N812)</f>
        <v>28354951</v>
      </c>
      <c r="O814" s="180">
        <f t="shared" si="23"/>
        <v>7631898</v>
      </c>
      <c r="P814" s="180">
        <f t="shared" si="23"/>
        <v>55851</v>
      </c>
      <c r="Q814" s="180">
        <f t="shared" si="23"/>
        <v>7026</v>
      </c>
      <c r="R814" s="180">
        <f t="shared" si="23"/>
        <v>6472</v>
      </c>
      <c r="S814" s="180">
        <f t="shared" si="23"/>
        <v>0</v>
      </c>
      <c r="T814" s="266">
        <f t="shared" si="23"/>
        <v>20.82</v>
      </c>
      <c r="U814" s="180">
        <f t="shared" si="23"/>
        <v>1058834</v>
      </c>
      <c r="V814" s="180">
        <f t="shared" si="23"/>
        <v>0</v>
      </c>
      <c r="W814" s="180">
        <f t="shared" si="23"/>
        <v>-110781</v>
      </c>
      <c r="X814" s="180">
        <f t="shared" si="23"/>
        <v>549602</v>
      </c>
      <c r="Y814" s="180">
        <f t="shared" si="23"/>
        <v>1599586</v>
      </c>
      <c r="Z814" s="180" t="e">
        <f t="shared" si="23"/>
        <v>#DIV/0!</v>
      </c>
    </row>
    <row r="815" spans="1:26" ht="12.6" customHeight="1" x14ac:dyDescent="0.25">
      <c r="B815" s="180" t="s">
        <v>1005</v>
      </c>
      <c r="C815" s="266">
        <f>CE59</f>
        <v>0</v>
      </c>
      <c r="D815" s="180">
        <f>CE60</f>
        <v>127.67999999999998</v>
      </c>
      <c r="E815" s="180">
        <f>CE61</f>
        <v>10091765</v>
      </c>
      <c r="F815" s="180">
        <f>CE62</f>
        <v>2476891</v>
      </c>
      <c r="G815" s="180">
        <f>CE63</f>
        <v>957755</v>
      </c>
      <c r="H815" s="243">
        <f>CE64</f>
        <v>1346333</v>
      </c>
      <c r="I815" s="243">
        <f>CE65</f>
        <v>248028</v>
      </c>
      <c r="J815" s="243">
        <f>CE66</f>
        <v>2101217</v>
      </c>
      <c r="K815" s="243">
        <f>CE67</f>
        <v>997115</v>
      </c>
      <c r="L815" s="243">
        <f>CE69</f>
        <v>1341678</v>
      </c>
      <c r="M815" s="243">
        <f>CE70</f>
        <v>-110781</v>
      </c>
      <c r="N815" s="180">
        <f>CE75</f>
        <v>28354951</v>
      </c>
      <c r="O815" s="180">
        <f>CE73</f>
        <v>7631898</v>
      </c>
      <c r="P815" s="180">
        <f>CE76</f>
        <v>55851</v>
      </c>
      <c r="Q815" s="180">
        <f>CE77</f>
        <v>7026</v>
      </c>
      <c r="R815" s="180">
        <f>CE78</f>
        <v>6472</v>
      </c>
      <c r="S815" s="180">
        <f>CE79</f>
        <v>0</v>
      </c>
      <c r="T815" s="266">
        <f>CE80</f>
        <v>20.82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7228038</v>
      </c>
    </row>
    <row r="816" spans="1:26" ht="12.6" customHeight="1" x14ac:dyDescent="0.25">
      <c r="B816" s="180" t="s">
        <v>471</v>
      </c>
      <c r="C816" s="199" t="s">
        <v>1007</v>
      </c>
      <c r="D816" s="180">
        <f>C375</f>
        <v>0</v>
      </c>
      <c r="E816" s="180">
        <f>C376</f>
        <v>0</v>
      </c>
      <c r="F816" s="180">
        <f>C377</f>
        <v>0</v>
      </c>
      <c r="G816" s="243">
        <f>C378</f>
        <v>10091765</v>
      </c>
      <c r="H816" s="243">
        <f>C379</f>
        <v>2476891</v>
      </c>
      <c r="I816" s="243">
        <f>C380</f>
        <v>957755</v>
      </c>
      <c r="J816" s="243">
        <f>C381</f>
        <v>1346333</v>
      </c>
      <c r="K816" s="243">
        <f>C382</f>
        <v>248028</v>
      </c>
      <c r="L816" s="243">
        <f>C383+C384+C385+C387</f>
        <v>3240980</v>
      </c>
      <c r="M816" s="243">
        <f>C367</f>
        <v>0</v>
      </c>
      <c r="N816" s="180">
        <f>D359</f>
        <v>0</v>
      </c>
      <c r="O816" s="180">
        <f>C357</f>
        <v>0</v>
      </c>
    </row>
  </sheetData>
  <mergeCells count="1">
    <mergeCell ref="B220:C220"/>
  </mergeCells>
  <phoneticPr fontId="0" type="noConversion"/>
  <hyperlinks>
    <hyperlink ref="C17" r:id="rId1"/>
    <hyperlink ref="E16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6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Skyline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H-096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211 Skyline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99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White Salmon, WA  98672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H-96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Skyline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Klickitat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Robb Kimmes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Brenda Schneider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Jonathan Blake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509-493-1101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509-493-4607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218</v>
      </c>
      <c r="G23" s="21">
        <f>data!D111</f>
        <v>598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106</v>
      </c>
      <c r="G24" s="21">
        <f>data!D112</f>
        <v>1562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6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17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1490507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Skyline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138</v>
      </c>
      <c r="C7" s="48">
        <f>data!B139</f>
        <v>395</v>
      </c>
      <c r="D7" s="48">
        <f>data!B140</f>
        <v>0</v>
      </c>
      <c r="E7" s="48">
        <f>data!B141</f>
        <v>1727694</v>
      </c>
      <c r="F7" s="48">
        <f>data!B142</f>
        <v>7041873</v>
      </c>
      <c r="G7" s="48">
        <f>data!B141+data!B142</f>
        <v>8769567</v>
      </c>
    </row>
    <row r="8" spans="1:13" ht="20.100000000000001" customHeight="1" x14ac:dyDescent="0.25">
      <c r="A8" s="23" t="s">
        <v>297</v>
      </c>
      <c r="B8" s="48">
        <f>data!C138</f>
        <v>27</v>
      </c>
      <c r="C8" s="48">
        <f>data!C139</f>
        <v>32</v>
      </c>
      <c r="D8" s="48">
        <f>data!C140</f>
        <v>0</v>
      </c>
      <c r="E8" s="48">
        <f>data!C141</f>
        <v>197305</v>
      </c>
      <c r="F8" s="48">
        <f>data!C142</f>
        <v>346226</v>
      </c>
      <c r="G8" s="48">
        <f>data!C141+data!C142</f>
        <v>543531</v>
      </c>
    </row>
    <row r="9" spans="1:13" ht="20.100000000000001" customHeight="1" x14ac:dyDescent="0.25">
      <c r="A9" s="23" t="s">
        <v>1058</v>
      </c>
      <c r="B9" s="48">
        <f>data!D138</f>
        <v>53</v>
      </c>
      <c r="C9" s="48">
        <f>data!D139</f>
        <v>171</v>
      </c>
      <c r="D9" s="48">
        <f>data!D140</f>
        <v>0</v>
      </c>
      <c r="E9" s="48">
        <f>data!D141</f>
        <v>1128728</v>
      </c>
      <c r="F9" s="48">
        <f>data!D142</f>
        <v>12843619</v>
      </c>
      <c r="G9" s="48">
        <f>data!D141+data!D142</f>
        <v>13972347</v>
      </c>
    </row>
    <row r="10" spans="1:13" ht="20.100000000000001" customHeight="1" x14ac:dyDescent="0.25">
      <c r="A10" s="111" t="s">
        <v>203</v>
      </c>
      <c r="B10" s="48">
        <f>data!E138</f>
        <v>218</v>
      </c>
      <c r="C10" s="48">
        <f>data!E139</f>
        <v>598</v>
      </c>
      <c r="D10" s="48">
        <f>data!E140</f>
        <v>0</v>
      </c>
      <c r="E10" s="48">
        <f>data!E141</f>
        <v>3053727</v>
      </c>
      <c r="F10" s="48">
        <f>data!E142</f>
        <v>20231718</v>
      </c>
      <c r="G10" s="48">
        <f>data!E141+data!E142</f>
        <v>23285445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103</v>
      </c>
      <c r="C16" s="48">
        <f>data!B145</f>
        <v>1562</v>
      </c>
      <c r="D16" s="48">
        <f>data!B146</f>
        <v>0</v>
      </c>
      <c r="E16" s="48">
        <f>data!B147</f>
        <v>4270104</v>
      </c>
      <c r="F16" s="48">
        <f>data!B148</f>
        <v>0</v>
      </c>
      <c r="G16" s="48">
        <f>data!B147+data!B148</f>
        <v>4270104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3</v>
      </c>
      <c r="C18" s="48">
        <f>data!D145</f>
        <v>0</v>
      </c>
      <c r="D18" s="48">
        <f>data!D146</f>
        <v>0</v>
      </c>
      <c r="E18" s="48">
        <f>data!D147</f>
        <v>311843</v>
      </c>
      <c r="F18" s="48">
        <f>data!D148</f>
        <v>0</v>
      </c>
      <c r="G18" s="48">
        <f>data!D147+data!D148</f>
        <v>311843</v>
      </c>
    </row>
    <row r="19" spans="1:7" ht="20.100000000000001" customHeight="1" x14ac:dyDescent="0.25">
      <c r="A19" s="111" t="s">
        <v>203</v>
      </c>
      <c r="B19" s="48">
        <f>data!E144</f>
        <v>106</v>
      </c>
      <c r="C19" s="48">
        <f>data!E145</f>
        <v>1562</v>
      </c>
      <c r="D19" s="48">
        <f>data!E146</f>
        <v>0</v>
      </c>
      <c r="E19" s="48">
        <f>data!E147</f>
        <v>4581947</v>
      </c>
      <c r="F19" s="48">
        <f>data!E148</f>
        <v>0</v>
      </c>
      <c r="G19" s="48">
        <f>data!E147+data!E148</f>
        <v>4581947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4096552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3224207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Skyline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686594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90781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162130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973070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7278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193835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236508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2350196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23803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23803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72396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57417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129813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3231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77863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81094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955164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955164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Skyline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474331</v>
      </c>
      <c r="D7" s="21">
        <f>data!C195</f>
        <v>0</v>
      </c>
      <c r="E7" s="21">
        <f>data!D195</f>
        <v>0</v>
      </c>
      <c r="F7" s="21">
        <f>data!E195</f>
        <v>474331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503985</v>
      </c>
      <c r="D8" s="21">
        <f>data!C196</f>
        <v>0</v>
      </c>
      <c r="E8" s="21">
        <f>data!D196</f>
        <v>0</v>
      </c>
      <c r="F8" s="21">
        <f>data!E196</f>
        <v>503985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17459897</v>
      </c>
      <c r="D9" s="21">
        <f>data!C197</f>
        <v>806042</v>
      </c>
      <c r="E9" s="21">
        <f>data!D197</f>
        <v>0</v>
      </c>
      <c r="F9" s="21">
        <f>data!E197</f>
        <v>18265939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590576</v>
      </c>
      <c r="D11" s="21">
        <f>data!C199</f>
        <v>337813</v>
      </c>
      <c r="E11" s="21">
        <f>data!D199</f>
        <v>0</v>
      </c>
      <c r="F11" s="21">
        <f>data!E199</f>
        <v>928389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5907239</v>
      </c>
      <c r="D12" s="21">
        <f>data!C200</f>
        <v>459882</v>
      </c>
      <c r="E12" s="21">
        <f>data!D200</f>
        <v>273585</v>
      </c>
      <c r="F12" s="21">
        <f>data!E200</f>
        <v>6093536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516544</v>
      </c>
      <c r="D15" s="21">
        <f>data!C203</f>
        <v>1151525</v>
      </c>
      <c r="E15" s="21">
        <f>data!D203</f>
        <v>1401959</v>
      </c>
      <c r="F15" s="21">
        <f>data!E203</f>
        <v>266110</v>
      </c>
      <c r="M15" s="27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25452572</v>
      </c>
      <c r="D16" s="21">
        <f>data!C204</f>
        <v>2755262</v>
      </c>
      <c r="E16" s="21">
        <f>data!D204</f>
        <v>1675544</v>
      </c>
      <c r="F16" s="21">
        <f>data!E204</f>
        <v>26532290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138953</v>
      </c>
      <c r="D24" s="21">
        <f>data!C209</f>
        <v>19737</v>
      </c>
      <c r="E24" s="21">
        <f>data!D209</f>
        <v>0</v>
      </c>
      <c r="F24" s="21">
        <f>data!E209</f>
        <v>158690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7587563</v>
      </c>
      <c r="D25" s="21">
        <f>data!C210</f>
        <v>718778</v>
      </c>
      <c r="E25" s="21">
        <f>data!D210</f>
        <v>0</v>
      </c>
      <c r="F25" s="21">
        <f>data!E210</f>
        <v>8306341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348551</v>
      </c>
      <c r="D27" s="21">
        <f>data!C212</f>
        <v>4378</v>
      </c>
      <c r="E27" s="21">
        <f>data!D212</f>
        <v>0</v>
      </c>
      <c r="F27" s="21">
        <f>data!E212</f>
        <v>352929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5043831</v>
      </c>
      <c r="D28" s="21">
        <f>data!C213</f>
        <v>275114</v>
      </c>
      <c r="E28" s="21">
        <f>data!D213</f>
        <v>242294</v>
      </c>
      <c r="F28" s="21">
        <f>data!E213</f>
        <v>5076651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13118898</v>
      </c>
      <c r="D32" s="21">
        <f>data!C217</f>
        <v>1018007</v>
      </c>
      <c r="E32" s="21">
        <f>data!D217</f>
        <v>242294</v>
      </c>
      <c r="F32" s="21">
        <f>data!E217</f>
        <v>13894611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Skyline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305194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3072067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3337544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84735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2760267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9254613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93</v>
      </c>
      <c r="M16" s="27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49603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170815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220418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7">
        <v>20</v>
      </c>
      <c r="B24" s="55">
        <v>5970</v>
      </c>
      <c r="C24" s="14" t="s">
        <v>357</v>
      </c>
      <c r="D24" s="14">
        <f>data!C238</f>
        <v>482045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60211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10322481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Skyline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1116063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11750359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9123965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-169979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450530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206705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144888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2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4374601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6199499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6199499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474331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503985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18265939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928389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6093536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266110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26532290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13894611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12637679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23211779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Skyline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807866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920066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375000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2102932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20360000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314761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20674761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375000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20299761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1576686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-767600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809086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23211779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Skyline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7635674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20231718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27867392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6" t="s">
        <v>450</v>
      </c>
      <c r="C115" s="48">
        <f>data!C363</f>
        <v>305194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9254613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220418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542256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10322481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17544911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185734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574614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760348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18305259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9397660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2350196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1945590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1341934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257179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2216479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1018007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23803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129813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81094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955164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206814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19923733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-1618474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850799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-767675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-767675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P16" sqref="P1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Skyline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9</v>
      </c>
      <c r="D9" s="14">
        <f>data!D59</f>
        <v>0</v>
      </c>
      <c r="E9" s="14">
        <f>data!E59</f>
        <v>589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0.01</v>
      </c>
      <c r="D10" s="26">
        <f>data!D60</f>
        <v>0</v>
      </c>
      <c r="E10" s="26">
        <f>data!E60</f>
        <v>28.869999999999997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523</v>
      </c>
      <c r="D11" s="14">
        <f>data!D61</f>
        <v>0</v>
      </c>
      <c r="E11" s="14">
        <f>data!E61</f>
        <v>2351806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131</v>
      </c>
      <c r="D12" s="14">
        <f>data!D62</f>
        <v>0</v>
      </c>
      <c r="E12" s="14">
        <f>data!E62</f>
        <v>588147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306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48152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320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68301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163799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7620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16971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654</v>
      </c>
      <c r="D21" s="14">
        <f>data!D71</f>
        <v>0</v>
      </c>
      <c r="E21" s="14">
        <f>data!E71</f>
        <v>3245422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10027</v>
      </c>
      <c r="D23" s="48">
        <f>+data!M669</f>
        <v>0</v>
      </c>
      <c r="E23" s="48">
        <f>+data!M670</f>
        <v>2207351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30123</v>
      </c>
      <c r="D24" s="14">
        <f>data!D73</f>
        <v>0</v>
      </c>
      <c r="E24" s="14">
        <f>data!E73</f>
        <v>1487211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173228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30123</v>
      </c>
      <c r="D26" s="14">
        <f>data!D75</f>
        <v>0</v>
      </c>
      <c r="E26" s="14">
        <f>data!E75</f>
        <v>1660439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10104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</v>
      </c>
      <c r="D29" s="14">
        <f>data!D77</f>
        <v>0</v>
      </c>
      <c r="E29" s="14">
        <f>data!E77</f>
        <v>6788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109</v>
      </c>
      <c r="D30" s="14">
        <f>data!D78</f>
        <v>0</v>
      </c>
      <c r="E30" s="14">
        <f>data!E78</f>
        <v>3794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3</v>
      </c>
      <c r="D31" s="14">
        <f>data!D79</f>
        <v>0</v>
      </c>
      <c r="E31" s="14">
        <f>data!E79</f>
        <v>6788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0.01</v>
      </c>
      <c r="D32" s="84">
        <f>data!D80</f>
        <v>0</v>
      </c>
      <c r="E32" s="84">
        <f>data!E80</f>
        <v>10.3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Skyline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1562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16590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6.44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487447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121902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46525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57159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27032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61879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435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1291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57159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746511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273613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524002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3091440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33967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1685523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3091440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1719490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3817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498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2.16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Skyline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48819</v>
      </c>
      <c r="D73" s="48">
        <f>data!R59</f>
        <v>9623</v>
      </c>
      <c r="E73" s="212"/>
      <c r="F73" s="212"/>
      <c r="G73" s="14">
        <f>data!U59</f>
        <v>32233</v>
      </c>
      <c r="H73" s="14">
        <f>data!V59</f>
        <v>912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8.17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543924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136026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391463</v>
      </c>
      <c r="E77" s="14">
        <f>data!S63</f>
        <v>0</v>
      </c>
      <c r="F77" s="14">
        <f>data!T63</f>
        <v>0</v>
      </c>
      <c r="G77" s="14">
        <f>data!U63</f>
        <v>3780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5815</v>
      </c>
      <c r="E78" s="14">
        <f>data!S64</f>
        <v>224409</v>
      </c>
      <c r="F78" s="14">
        <f>data!T64</f>
        <v>0</v>
      </c>
      <c r="G78" s="14">
        <f>data!U64</f>
        <v>275266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218</v>
      </c>
      <c r="F80" s="14">
        <f>data!T66</f>
        <v>0</v>
      </c>
      <c r="G80" s="14">
        <f>data!U66</f>
        <v>362431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18530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72</v>
      </c>
      <c r="E82" s="14">
        <f>data!S68</f>
        <v>0</v>
      </c>
      <c r="F82" s="14">
        <f>data!T68</f>
        <v>0</v>
      </c>
      <c r="G82" s="14">
        <f>data!U68</f>
        <v>854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46</v>
      </c>
      <c r="E83" s="14">
        <f>data!S69</f>
        <v>89</v>
      </c>
      <c r="F83" s="14">
        <f>data!T69</f>
        <v>0</v>
      </c>
      <c r="G83" s="14">
        <f>data!U69</f>
        <v>3491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397396</v>
      </c>
      <c r="E85" s="14">
        <f>data!S71</f>
        <v>224716</v>
      </c>
      <c r="F85" s="14">
        <f>data!T71</f>
        <v>0</v>
      </c>
      <c r="G85" s="14">
        <f>data!U71</f>
        <v>1344302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11562</v>
      </c>
      <c r="D87" s="48">
        <f>+data!M683</f>
        <v>113714</v>
      </c>
      <c r="E87" s="48">
        <f>+data!M684</f>
        <v>85003</v>
      </c>
      <c r="F87" s="48">
        <f>+data!M685</f>
        <v>0</v>
      </c>
      <c r="G87" s="48">
        <f>+data!M686</f>
        <v>525258</v>
      </c>
      <c r="H87" s="48">
        <f>+data!M687</f>
        <v>34228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2581</v>
      </c>
      <c r="D88" s="14">
        <f>data!R73</f>
        <v>34284</v>
      </c>
      <c r="E88" s="14">
        <f>data!S73</f>
        <v>73466</v>
      </c>
      <c r="F88" s="14">
        <f>data!T73</f>
        <v>0</v>
      </c>
      <c r="G88" s="14">
        <f>data!U73</f>
        <v>368976</v>
      </c>
      <c r="H88" s="14">
        <f>data!V73</f>
        <v>40292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131382</v>
      </c>
      <c r="D89" s="14">
        <f>data!R74</f>
        <v>724473</v>
      </c>
      <c r="E89" s="14">
        <f>data!S74</f>
        <v>185726</v>
      </c>
      <c r="F89" s="14">
        <f>data!T74</f>
        <v>0</v>
      </c>
      <c r="G89" s="14">
        <f>data!U74</f>
        <v>2455443</v>
      </c>
      <c r="H89" s="14">
        <f>data!V74</f>
        <v>356291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133963</v>
      </c>
      <c r="D90" s="14">
        <f>data!R75</f>
        <v>758757</v>
      </c>
      <c r="E90" s="14">
        <f>data!S75</f>
        <v>259192</v>
      </c>
      <c r="F90" s="14">
        <f>data!T75</f>
        <v>0</v>
      </c>
      <c r="G90" s="14">
        <f>data!U75</f>
        <v>2824419</v>
      </c>
      <c r="H90" s="14">
        <f>data!V75</f>
        <v>396583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1143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292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Skyline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8443</v>
      </c>
      <c r="E105" s="14">
        <f>data!Z59</f>
        <v>0</v>
      </c>
      <c r="F105" s="14">
        <f>data!AA59</f>
        <v>0</v>
      </c>
      <c r="G105" s="212"/>
      <c r="H105" s="14">
        <f>data!AC59</f>
        <v>1242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7.14</v>
      </c>
      <c r="E106" s="26">
        <f>data!Z60</f>
        <v>0</v>
      </c>
      <c r="F106" s="26">
        <f>data!AA60</f>
        <v>0</v>
      </c>
      <c r="G106" s="26">
        <f>data!AB60</f>
        <v>2.74</v>
      </c>
      <c r="H106" s="26">
        <f>data!AC60</f>
        <v>1.84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561282</v>
      </c>
      <c r="E107" s="14">
        <f>data!Z61</f>
        <v>0</v>
      </c>
      <c r="F107" s="14">
        <f>data!AA61</f>
        <v>0</v>
      </c>
      <c r="G107" s="14">
        <f>data!AB61</f>
        <v>230987</v>
      </c>
      <c r="H107" s="14">
        <f>data!AC61</f>
        <v>133433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140367</v>
      </c>
      <c r="E108" s="14">
        <f>data!Z62</f>
        <v>0</v>
      </c>
      <c r="F108" s="14">
        <f>data!AA62</f>
        <v>0</v>
      </c>
      <c r="G108" s="14">
        <f>data!AB62</f>
        <v>57766</v>
      </c>
      <c r="H108" s="14">
        <f>data!AC62</f>
        <v>33369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236041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28495</v>
      </c>
      <c r="E110" s="14">
        <f>data!Z64</f>
        <v>0</v>
      </c>
      <c r="F110" s="14">
        <f>data!AA64</f>
        <v>0</v>
      </c>
      <c r="G110" s="14">
        <f>data!AB64</f>
        <v>367188</v>
      </c>
      <c r="H110" s="14">
        <f>data!AC64</f>
        <v>2646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9908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418858</v>
      </c>
      <c r="E112" s="14">
        <f>data!Z66</f>
        <v>0</v>
      </c>
      <c r="F112" s="14">
        <f>data!AA66</f>
        <v>0</v>
      </c>
      <c r="G112" s="14">
        <f>data!AB66</f>
        <v>89262</v>
      </c>
      <c r="H112" s="14">
        <f>data!AC66</f>
        <v>2481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78884</v>
      </c>
      <c r="E113" s="14">
        <f>data!Z67</f>
        <v>0</v>
      </c>
      <c r="F113" s="14">
        <f>data!AA67</f>
        <v>0</v>
      </c>
      <c r="G113" s="14">
        <f>data!AB67</f>
        <v>9305</v>
      </c>
      <c r="H113" s="14">
        <f>data!AC67</f>
        <v>5658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11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20422</v>
      </c>
      <c r="E115" s="14">
        <f>data!Z69</f>
        <v>0</v>
      </c>
      <c r="F115" s="14">
        <f>data!AA69</f>
        <v>0</v>
      </c>
      <c r="G115" s="14">
        <f>data!AB69</f>
        <v>9559</v>
      </c>
      <c r="H115" s="14">
        <f>data!AC69</f>
        <v>162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1494257</v>
      </c>
      <c r="E117" s="14">
        <f>data!Z71</f>
        <v>0</v>
      </c>
      <c r="F117" s="14">
        <f>data!AA71</f>
        <v>0</v>
      </c>
      <c r="G117" s="14">
        <f>data!AB71</f>
        <v>764067</v>
      </c>
      <c r="H117" s="14">
        <f>data!AC71</f>
        <v>177760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914110</v>
      </c>
      <c r="E119" s="48">
        <f>+data!M691</f>
        <v>0</v>
      </c>
      <c r="F119" s="48">
        <f>+data!M692</f>
        <v>0</v>
      </c>
      <c r="G119" s="48">
        <f>+data!M693</f>
        <v>416262</v>
      </c>
      <c r="H119" s="48">
        <f>+data!M694</f>
        <v>68412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339840</v>
      </c>
      <c r="E120" s="14">
        <f>data!Z73</f>
        <v>0</v>
      </c>
      <c r="F120" s="14">
        <f>data!AA73</f>
        <v>0</v>
      </c>
      <c r="G120" s="14">
        <f>data!AB73</f>
        <v>1044326</v>
      </c>
      <c r="H120" s="14">
        <f>data!AC73</f>
        <v>131256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5645346</v>
      </c>
      <c r="E121" s="14">
        <f>data!Z74</f>
        <v>0</v>
      </c>
      <c r="F121" s="14">
        <f>data!AA74</f>
        <v>0</v>
      </c>
      <c r="G121" s="14">
        <f>data!AB74</f>
        <v>1651734</v>
      </c>
      <c r="H121" s="14">
        <f>data!AC74</f>
        <v>118073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5985186</v>
      </c>
      <c r="E122" s="14">
        <f>data!Z75</f>
        <v>0</v>
      </c>
      <c r="F122" s="14">
        <f>data!AA75</f>
        <v>0</v>
      </c>
      <c r="G122" s="14">
        <f>data!AB75</f>
        <v>2696060</v>
      </c>
      <c r="H122" s="14">
        <f>data!AC75</f>
        <v>249329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4866</v>
      </c>
      <c r="E124" s="14">
        <f>data!Z76</f>
        <v>0</v>
      </c>
      <c r="F124" s="14">
        <f>data!AA76</f>
        <v>0</v>
      </c>
      <c r="G124" s="14">
        <f>data!AB76</f>
        <v>574</v>
      </c>
      <c r="H124" s="14">
        <f>data!AC76</f>
        <v>349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320</v>
      </c>
      <c r="E126" s="14">
        <f>data!Z78</f>
        <v>0</v>
      </c>
      <c r="F126" s="14">
        <f>data!AA78</f>
        <v>0</v>
      </c>
      <c r="G126" s="14">
        <f>data!AB78</f>
        <v>112</v>
      </c>
      <c r="H126" s="14">
        <f>data!AC78</f>
        <v>139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Skyline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9150</v>
      </c>
      <c r="D137" s="14">
        <f>data!AF59</f>
        <v>0</v>
      </c>
      <c r="E137" s="14">
        <f>data!AG59</f>
        <v>3404</v>
      </c>
      <c r="F137" s="14">
        <f>data!AH59</f>
        <v>0</v>
      </c>
      <c r="G137" s="14">
        <f>data!AI59</f>
        <v>0</v>
      </c>
      <c r="H137" s="14">
        <f>data!AJ59</f>
        <v>2696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10.01</v>
      </c>
      <c r="D138" s="26">
        <f>data!AF60</f>
        <v>0</v>
      </c>
      <c r="E138" s="26">
        <f>data!AG60</f>
        <v>4.4800000000000004</v>
      </c>
      <c r="F138" s="26">
        <f>data!AH60</f>
        <v>0</v>
      </c>
      <c r="G138" s="26">
        <f>data!AI60</f>
        <v>0</v>
      </c>
      <c r="H138" s="26">
        <f>data!AJ60</f>
        <v>7.3599999999999994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723135</v>
      </c>
      <c r="D139" s="14">
        <f>data!AF61</f>
        <v>0</v>
      </c>
      <c r="E139" s="14">
        <f>data!AG61</f>
        <v>510202</v>
      </c>
      <c r="F139" s="14">
        <f>data!AH61</f>
        <v>0</v>
      </c>
      <c r="G139" s="14">
        <f>data!AI61</f>
        <v>0</v>
      </c>
      <c r="H139" s="14">
        <f>data!AJ61</f>
        <v>822166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180844</v>
      </c>
      <c r="D140" s="14">
        <f>data!AF62</f>
        <v>0</v>
      </c>
      <c r="E140" s="14">
        <f>data!AG62</f>
        <v>127593</v>
      </c>
      <c r="F140" s="14">
        <f>data!AH62</f>
        <v>0</v>
      </c>
      <c r="G140" s="14">
        <f>data!AI62</f>
        <v>0</v>
      </c>
      <c r="H140" s="14">
        <f>data!AJ62</f>
        <v>205610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1314000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5699</v>
      </c>
      <c r="D142" s="14">
        <f>data!AF64</f>
        <v>0</v>
      </c>
      <c r="E142" s="14">
        <f>data!AG64</f>
        <v>25403</v>
      </c>
      <c r="F142" s="14">
        <f>data!AH64</f>
        <v>0</v>
      </c>
      <c r="G142" s="14">
        <f>data!AI64</f>
        <v>0</v>
      </c>
      <c r="H142" s="14">
        <f>data!AJ64</f>
        <v>62272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2611</v>
      </c>
      <c r="D143" s="14">
        <f>data!AF65</f>
        <v>0</v>
      </c>
      <c r="E143" s="14">
        <f>data!AG65</f>
        <v>960</v>
      </c>
      <c r="F143" s="14">
        <f>data!AH65</f>
        <v>0</v>
      </c>
      <c r="G143" s="14">
        <f>data!AI65</f>
        <v>0</v>
      </c>
      <c r="H143" s="14">
        <f>data!AJ65</f>
        <v>1392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6936</v>
      </c>
      <c r="D144" s="14">
        <f>data!AF66</f>
        <v>0</v>
      </c>
      <c r="E144" s="14">
        <f>data!AG66</f>
        <v>4628</v>
      </c>
      <c r="F144" s="14">
        <f>data!AH66</f>
        <v>0</v>
      </c>
      <c r="G144" s="14">
        <f>data!AI66</f>
        <v>0</v>
      </c>
      <c r="H144" s="14">
        <f>data!AJ66</f>
        <v>18354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44549</v>
      </c>
      <c r="D145" s="14">
        <f>data!AF67</f>
        <v>0</v>
      </c>
      <c r="E145" s="14">
        <f>data!AG67</f>
        <v>45959</v>
      </c>
      <c r="F145" s="14">
        <f>data!AH67</f>
        <v>0</v>
      </c>
      <c r="G145" s="14">
        <f>data!AI67</f>
        <v>0</v>
      </c>
      <c r="H145" s="14">
        <f>data!AJ67</f>
        <v>86682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6386</v>
      </c>
      <c r="D147" s="14">
        <f>data!AF69</f>
        <v>0</v>
      </c>
      <c r="E147" s="14">
        <f>data!AG69</f>
        <v>3375</v>
      </c>
      <c r="F147" s="14">
        <f>data!AH69</f>
        <v>0</v>
      </c>
      <c r="G147" s="14">
        <f>data!AI69</f>
        <v>0</v>
      </c>
      <c r="H147" s="14">
        <f>data!AJ69</f>
        <v>23504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970160</v>
      </c>
      <c r="D149" s="14">
        <f>data!AF71</f>
        <v>0</v>
      </c>
      <c r="E149" s="14">
        <f>data!AG71</f>
        <v>2032120</v>
      </c>
      <c r="F149" s="14">
        <f>data!AH71</f>
        <v>0</v>
      </c>
      <c r="G149" s="14">
        <f>data!AI71</f>
        <v>0</v>
      </c>
      <c r="H149" s="14">
        <f>data!AJ71</f>
        <v>1219980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449970</v>
      </c>
      <c r="D151" s="48">
        <f>+data!M697</f>
        <v>0</v>
      </c>
      <c r="E151" s="48">
        <f>+data!M698</f>
        <v>912801</v>
      </c>
      <c r="F151" s="48">
        <f>+data!M699</f>
        <v>0</v>
      </c>
      <c r="G151" s="48">
        <f>+data!M700</f>
        <v>0</v>
      </c>
      <c r="H151" s="48">
        <f>+data!M701</f>
        <v>517181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764757</v>
      </c>
      <c r="D152" s="14">
        <f>data!AF73</f>
        <v>0</v>
      </c>
      <c r="E152" s="14">
        <f>data!AG73</f>
        <v>181807</v>
      </c>
      <c r="F152" s="14">
        <f>data!AH73</f>
        <v>0</v>
      </c>
      <c r="G152" s="14">
        <f>data!AI73</f>
        <v>0</v>
      </c>
      <c r="H152" s="14">
        <f>data!AJ73</f>
        <v>11348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1466337</v>
      </c>
      <c r="D153" s="14">
        <f>data!AF74</f>
        <v>0</v>
      </c>
      <c r="E153" s="14">
        <f>data!AG74</f>
        <v>4445345</v>
      </c>
      <c r="F153" s="14">
        <f>data!AH74</f>
        <v>0</v>
      </c>
      <c r="G153" s="14">
        <f>data!AI74</f>
        <v>0</v>
      </c>
      <c r="H153" s="14">
        <f>data!AJ74</f>
        <v>1192817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2231094</v>
      </c>
      <c r="D154" s="14">
        <f>data!AF75</f>
        <v>0</v>
      </c>
      <c r="E154" s="14">
        <f>data!AG75</f>
        <v>4627152</v>
      </c>
      <c r="F154" s="14">
        <f>data!AH75</f>
        <v>0</v>
      </c>
      <c r="G154" s="14">
        <f>data!AI75</f>
        <v>0</v>
      </c>
      <c r="H154" s="14">
        <f>data!AJ75</f>
        <v>1204165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2748</v>
      </c>
      <c r="D156" s="14">
        <f>data!AF76</f>
        <v>0</v>
      </c>
      <c r="E156" s="14">
        <f>data!AG76</f>
        <v>2835</v>
      </c>
      <c r="F156" s="14">
        <f>data!AH76</f>
        <v>0</v>
      </c>
      <c r="G156" s="14">
        <f>data!AI76</f>
        <v>0</v>
      </c>
      <c r="H156" s="14">
        <f>data!AJ76</f>
        <v>5347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118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294</v>
      </c>
      <c r="D158" s="14">
        <f>data!AF78</f>
        <v>0</v>
      </c>
      <c r="E158" s="14">
        <f>data!AG78</f>
        <v>399</v>
      </c>
      <c r="F158" s="14">
        <f>data!AH78</f>
        <v>0</v>
      </c>
      <c r="G158" s="14">
        <f>data!AI78</f>
        <v>0</v>
      </c>
      <c r="H158" s="14">
        <f>data!AJ78</f>
        <v>290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118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2.74</v>
      </c>
      <c r="F160" s="26">
        <f>data!AH80</f>
        <v>0</v>
      </c>
      <c r="G160" s="26">
        <f>data!AI80</f>
        <v>0</v>
      </c>
      <c r="H160" s="26">
        <f>data!AJ80</f>
        <v>0.61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Skyline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Skyline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6909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5.13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180541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45150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99291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528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43349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649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860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370368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2674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Skyline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62796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2.06</v>
      </c>
      <c r="H234" s="26">
        <f>data!BE60</f>
        <v>3.07</v>
      </c>
      <c r="I234" s="26">
        <f>data!BF60</f>
        <v>6.59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105400</v>
      </c>
      <c r="H235" s="14">
        <f>data!BE61</f>
        <v>216938</v>
      </c>
      <c r="I235" s="14">
        <f>data!BF61</f>
        <v>221608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26359</v>
      </c>
      <c r="H236" s="14">
        <f>data!BE62</f>
        <v>54253</v>
      </c>
      <c r="I236" s="14">
        <f>data!BF62</f>
        <v>55420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21651</v>
      </c>
      <c r="E238" s="14">
        <f>data!BB64</f>
        <v>0</v>
      </c>
      <c r="F238" s="14">
        <f>data!BC64</f>
        <v>0</v>
      </c>
      <c r="G238" s="14">
        <f>data!BD64</f>
        <v>845</v>
      </c>
      <c r="H238" s="14">
        <f>data!BE64</f>
        <v>24615</v>
      </c>
      <c r="I238" s="14">
        <f>data!BF64</f>
        <v>17041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182404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389</v>
      </c>
      <c r="H240" s="14">
        <f>data!BE66</f>
        <v>119711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2529</v>
      </c>
      <c r="E241" s="14">
        <f>data!BB67</f>
        <v>0</v>
      </c>
      <c r="F241" s="14">
        <f>data!BC67</f>
        <v>0</v>
      </c>
      <c r="G241" s="14">
        <f>data!BD67</f>
        <v>16941</v>
      </c>
      <c r="H241" s="14">
        <f>data!BE67</f>
        <v>103250</v>
      </c>
      <c r="I241" s="14">
        <f>data!BF67</f>
        <v>12742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49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160</v>
      </c>
      <c r="H243" s="14">
        <f>data!BE69</f>
        <v>3728</v>
      </c>
      <c r="I243" s="14">
        <f>data!BF69</f>
        <v>251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24180</v>
      </c>
      <c r="E245" s="14">
        <f>data!BB71</f>
        <v>0</v>
      </c>
      <c r="F245" s="14">
        <f>data!BC71</f>
        <v>0</v>
      </c>
      <c r="G245" s="14">
        <f>data!BD71</f>
        <v>150094</v>
      </c>
      <c r="H245" s="14">
        <f>data!BE71</f>
        <v>704948</v>
      </c>
      <c r="I245" s="14">
        <f>data!BF71</f>
        <v>307062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156</v>
      </c>
      <c r="E252" s="85">
        <f>data!BB76</f>
        <v>0</v>
      </c>
      <c r="F252" s="85">
        <f>data!BC76</f>
        <v>0</v>
      </c>
      <c r="G252" s="85">
        <f>data!BD76</f>
        <v>1045</v>
      </c>
      <c r="H252" s="85">
        <f>data!BE76</f>
        <v>6369</v>
      </c>
      <c r="I252" s="85">
        <f>data!BF76</f>
        <v>786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Skyline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5</v>
      </c>
      <c r="E266" s="26">
        <f>data!BI60</f>
        <v>0</v>
      </c>
      <c r="F266" s="26">
        <f>data!BJ60</f>
        <v>2.14</v>
      </c>
      <c r="G266" s="26">
        <f>data!BK60</f>
        <v>6.02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391817</v>
      </c>
      <c r="E267" s="14">
        <f>data!BI61</f>
        <v>0</v>
      </c>
      <c r="F267" s="14">
        <f>data!BJ61</f>
        <v>221671</v>
      </c>
      <c r="G267" s="14">
        <f>data!BK61</f>
        <v>229549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97987</v>
      </c>
      <c r="E268" s="14">
        <f>data!BI62</f>
        <v>0</v>
      </c>
      <c r="F268" s="14">
        <f>data!BJ62</f>
        <v>55436</v>
      </c>
      <c r="G268" s="14">
        <f>data!BK62</f>
        <v>57406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53346</v>
      </c>
      <c r="E270" s="14">
        <f>data!BI64</f>
        <v>0</v>
      </c>
      <c r="F270" s="14">
        <f>data!BJ64</f>
        <v>674</v>
      </c>
      <c r="G270" s="14">
        <f>data!BK64</f>
        <v>6144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53142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518014</v>
      </c>
      <c r="E272" s="14">
        <f>data!BI66</f>
        <v>0</v>
      </c>
      <c r="F272" s="14">
        <f>data!BJ66</f>
        <v>143642</v>
      </c>
      <c r="G272" s="14">
        <f>data!BK66</f>
        <v>145006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5272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1065</v>
      </c>
      <c r="E275" s="14">
        <f>data!BI69</f>
        <v>0</v>
      </c>
      <c r="F275" s="14">
        <f>data!BJ69</f>
        <v>447</v>
      </c>
      <c r="G275" s="14">
        <f>data!BK69</f>
        <v>495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1115371</v>
      </c>
      <c r="E277" s="14">
        <f>data!BI71</f>
        <v>0</v>
      </c>
      <c r="F277" s="14">
        <f>data!BJ71</f>
        <v>421870</v>
      </c>
      <c r="G277" s="14">
        <f>data!BK71</f>
        <v>443872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Skyline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1.84</v>
      </c>
      <c r="D298" s="26">
        <f>data!BO60</f>
        <v>0</v>
      </c>
      <c r="E298" s="26">
        <f>data!BP60</f>
        <v>1.02</v>
      </c>
      <c r="F298" s="26">
        <f>data!BQ60</f>
        <v>0</v>
      </c>
      <c r="G298" s="26">
        <f>data!BR60</f>
        <v>2.09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239693</v>
      </c>
      <c r="D299" s="14">
        <f>data!BO61</f>
        <v>0</v>
      </c>
      <c r="E299" s="14">
        <f>data!BP61</f>
        <v>80831</v>
      </c>
      <c r="F299" s="14">
        <f>data!BQ61</f>
        <v>0</v>
      </c>
      <c r="G299" s="14">
        <f>data!BR61</f>
        <v>136934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59943</v>
      </c>
      <c r="D300" s="14">
        <f>data!BO62</f>
        <v>0</v>
      </c>
      <c r="E300" s="14">
        <f>data!BP62</f>
        <v>20214</v>
      </c>
      <c r="F300" s="14">
        <f>data!BQ62</f>
        <v>0</v>
      </c>
      <c r="G300" s="14">
        <f>data!BR62</f>
        <v>34245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2801</v>
      </c>
      <c r="D302" s="14">
        <f>data!BO64</f>
        <v>0</v>
      </c>
      <c r="E302" s="14">
        <f>data!BP64</f>
        <v>18916</v>
      </c>
      <c r="F302" s="14">
        <f>data!BQ64</f>
        <v>0</v>
      </c>
      <c r="G302" s="14">
        <f>data!BR64</f>
        <v>756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3802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81551</v>
      </c>
      <c r="D304" s="14">
        <f>data!BO66</f>
        <v>0</v>
      </c>
      <c r="E304" s="14">
        <f>data!BP66</f>
        <v>113858</v>
      </c>
      <c r="F304" s="14">
        <f>data!BQ66</f>
        <v>0</v>
      </c>
      <c r="G304" s="14">
        <f>data!BR66</f>
        <v>23849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286130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7740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87156</v>
      </c>
      <c r="D307" s="14">
        <f>data!BO69</f>
        <v>0</v>
      </c>
      <c r="E307" s="14">
        <f>data!BP69</f>
        <v>3894</v>
      </c>
      <c r="F307" s="14">
        <f>data!BQ69</f>
        <v>0</v>
      </c>
      <c r="G307" s="14">
        <f>data!BR69</f>
        <v>972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768816</v>
      </c>
      <c r="D309" s="14">
        <f>data!BO71</f>
        <v>0</v>
      </c>
      <c r="E309" s="14">
        <f>data!BP71</f>
        <v>237713</v>
      </c>
      <c r="F309" s="14">
        <f>data!BQ71</f>
        <v>0</v>
      </c>
      <c r="G309" s="14">
        <f>data!BR71</f>
        <v>196756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17650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Skyline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3.63</v>
      </c>
      <c r="E330" s="26">
        <f>data!BW60</f>
        <v>0</v>
      </c>
      <c r="F330" s="26">
        <f>data!BX60</f>
        <v>1.45</v>
      </c>
      <c r="G330" s="26">
        <f>data!BY60</f>
        <v>4.38</v>
      </c>
      <c r="H330" s="26">
        <f>data!BZ60</f>
        <v>0</v>
      </c>
      <c r="I330" s="26">
        <f>data!CA60</f>
        <v>0.21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206622</v>
      </c>
      <c r="E331" s="86">
        <f>data!BW61</f>
        <v>0</v>
      </c>
      <c r="F331" s="86">
        <f>data!BX61</f>
        <v>124437</v>
      </c>
      <c r="G331" s="86">
        <f>data!BY61</f>
        <v>440002</v>
      </c>
      <c r="H331" s="86">
        <f>data!BZ61</f>
        <v>0</v>
      </c>
      <c r="I331" s="86">
        <f>data!CA61</f>
        <v>34919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51673</v>
      </c>
      <c r="E332" s="86">
        <f>data!BW62</f>
        <v>0</v>
      </c>
      <c r="F332" s="86">
        <f>data!BX62</f>
        <v>31120</v>
      </c>
      <c r="G332" s="86">
        <f>data!BY62</f>
        <v>110037</v>
      </c>
      <c r="H332" s="86">
        <f>data!BZ62</f>
        <v>0</v>
      </c>
      <c r="I332" s="86">
        <f>data!CA62</f>
        <v>8733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1512</v>
      </c>
      <c r="E334" s="86">
        <f>data!BW64</f>
        <v>0</v>
      </c>
      <c r="F334" s="86">
        <f>data!BX64</f>
        <v>0</v>
      </c>
      <c r="G334" s="86">
        <f>data!BY64</f>
        <v>1122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2640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2408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25889</v>
      </c>
      <c r="E337" s="86">
        <f>data!BW67</f>
        <v>0</v>
      </c>
      <c r="F337" s="86">
        <f>data!BX67</f>
        <v>11932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1101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3026</v>
      </c>
      <c r="E339" s="86">
        <f>data!BW69</f>
        <v>0</v>
      </c>
      <c r="F339" s="86">
        <f>data!BX69</f>
        <v>6427</v>
      </c>
      <c r="G339" s="86">
        <f>data!BY69</f>
        <v>6886</v>
      </c>
      <c r="H339" s="86">
        <f>data!BZ69</f>
        <v>0</v>
      </c>
      <c r="I339" s="86">
        <f>data!CA69</f>
        <v>149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292231</v>
      </c>
      <c r="E341" s="14">
        <f>data!BW71</f>
        <v>0</v>
      </c>
      <c r="F341" s="14">
        <f>data!BX71</f>
        <v>173916</v>
      </c>
      <c r="G341" s="14">
        <f>data!BY71</f>
        <v>560687</v>
      </c>
      <c r="H341" s="14">
        <f>data!BZ71</f>
        <v>0</v>
      </c>
      <c r="I341" s="14">
        <f>data!CA71</f>
        <v>43801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1597</v>
      </c>
      <c r="E348" s="85">
        <f>data!BW76</f>
        <v>0</v>
      </c>
      <c r="F348" s="85">
        <f>data!BX76</f>
        <v>736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137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Skyline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1.04</v>
      </c>
      <c r="D362" s="26">
        <f>data!CC60</f>
        <v>2.2400000000000002</v>
      </c>
      <c r="E362" s="217"/>
      <c r="F362" s="211"/>
      <c r="G362" s="211"/>
      <c r="H362" s="211"/>
      <c r="I362" s="87">
        <f>data!CE60</f>
        <v>124.97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57766</v>
      </c>
      <c r="D363" s="86">
        <f>data!CC61</f>
        <v>144027</v>
      </c>
      <c r="E363" s="218"/>
      <c r="F363" s="219"/>
      <c r="G363" s="219"/>
      <c r="H363" s="219"/>
      <c r="I363" s="86">
        <f>data!CE61</f>
        <v>9397660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14446</v>
      </c>
      <c r="D364" s="86">
        <f>data!CC62</f>
        <v>36019</v>
      </c>
      <c r="E364" s="218"/>
      <c r="F364" s="219"/>
      <c r="G364" s="219"/>
      <c r="H364" s="219"/>
      <c r="I364" s="86">
        <f>data!CE62</f>
        <v>2350196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1945590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898</v>
      </c>
      <c r="D366" s="86">
        <f>data!CC64</f>
        <v>452</v>
      </c>
      <c r="E366" s="218"/>
      <c r="F366" s="219"/>
      <c r="G366" s="219"/>
      <c r="H366" s="219"/>
      <c r="I366" s="86">
        <f>data!CE64</f>
        <v>1341934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257179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375</v>
      </c>
      <c r="D368" s="86">
        <f>data!CC66</f>
        <v>11488</v>
      </c>
      <c r="E368" s="218"/>
      <c r="F368" s="219"/>
      <c r="G368" s="219"/>
      <c r="H368" s="219"/>
      <c r="I368" s="86">
        <f>data!CE66</f>
        <v>2216479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1018007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23803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1555</v>
      </c>
      <c r="D371" s="86">
        <f>data!CC69</f>
        <v>4447</v>
      </c>
      <c r="E371" s="86">
        <f>data!CD69</f>
        <v>1166071</v>
      </c>
      <c r="F371" s="219"/>
      <c r="G371" s="219"/>
      <c r="H371" s="219"/>
      <c r="I371" s="86">
        <f>data!CE69</f>
        <v>1372885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-185734</v>
      </c>
      <c r="E372" s="229">
        <f>data!CD70</f>
        <v>0</v>
      </c>
      <c r="F372" s="220"/>
      <c r="G372" s="220"/>
      <c r="H372" s="220"/>
      <c r="I372" s="14">
        <f>-data!CE70</f>
        <v>-185734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75040</v>
      </c>
      <c r="D373" s="86">
        <f>data!CC71</f>
        <v>10699</v>
      </c>
      <c r="E373" s="86">
        <f>data!CD71</f>
        <v>1166071</v>
      </c>
      <c r="F373" s="219"/>
      <c r="G373" s="219"/>
      <c r="H373" s="219"/>
      <c r="I373" s="14">
        <f>data!CE71</f>
        <v>19737999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-574614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7635674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20231718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27867392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62796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6909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6384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6909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15.82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Skyline Hospital Year End Report</dc:title>
  <dc:subject>2018 Skyline Hospital Year End Report</dc:subject>
  <dc:creator>Washington State Dept of Health - HSQA - Community Health Systems</dc:creator>
  <cp:keywords>hospital financial reports</cp:keywords>
  <cp:lastModifiedBy>Huyck, Randall  (DOH)</cp:lastModifiedBy>
  <cp:lastPrinted>2019-05-22T18:53:24Z</cp:lastPrinted>
  <dcterms:created xsi:type="dcterms:W3CDTF">1999-06-02T22:01:56Z</dcterms:created>
  <dcterms:modified xsi:type="dcterms:W3CDTF">2019-06-19T17:35:43Z</dcterms:modified>
</cp:coreProperties>
</file>