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530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80" i="1" l="1"/>
  <c r="AV74" i="1" l="1"/>
  <c r="AV73" i="1"/>
  <c r="CB70" i="1" l="1"/>
  <c r="CC69" i="1" l="1"/>
  <c r="F493" i="1" l="1"/>
  <c r="D493" i="1"/>
  <c r="B493" i="1"/>
  <c r="CD72" i="10" l="1"/>
  <c r="B575" i="1" s="1"/>
  <c r="CE61" i="10"/>
  <c r="BY48" i="10" s="1"/>
  <c r="BY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R814" i="10" s="1"/>
  <c r="Q737" i="10"/>
  <c r="P737" i="10"/>
  <c r="O737" i="10"/>
  <c r="O814" i="10" s="1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F814" i="10" s="1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/>
  <c r="I733" i="10"/>
  <c r="H733" i="10"/>
  <c r="H814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9" i="10" s="1"/>
  <c r="D327" i="10"/>
  <c r="D318" i="10"/>
  <c r="D313" i="10"/>
  <c r="D289" i="10"/>
  <c r="D282" i="10"/>
  <c r="D276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/>
  <c r="E143" i="10"/>
  <c r="D463" i="10"/>
  <c r="E142" i="10"/>
  <c r="E141" i="10"/>
  <c r="E140" i="10"/>
  <c r="C414" i="10" s="1"/>
  <c r="E139" i="10"/>
  <c r="C413" i="10" s="1"/>
  <c r="E128" i="10"/>
  <c r="CE81" i="10"/>
  <c r="T815" i="10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CE64" i="10"/>
  <c r="C429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I815" i="10"/>
  <c r="C431" i="10"/>
  <c r="M815" i="10"/>
  <c r="G815" i="10"/>
  <c r="F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C472" i="10"/>
  <c r="F521" i="10"/>
  <c r="F525" i="10"/>
  <c r="F529" i="10"/>
  <c r="F533" i="10"/>
  <c r="F537" i="10"/>
  <c r="C462" i="10"/>
  <c r="B464" i="10"/>
  <c r="L611" i="10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M48" i="1" s="1"/>
  <c r="AM62" i="1" s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612" i="1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F8" i="6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C475" i="1" s="1"/>
  <c r="D204" i="1"/>
  <c r="B204" i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C34" i="5"/>
  <c r="C16" i="8"/>
  <c r="F12" i="6"/>
  <c r="C469" i="1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C575" i="1" s="1"/>
  <c r="C615" i="1"/>
  <c r="B440" i="1"/>
  <c r="E372" i="9"/>
  <c r="C141" i="8"/>
  <c r="B10" i="4"/>
  <c r="F10" i="4"/>
  <c r="E373" i="9" l="1"/>
  <c r="I362" i="9"/>
  <c r="F19" i="4"/>
  <c r="B476" i="1"/>
  <c r="D428" i="1"/>
  <c r="C33" i="8"/>
  <c r="D5" i="7"/>
  <c r="D368" i="1"/>
  <c r="C120" i="8" s="1"/>
  <c r="C448" i="1"/>
  <c r="F9" i="6"/>
  <c r="B445" i="1"/>
  <c r="B440" i="10"/>
  <c r="D291" i="10"/>
  <c r="D340" i="10" s="1"/>
  <c r="C480" i="10" s="1"/>
  <c r="E218" i="10"/>
  <c r="C477" i="10" s="1"/>
  <c r="D462" i="10"/>
  <c r="D464" i="10" s="1"/>
  <c r="I611" i="10"/>
  <c r="P814" i="10"/>
  <c r="G611" i="10"/>
  <c r="Q815" i="10"/>
  <c r="Q814" i="10"/>
  <c r="S814" i="10"/>
  <c r="J611" i="10"/>
  <c r="CE76" i="10"/>
  <c r="M814" i="10"/>
  <c r="L814" i="10"/>
  <c r="C433" i="10"/>
  <c r="C430" i="10"/>
  <c r="G814" i="10"/>
  <c r="I814" i="10"/>
  <c r="C815" i="10"/>
  <c r="AK48" i="10"/>
  <c r="AK62" i="10" s="1"/>
  <c r="O48" i="10"/>
  <c r="O62" i="10" s="1"/>
  <c r="H611" i="10"/>
  <c r="G48" i="10"/>
  <c r="G62" i="10" s="1"/>
  <c r="W48" i="10"/>
  <c r="W62" i="10" s="1"/>
  <c r="BC48" i="10"/>
  <c r="BC62" i="10" s="1"/>
  <c r="K48" i="10"/>
  <c r="K62" i="10" s="1"/>
  <c r="E741" i="10" s="1"/>
  <c r="AE48" i="10"/>
  <c r="AE62" i="10" s="1"/>
  <c r="C48" i="10"/>
  <c r="C62" i="10" s="1"/>
  <c r="S48" i="10"/>
  <c r="S62" i="10" s="1"/>
  <c r="BA48" i="10"/>
  <c r="BA62" i="10" s="1"/>
  <c r="E783" i="10" s="1"/>
  <c r="AC48" i="10"/>
  <c r="AC62" i="10" s="1"/>
  <c r="E759" i="10" s="1"/>
  <c r="AS48" i="10"/>
  <c r="AS62" i="10" s="1"/>
  <c r="BU48" i="10"/>
  <c r="BU62" i="10" s="1"/>
  <c r="E803" i="10" s="1"/>
  <c r="E48" i="10"/>
  <c r="E62" i="10" s="1"/>
  <c r="I48" i="10"/>
  <c r="I62" i="10" s="1"/>
  <c r="E739" i="10" s="1"/>
  <c r="M48" i="10"/>
  <c r="M62" i="10" s="1"/>
  <c r="E743" i="10" s="1"/>
  <c r="Q48" i="10"/>
  <c r="Q62" i="10" s="1"/>
  <c r="U48" i="10"/>
  <c r="U62" i="10" s="1"/>
  <c r="Y48" i="10"/>
  <c r="Y62" i="10" s="1"/>
  <c r="AQ48" i="10"/>
  <c r="AQ62" i="10" s="1"/>
  <c r="E773" i="10" s="1"/>
  <c r="BO48" i="10"/>
  <c r="BO62" i="10" s="1"/>
  <c r="D815" i="10"/>
  <c r="D48" i="10"/>
  <c r="D62" i="10" s="1"/>
  <c r="F48" i="10"/>
  <c r="F62" i="10" s="1"/>
  <c r="H48" i="10"/>
  <c r="H62" i="10" s="1"/>
  <c r="J48" i="10"/>
  <c r="J62" i="10" s="1"/>
  <c r="L48" i="10"/>
  <c r="L62" i="10" s="1"/>
  <c r="N48" i="10"/>
  <c r="N62" i="10" s="1"/>
  <c r="E744" i="10" s="1"/>
  <c r="P48" i="10"/>
  <c r="P62" i="10" s="1"/>
  <c r="E746" i="10" s="1"/>
  <c r="R48" i="10"/>
  <c r="R62" i="10" s="1"/>
  <c r="E748" i="10" s="1"/>
  <c r="T48" i="10"/>
  <c r="T62" i="10" s="1"/>
  <c r="E750" i="10" s="1"/>
  <c r="V48" i="10"/>
  <c r="V62" i="10" s="1"/>
  <c r="X48" i="10"/>
  <c r="X62" i="10" s="1"/>
  <c r="AA48" i="10"/>
  <c r="AA62" i="10" s="1"/>
  <c r="AI48" i="10"/>
  <c r="AI62" i="10" s="1"/>
  <c r="AO48" i="10"/>
  <c r="AO62" i="10" s="1"/>
  <c r="AW48" i="10"/>
  <c r="AW62" i="10" s="1"/>
  <c r="BM48" i="10"/>
  <c r="BM62" i="10" s="1"/>
  <c r="E795" i="10" s="1"/>
  <c r="CA48" i="10"/>
  <c r="CA62" i="10" s="1"/>
  <c r="C426" i="10"/>
  <c r="E785" i="10"/>
  <c r="C814" i="10"/>
  <c r="D814" i="10"/>
  <c r="AG48" i="10"/>
  <c r="AG62" i="10" s="1"/>
  <c r="E763" i="10" s="1"/>
  <c r="AM48" i="10"/>
  <c r="AM62" i="10" s="1"/>
  <c r="AU48" i="10"/>
  <c r="AU62" i="10" s="1"/>
  <c r="BI48" i="10"/>
  <c r="BI62" i="10" s="1"/>
  <c r="BW48" i="10"/>
  <c r="BW62" i="10" s="1"/>
  <c r="AY48" i="10"/>
  <c r="AY62" i="10" s="1"/>
  <c r="BE48" i="10"/>
  <c r="BE62" i="10" s="1"/>
  <c r="BK48" i="10"/>
  <c r="BK62" i="10" s="1"/>
  <c r="BQ48" i="10"/>
  <c r="BQ62" i="10" s="1"/>
  <c r="BG48" i="10"/>
  <c r="BG62" i="10" s="1"/>
  <c r="BS48" i="10"/>
  <c r="BS62" i="10" s="1"/>
  <c r="C472" i="1"/>
  <c r="C473" i="1"/>
  <c r="C421" i="1"/>
  <c r="G28" i="4"/>
  <c r="C10" i="4"/>
  <c r="F90" i="9"/>
  <c r="G122" i="9"/>
  <c r="C432" i="1"/>
  <c r="C434" i="1"/>
  <c r="I90" i="9"/>
  <c r="C464" i="1"/>
  <c r="C430" i="1"/>
  <c r="I372" i="9"/>
  <c r="C440" i="1"/>
  <c r="I366" i="9"/>
  <c r="AP48" i="1"/>
  <c r="AP62" i="1" s="1"/>
  <c r="BD48" i="1"/>
  <c r="BD62" i="1" s="1"/>
  <c r="BM48" i="1"/>
  <c r="BM62" i="1" s="1"/>
  <c r="M48" i="1"/>
  <c r="M62" i="1" s="1"/>
  <c r="AV48" i="1"/>
  <c r="AV62" i="1" s="1"/>
  <c r="I48" i="1"/>
  <c r="I62" i="1" s="1"/>
  <c r="BZ48" i="1"/>
  <c r="BZ62" i="1" s="1"/>
  <c r="T48" i="1"/>
  <c r="T62" i="1" s="1"/>
  <c r="F76" i="9" s="1"/>
  <c r="I365" i="9"/>
  <c r="BY48" i="1"/>
  <c r="BY62" i="1" s="1"/>
  <c r="C48" i="1"/>
  <c r="AK48" i="1"/>
  <c r="AK62" i="1" s="1"/>
  <c r="I140" i="9" s="1"/>
  <c r="J48" i="1"/>
  <c r="J62" i="1" s="1"/>
  <c r="BR48" i="1"/>
  <c r="BR62" i="1" s="1"/>
  <c r="AI48" i="1"/>
  <c r="AI62" i="1" s="1"/>
  <c r="D172" i="9"/>
  <c r="BK48" i="1"/>
  <c r="BK62" i="1" s="1"/>
  <c r="W48" i="1"/>
  <c r="W62" i="1" s="1"/>
  <c r="I76" i="9" s="1"/>
  <c r="AB48" i="1"/>
  <c r="AB62" i="1" s="1"/>
  <c r="D48" i="1"/>
  <c r="D62" i="1" s="1"/>
  <c r="AU48" i="1"/>
  <c r="AU62" i="1" s="1"/>
  <c r="AE48" i="1"/>
  <c r="AE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X48" i="1"/>
  <c r="BX62" i="1" s="1"/>
  <c r="BN48" i="1"/>
  <c r="BN62" i="1" s="1"/>
  <c r="BH48" i="1"/>
  <c r="BH62" i="1" s="1"/>
  <c r="AX48" i="1"/>
  <c r="AX62" i="1" s="1"/>
  <c r="H204" i="9" s="1"/>
  <c r="AR48" i="1"/>
  <c r="AR62" i="1" s="1"/>
  <c r="AH48" i="1"/>
  <c r="AH62" i="1" s="1"/>
  <c r="Z48" i="1"/>
  <c r="Z62" i="1" s="1"/>
  <c r="F48" i="1"/>
  <c r="F62" i="1" s="1"/>
  <c r="F12" i="9" s="1"/>
  <c r="P48" i="1"/>
  <c r="P62" i="1" s="1"/>
  <c r="G48" i="1"/>
  <c r="G62" i="1" s="1"/>
  <c r="G12" i="9" s="1"/>
  <c r="O48" i="1"/>
  <c r="O62" i="1" s="1"/>
  <c r="BI48" i="1"/>
  <c r="BI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N48" i="1"/>
  <c r="N62" i="1" s="1"/>
  <c r="G44" i="9" s="1"/>
  <c r="AD48" i="1"/>
  <c r="AD62" i="1" s="1"/>
  <c r="AJ48" i="1"/>
  <c r="AJ62" i="1" s="1"/>
  <c r="BF48" i="1"/>
  <c r="BF62" i="1" s="1"/>
  <c r="BL48" i="1"/>
  <c r="BL62" i="1" s="1"/>
  <c r="BT48" i="1"/>
  <c r="BT62" i="1" s="1"/>
  <c r="AQ48" i="1"/>
  <c r="AQ62" i="1" s="1"/>
  <c r="BO48" i="1"/>
  <c r="BO62" i="1" s="1"/>
  <c r="BS48" i="1"/>
  <c r="BS62" i="1" s="1"/>
  <c r="X48" i="1"/>
  <c r="X62" i="1" s="1"/>
  <c r="R48" i="1"/>
  <c r="R62" i="1" s="1"/>
  <c r="AL48" i="1"/>
  <c r="AL62" i="1" s="1"/>
  <c r="C172" i="9" s="1"/>
  <c r="AT48" i="1"/>
  <c r="AT62" i="1" s="1"/>
  <c r="AZ48" i="1"/>
  <c r="AZ62" i="1" s="1"/>
  <c r="BV48" i="1"/>
  <c r="BV62" i="1" s="1"/>
  <c r="CA48" i="1"/>
  <c r="CA62" i="1" s="1"/>
  <c r="S48" i="1"/>
  <c r="S62" i="1" s="1"/>
  <c r="BW48" i="1"/>
  <c r="BW62" i="1" s="1"/>
  <c r="E48" i="1"/>
  <c r="E62" i="1" s="1"/>
  <c r="C427" i="1"/>
  <c r="BC48" i="1"/>
  <c r="BC62" i="1" s="1"/>
  <c r="AC48" i="1"/>
  <c r="AC62" i="1" s="1"/>
  <c r="H108" i="9" s="1"/>
  <c r="H48" i="1"/>
  <c r="H62" i="1" s="1"/>
  <c r="I363" i="9"/>
  <c r="V48" i="1"/>
  <c r="V62" i="1" s="1"/>
  <c r="AF48" i="1"/>
  <c r="AF62" i="1" s="1"/>
  <c r="AN48" i="1"/>
  <c r="AN62" i="1" s="1"/>
  <c r="BB48" i="1"/>
  <c r="BB62" i="1" s="1"/>
  <c r="BJ48" i="1"/>
  <c r="BJ62" i="1" s="1"/>
  <c r="BP48" i="1"/>
  <c r="BP62" i="1" s="1"/>
  <c r="CB48" i="1"/>
  <c r="CB62" i="1" s="1"/>
  <c r="C364" i="9" s="1"/>
  <c r="AA48" i="1"/>
  <c r="AA62" i="1" s="1"/>
  <c r="F108" i="9" s="1"/>
  <c r="BG48" i="1"/>
  <c r="BG62" i="1" s="1"/>
  <c r="Y48" i="1"/>
  <c r="Y62" i="1" s="1"/>
  <c r="L48" i="1"/>
  <c r="L62" i="1" s="1"/>
  <c r="AS48" i="1"/>
  <c r="AS62" i="1" s="1"/>
  <c r="I382" i="9"/>
  <c r="I380" i="9"/>
  <c r="CF76" i="1"/>
  <c r="U52" i="1" s="1"/>
  <c r="U67" i="1" s="1"/>
  <c r="BK52" i="1"/>
  <c r="BK67" i="1" s="1"/>
  <c r="D612" i="1"/>
  <c r="G612" i="1"/>
  <c r="CF77" i="1"/>
  <c r="G172" i="9"/>
  <c r="B446" i="1"/>
  <c r="D242" i="1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K611" i="10"/>
  <c r="C464" i="10"/>
  <c r="N815" i="10"/>
  <c r="C420" i="1"/>
  <c r="B28" i="4"/>
  <c r="F186" i="9"/>
  <c r="I376" i="9"/>
  <c r="C463" i="1"/>
  <c r="D58" i="9"/>
  <c r="G26" i="9"/>
  <c r="E217" i="1"/>
  <c r="I384" i="9"/>
  <c r="L612" i="1"/>
  <c r="F218" i="9"/>
  <c r="D90" i="9"/>
  <c r="E807" i="10"/>
  <c r="D464" i="1"/>
  <c r="D465" i="1" s="1"/>
  <c r="H154" i="9"/>
  <c r="D434" i="1"/>
  <c r="D292" i="1"/>
  <c r="C58" i="9"/>
  <c r="C468" i="10"/>
  <c r="E205" i="10"/>
  <c r="C475" i="10" s="1"/>
  <c r="C440" i="10"/>
  <c r="L815" i="10"/>
  <c r="N814" i="10"/>
  <c r="D435" i="10"/>
  <c r="D437" i="10"/>
  <c r="E767" i="10"/>
  <c r="C428" i="10"/>
  <c r="C447" i="10"/>
  <c r="D366" i="10"/>
  <c r="D371" i="10" s="1"/>
  <c r="D390" i="10" s="1"/>
  <c r="D392" i="10" s="1"/>
  <c r="D395" i="10" s="1"/>
  <c r="D338" i="10"/>
  <c r="C481" i="10" s="1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BP52" i="1" l="1"/>
  <c r="BP67" i="1" s="1"/>
  <c r="BP71" i="1" s="1"/>
  <c r="AX52" i="1"/>
  <c r="AX67" i="1" s="1"/>
  <c r="AO52" i="1"/>
  <c r="AO67" i="1" s="1"/>
  <c r="F177" i="9" s="1"/>
  <c r="M52" i="1"/>
  <c r="M67" i="1" s="1"/>
  <c r="BB52" i="1"/>
  <c r="BB67" i="1" s="1"/>
  <c r="BM52" i="1"/>
  <c r="BM67" i="1" s="1"/>
  <c r="I273" i="9" s="1"/>
  <c r="BF52" i="1"/>
  <c r="BF67" i="1" s="1"/>
  <c r="I241" i="9" s="1"/>
  <c r="AB52" i="1"/>
  <c r="AB67" i="1" s="1"/>
  <c r="G113" i="9" s="1"/>
  <c r="D373" i="1"/>
  <c r="D391" i="1" s="1"/>
  <c r="AB52" i="10"/>
  <c r="AB67" i="10" s="1"/>
  <c r="J758" i="10" s="1"/>
  <c r="AP52" i="10"/>
  <c r="AP67" i="10" s="1"/>
  <c r="J772" i="10" s="1"/>
  <c r="BZ52" i="10"/>
  <c r="BZ67" i="10" s="1"/>
  <c r="J808" i="10" s="1"/>
  <c r="J52" i="10"/>
  <c r="J67" i="10" s="1"/>
  <c r="J740" i="10" s="1"/>
  <c r="BV52" i="10"/>
  <c r="BV67" i="10" s="1"/>
  <c r="J804" i="10" s="1"/>
  <c r="BH52" i="10"/>
  <c r="BH67" i="10" s="1"/>
  <c r="J790" i="10" s="1"/>
  <c r="Q52" i="10"/>
  <c r="Q67" i="10" s="1"/>
  <c r="J747" i="10" s="1"/>
  <c r="AR52" i="10"/>
  <c r="AR67" i="10" s="1"/>
  <c r="J774" i="10" s="1"/>
  <c r="I52" i="10"/>
  <c r="I67" i="10" s="1"/>
  <c r="J739" i="10" s="1"/>
  <c r="BX52" i="10"/>
  <c r="BX67" i="10" s="1"/>
  <c r="J806" i="10" s="1"/>
  <c r="AT52" i="10"/>
  <c r="AT67" i="10" s="1"/>
  <c r="J776" i="10" s="1"/>
  <c r="Y52" i="10"/>
  <c r="Y67" i="10" s="1"/>
  <c r="J755" i="10" s="1"/>
  <c r="CA72" i="10"/>
  <c r="C571" i="10" s="1"/>
  <c r="E745" i="10"/>
  <c r="E797" i="10"/>
  <c r="E733" i="10"/>
  <c r="E775" i="10"/>
  <c r="E793" i="10"/>
  <c r="E809" i="10"/>
  <c r="E737" i="10"/>
  <c r="E791" i="10"/>
  <c r="E755" i="10"/>
  <c r="E761" i="10"/>
  <c r="E749" i="10"/>
  <c r="E754" i="10"/>
  <c r="E799" i="10"/>
  <c r="E779" i="10"/>
  <c r="E771" i="10"/>
  <c r="E747" i="10"/>
  <c r="E753" i="10"/>
  <c r="E740" i="10"/>
  <c r="E751" i="10"/>
  <c r="E735" i="10"/>
  <c r="E738" i="10"/>
  <c r="E752" i="10"/>
  <c r="E769" i="10"/>
  <c r="E805" i="10"/>
  <c r="E736" i="10"/>
  <c r="E765" i="10"/>
  <c r="E742" i="10"/>
  <c r="E734" i="10"/>
  <c r="E777" i="10"/>
  <c r="E757" i="10"/>
  <c r="Z62" i="10"/>
  <c r="CE62" i="10" s="1"/>
  <c r="CE48" i="10"/>
  <c r="E801" i="10"/>
  <c r="E787" i="10"/>
  <c r="E789" i="10"/>
  <c r="E781" i="10"/>
  <c r="C62" i="1"/>
  <c r="G140" i="9"/>
  <c r="BB71" i="1"/>
  <c r="C547" i="1" s="1"/>
  <c r="M71" i="1"/>
  <c r="F53" i="9" s="1"/>
  <c r="H332" i="9"/>
  <c r="F204" i="9"/>
  <c r="D364" i="9"/>
  <c r="D108" i="9"/>
  <c r="F44" i="9"/>
  <c r="E236" i="9"/>
  <c r="G236" i="9"/>
  <c r="C108" i="9"/>
  <c r="G300" i="9"/>
  <c r="I268" i="9"/>
  <c r="G332" i="9"/>
  <c r="I12" i="9"/>
  <c r="E12" i="9"/>
  <c r="I108" i="9"/>
  <c r="C44" i="9"/>
  <c r="I204" i="9"/>
  <c r="E332" i="9"/>
  <c r="H44" i="9"/>
  <c r="D332" i="9"/>
  <c r="H76" i="9"/>
  <c r="F268" i="9"/>
  <c r="F140" i="9"/>
  <c r="D204" i="9"/>
  <c r="AX71" i="1"/>
  <c r="H213" i="9" s="1"/>
  <c r="I236" i="9"/>
  <c r="E44" i="9"/>
  <c r="F236" i="9"/>
  <c r="E76" i="9"/>
  <c r="CE48" i="1"/>
  <c r="D300" i="9"/>
  <c r="H268" i="9"/>
  <c r="G76" i="9"/>
  <c r="U71" i="1"/>
  <c r="C76" i="9"/>
  <c r="C140" i="9"/>
  <c r="E172" i="9"/>
  <c r="I332" i="9"/>
  <c r="AO71" i="1"/>
  <c r="F172" i="9"/>
  <c r="D236" i="9"/>
  <c r="I44" i="9"/>
  <c r="I172" i="9"/>
  <c r="F332" i="9"/>
  <c r="E140" i="9"/>
  <c r="G268" i="9"/>
  <c r="BK71" i="1"/>
  <c r="H172" i="9"/>
  <c r="E204" i="9"/>
  <c r="C300" i="9"/>
  <c r="C204" i="9"/>
  <c r="C268" i="9"/>
  <c r="E300" i="9"/>
  <c r="D140" i="9"/>
  <c r="H12" i="9"/>
  <c r="D76" i="9"/>
  <c r="H140" i="9"/>
  <c r="H236" i="9"/>
  <c r="E268" i="9"/>
  <c r="D44" i="9"/>
  <c r="D12" i="9"/>
  <c r="C236" i="9"/>
  <c r="H300" i="9"/>
  <c r="I300" i="9"/>
  <c r="C332" i="9"/>
  <c r="E108" i="9"/>
  <c r="D268" i="9"/>
  <c r="F300" i="9"/>
  <c r="G108" i="9"/>
  <c r="AA52" i="1"/>
  <c r="AA67" i="1" s="1"/>
  <c r="BN52" i="1"/>
  <c r="BN67" i="1" s="1"/>
  <c r="C305" i="9" s="1"/>
  <c r="AY52" i="1"/>
  <c r="AY67" i="1" s="1"/>
  <c r="AY71" i="1" s="1"/>
  <c r="I213" i="9" s="1"/>
  <c r="BD52" i="1"/>
  <c r="BD67" i="1" s="1"/>
  <c r="V52" i="1"/>
  <c r="V67" i="1" s="1"/>
  <c r="V71" i="1" s="1"/>
  <c r="L52" i="1"/>
  <c r="L67" i="1" s="1"/>
  <c r="L71" i="1" s="1"/>
  <c r="R52" i="1"/>
  <c r="R67" i="1" s="1"/>
  <c r="AR52" i="1"/>
  <c r="AR67" i="1" s="1"/>
  <c r="AR71" i="1" s="1"/>
  <c r="AD52" i="1"/>
  <c r="AD67" i="1" s="1"/>
  <c r="AD71" i="1" s="1"/>
  <c r="C523" i="1" s="1"/>
  <c r="G523" i="1" s="1"/>
  <c r="CA52" i="1"/>
  <c r="CA67" i="1" s="1"/>
  <c r="BR52" i="1"/>
  <c r="BR67" i="1" s="1"/>
  <c r="BR71" i="1" s="1"/>
  <c r="G309" i="9" s="1"/>
  <c r="D52" i="1"/>
  <c r="D67" i="1" s="1"/>
  <c r="D17" i="9" s="1"/>
  <c r="T52" i="1"/>
  <c r="T67" i="1" s="1"/>
  <c r="F52" i="1"/>
  <c r="F67" i="1" s="1"/>
  <c r="F17" i="9" s="1"/>
  <c r="Z52" i="1"/>
  <c r="Z67" i="1" s="1"/>
  <c r="BH52" i="1"/>
  <c r="BH67" i="1" s="1"/>
  <c r="D273" i="9" s="1"/>
  <c r="BJ52" i="1"/>
  <c r="BJ67" i="1" s="1"/>
  <c r="BG52" i="1"/>
  <c r="BG67" i="1" s="1"/>
  <c r="BS52" i="1"/>
  <c r="BS67" i="1" s="1"/>
  <c r="BS71" i="1" s="1"/>
  <c r="G52" i="1"/>
  <c r="G67" i="1" s="1"/>
  <c r="G17" i="9" s="1"/>
  <c r="BV52" i="1"/>
  <c r="BV67" i="1" s="1"/>
  <c r="BV71" i="1" s="1"/>
  <c r="C567" i="1" s="1"/>
  <c r="CB52" i="1"/>
  <c r="CB67" i="1" s="1"/>
  <c r="BQ52" i="1"/>
  <c r="BQ67" i="1" s="1"/>
  <c r="AV52" i="1"/>
  <c r="AV67" i="1" s="1"/>
  <c r="AV71" i="1" s="1"/>
  <c r="C713" i="1" s="1"/>
  <c r="W52" i="1"/>
  <c r="W67" i="1" s="1"/>
  <c r="J52" i="1"/>
  <c r="J67" i="1" s="1"/>
  <c r="J71" i="1" s="1"/>
  <c r="BX52" i="1"/>
  <c r="BX67" i="1" s="1"/>
  <c r="F337" i="9" s="1"/>
  <c r="G273" i="9"/>
  <c r="K52" i="1"/>
  <c r="K67" i="1" s="1"/>
  <c r="D49" i="9" s="1"/>
  <c r="G81" i="9"/>
  <c r="BC52" i="1"/>
  <c r="BC67" i="1" s="1"/>
  <c r="AL52" i="1"/>
  <c r="AL67" i="1" s="1"/>
  <c r="C177" i="9" s="1"/>
  <c r="N52" i="1"/>
  <c r="N67" i="1" s="1"/>
  <c r="N71" i="1" s="1"/>
  <c r="C679" i="1" s="1"/>
  <c r="Q52" i="1"/>
  <c r="Q67" i="1" s="1"/>
  <c r="AS52" i="1"/>
  <c r="AS67" i="1" s="1"/>
  <c r="BZ52" i="1"/>
  <c r="BZ67" i="1" s="1"/>
  <c r="BZ71" i="1" s="1"/>
  <c r="X52" i="1"/>
  <c r="X67" i="1" s="1"/>
  <c r="C113" i="9" s="1"/>
  <c r="P52" i="1"/>
  <c r="P67" i="1" s="1"/>
  <c r="P71" i="1" s="1"/>
  <c r="AJ52" i="1"/>
  <c r="AJ67" i="1" s="1"/>
  <c r="AI52" i="1"/>
  <c r="AI67" i="1" s="1"/>
  <c r="AI71" i="1" s="1"/>
  <c r="G149" i="9" s="1"/>
  <c r="Y52" i="1"/>
  <c r="Y67" i="1" s="1"/>
  <c r="Y71" i="1" s="1"/>
  <c r="AN52" i="1"/>
  <c r="AN67" i="1" s="1"/>
  <c r="AN71" i="1" s="1"/>
  <c r="S52" i="1"/>
  <c r="S67" i="1" s="1"/>
  <c r="S71" i="1" s="1"/>
  <c r="AH52" i="1"/>
  <c r="AH67" i="1" s="1"/>
  <c r="AH71" i="1" s="1"/>
  <c r="F149" i="9" s="1"/>
  <c r="AT52" i="1"/>
  <c r="AT67" i="1" s="1"/>
  <c r="AT71" i="1" s="1"/>
  <c r="C711" i="1" s="1"/>
  <c r="BT52" i="1"/>
  <c r="BT67" i="1" s="1"/>
  <c r="BT71" i="1" s="1"/>
  <c r="AE52" i="1"/>
  <c r="AE67" i="1" s="1"/>
  <c r="AE71" i="1" s="1"/>
  <c r="BA52" i="1"/>
  <c r="BA67" i="1" s="1"/>
  <c r="BA71" i="1" s="1"/>
  <c r="BU52" i="1"/>
  <c r="BU67" i="1" s="1"/>
  <c r="BU71" i="1" s="1"/>
  <c r="AF52" i="1"/>
  <c r="AF67" i="1" s="1"/>
  <c r="AF71" i="1" s="1"/>
  <c r="BO52" i="1"/>
  <c r="BO67" i="1" s="1"/>
  <c r="BO71" i="1" s="1"/>
  <c r="D309" i="9" s="1"/>
  <c r="C52" i="1"/>
  <c r="BI52" i="1"/>
  <c r="BI67" i="1" s="1"/>
  <c r="BI71" i="1" s="1"/>
  <c r="BW52" i="1"/>
  <c r="BW67" i="1" s="1"/>
  <c r="BW71" i="1" s="1"/>
  <c r="C568" i="1" s="1"/>
  <c r="I52" i="1"/>
  <c r="I67" i="1" s="1"/>
  <c r="I71" i="1" s="1"/>
  <c r="BE52" i="1"/>
  <c r="BE67" i="1" s="1"/>
  <c r="H241" i="9" s="1"/>
  <c r="AK52" i="1"/>
  <c r="AK67" i="1" s="1"/>
  <c r="I145" i="9" s="1"/>
  <c r="AW52" i="1"/>
  <c r="AW67" i="1" s="1"/>
  <c r="G209" i="9" s="1"/>
  <c r="BY52" i="1"/>
  <c r="BY67" i="1" s="1"/>
  <c r="G337" i="9" s="1"/>
  <c r="AM52" i="1"/>
  <c r="AM67" i="1" s="1"/>
  <c r="AP52" i="1"/>
  <c r="AP67" i="1" s="1"/>
  <c r="AU52" i="1"/>
  <c r="AU67" i="1" s="1"/>
  <c r="AC52" i="1"/>
  <c r="AC67" i="1" s="1"/>
  <c r="H113" i="9" s="1"/>
  <c r="E52" i="1"/>
  <c r="E67" i="1" s="1"/>
  <c r="O52" i="1"/>
  <c r="O67" i="1" s="1"/>
  <c r="O71" i="1" s="1"/>
  <c r="H53" i="9" s="1"/>
  <c r="CC52" i="1"/>
  <c r="CC67" i="1" s="1"/>
  <c r="CC71" i="1" s="1"/>
  <c r="C620" i="1" s="1"/>
  <c r="AZ52" i="1"/>
  <c r="AZ67" i="1" s="1"/>
  <c r="C241" i="9" s="1"/>
  <c r="H52" i="1"/>
  <c r="H67" i="1" s="1"/>
  <c r="H71" i="1" s="1"/>
  <c r="C501" i="1" s="1"/>
  <c r="G501" i="1" s="1"/>
  <c r="AG52" i="1"/>
  <c r="AG67" i="1" s="1"/>
  <c r="AG71" i="1" s="1"/>
  <c r="AQ52" i="1"/>
  <c r="AQ67" i="1" s="1"/>
  <c r="AQ71" i="1" s="1"/>
  <c r="C536" i="1" s="1"/>
  <c r="G536" i="1" s="1"/>
  <c r="BL52" i="1"/>
  <c r="BL67" i="1" s="1"/>
  <c r="BL71" i="1" s="1"/>
  <c r="E241" i="9"/>
  <c r="E758" i="10"/>
  <c r="E774" i="10"/>
  <c r="E798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H209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E766" i="10"/>
  <c r="E790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E782" i="10"/>
  <c r="E806" i="10"/>
  <c r="AO52" i="10"/>
  <c r="AO67" i="10" s="1"/>
  <c r="J771" i="10" s="1"/>
  <c r="AF72" i="10"/>
  <c r="B525" i="1" s="1"/>
  <c r="E762" i="10"/>
  <c r="E778" i="10"/>
  <c r="E794" i="10"/>
  <c r="E764" i="10"/>
  <c r="E772" i="10"/>
  <c r="E780" i="10"/>
  <c r="E788" i="10"/>
  <c r="E796" i="10"/>
  <c r="E804" i="10"/>
  <c r="E811" i="10"/>
  <c r="F49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BF71" i="1" l="1"/>
  <c r="C551" i="1" s="1"/>
  <c r="E305" i="9"/>
  <c r="BM71" i="1"/>
  <c r="C638" i="1" s="1"/>
  <c r="C126" i="8"/>
  <c r="AB71" i="1"/>
  <c r="C521" i="1" s="1"/>
  <c r="G521" i="1" s="1"/>
  <c r="AB72" i="10"/>
  <c r="B521" i="1" s="1"/>
  <c r="AT72" i="10"/>
  <c r="B539" i="1" s="1"/>
  <c r="AP72" i="10"/>
  <c r="B535" i="1" s="1"/>
  <c r="CB72" i="10"/>
  <c r="B573" i="1" s="1"/>
  <c r="G72" i="10"/>
  <c r="B500" i="1" s="1"/>
  <c r="H500" i="1" s="1"/>
  <c r="BH72" i="10"/>
  <c r="B553" i="1" s="1"/>
  <c r="F72" i="10"/>
  <c r="C670" i="10" s="1"/>
  <c r="AC72" i="10"/>
  <c r="B522" i="1" s="1"/>
  <c r="F522" i="1" s="1"/>
  <c r="BX72" i="10"/>
  <c r="B569" i="1" s="1"/>
  <c r="AD72" i="10"/>
  <c r="B523" i="1" s="1"/>
  <c r="BQ72" i="10"/>
  <c r="B562" i="1" s="1"/>
  <c r="Q72" i="10"/>
  <c r="C681" i="10" s="1"/>
  <c r="BV72" i="10"/>
  <c r="B567" i="1" s="1"/>
  <c r="BL72" i="10"/>
  <c r="B557" i="1" s="1"/>
  <c r="AZ72" i="10"/>
  <c r="B545" i="1" s="1"/>
  <c r="AR72" i="10"/>
  <c r="B537" i="1" s="1"/>
  <c r="Y72" i="10"/>
  <c r="B518" i="1" s="1"/>
  <c r="F518" i="1" s="1"/>
  <c r="J72" i="10"/>
  <c r="BS72" i="10"/>
  <c r="B564" i="1" s="1"/>
  <c r="BR72" i="10"/>
  <c r="B563" i="1" s="1"/>
  <c r="BE72" i="10"/>
  <c r="C613" i="10" s="1"/>
  <c r="AM72" i="10"/>
  <c r="C531" i="10" s="1"/>
  <c r="G531" i="10" s="1"/>
  <c r="I72" i="10"/>
  <c r="B502" i="1" s="1"/>
  <c r="H502" i="1" s="1"/>
  <c r="K72" i="10"/>
  <c r="C503" i="10" s="1"/>
  <c r="G503" i="10" s="1"/>
  <c r="BI72" i="10"/>
  <c r="C553" i="10" s="1"/>
  <c r="BZ72" i="10"/>
  <c r="B571" i="1" s="1"/>
  <c r="L72" i="10"/>
  <c r="C504" i="10" s="1"/>
  <c r="G504" i="10" s="1"/>
  <c r="AQ72" i="10"/>
  <c r="B536" i="1" s="1"/>
  <c r="BF72" i="10"/>
  <c r="B551" i="1" s="1"/>
  <c r="AJ72" i="10"/>
  <c r="B529" i="1" s="1"/>
  <c r="AU72" i="10"/>
  <c r="C711" i="10" s="1"/>
  <c r="BU72" i="10"/>
  <c r="B566" i="1" s="1"/>
  <c r="S72" i="10"/>
  <c r="B512" i="1" s="1"/>
  <c r="B572" i="1"/>
  <c r="J807" i="10"/>
  <c r="BY72" i="10"/>
  <c r="BD72" i="10"/>
  <c r="B549" i="1" s="1"/>
  <c r="BB72" i="10"/>
  <c r="B547" i="1" s="1"/>
  <c r="AL72" i="10"/>
  <c r="C646" i="10"/>
  <c r="E72" i="10"/>
  <c r="CC72" i="10"/>
  <c r="B574" i="1" s="1"/>
  <c r="BN72" i="10"/>
  <c r="AX72" i="10"/>
  <c r="B543" i="1" s="1"/>
  <c r="AH72" i="10"/>
  <c r="B527" i="1" s="1"/>
  <c r="AV72" i="10"/>
  <c r="B541" i="1" s="1"/>
  <c r="BG72" i="10"/>
  <c r="B552" i="1" s="1"/>
  <c r="AA72" i="10"/>
  <c r="B520" i="1" s="1"/>
  <c r="D72" i="10"/>
  <c r="B497" i="1" s="1"/>
  <c r="AI72" i="10"/>
  <c r="C527" i="10" s="1"/>
  <c r="G527" i="10" s="1"/>
  <c r="BW72" i="10"/>
  <c r="B568" i="1" s="1"/>
  <c r="AG72" i="10"/>
  <c r="N72" i="10"/>
  <c r="BM72" i="10"/>
  <c r="V72" i="10"/>
  <c r="BA72" i="10"/>
  <c r="H72" i="10"/>
  <c r="AE72" i="10"/>
  <c r="BC72" i="10"/>
  <c r="U72" i="10"/>
  <c r="BK72" i="10"/>
  <c r="J767" i="10"/>
  <c r="AK72" i="10"/>
  <c r="AS72" i="10"/>
  <c r="BO72" i="10"/>
  <c r="J743" i="10"/>
  <c r="M72" i="10"/>
  <c r="BT72" i="10"/>
  <c r="B565" i="1" s="1"/>
  <c r="AN72" i="10"/>
  <c r="B533" i="1" s="1"/>
  <c r="BJ72" i="10"/>
  <c r="C616" i="10" s="1"/>
  <c r="BP72" i="10"/>
  <c r="B561" i="1" s="1"/>
  <c r="AY72" i="10"/>
  <c r="C543" i="10" s="1"/>
  <c r="P72" i="10"/>
  <c r="T72" i="10"/>
  <c r="W72" i="10"/>
  <c r="AO72" i="10"/>
  <c r="O72" i="10"/>
  <c r="AW72" i="10"/>
  <c r="X72" i="10"/>
  <c r="R72" i="10"/>
  <c r="E815" i="10"/>
  <c r="C427" i="10"/>
  <c r="Z72" i="10"/>
  <c r="B519" i="1" s="1"/>
  <c r="E756" i="10"/>
  <c r="E814" i="10" s="1"/>
  <c r="I209" i="9"/>
  <c r="H145" i="9"/>
  <c r="I81" i="9"/>
  <c r="C558" i="1"/>
  <c r="I117" i="9"/>
  <c r="F81" i="9"/>
  <c r="BX71" i="1"/>
  <c r="C644" i="1" s="1"/>
  <c r="AL71" i="1"/>
  <c r="C181" i="9" s="1"/>
  <c r="C369" i="9"/>
  <c r="G305" i="9"/>
  <c r="I49" i="9"/>
  <c r="D81" i="9"/>
  <c r="C273" i="9"/>
  <c r="CE62" i="1"/>
  <c r="I364" i="9" s="1"/>
  <c r="C12" i="9"/>
  <c r="CE65" i="1"/>
  <c r="C15" i="9"/>
  <c r="I277" i="9"/>
  <c r="AJ71" i="1"/>
  <c r="C529" i="1" s="1"/>
  <c r="G529" i="1" s="1"/>
  <c r="C632" i="1"/>
  <c r="E209" i="9"/>
  <c r="T71" i="1"/>
  <c r="C685" i="1" s="1"/>
  <c r="Z71" i="1"/>
  <c r="E117" i="9" s="1"/>
  <c r="AW71" i="1"/>
  <c r="C542" i="1" s="1"/>
  <c r="E71" i="1"/>
  <c r="C498" i="1" s="1"/>
  <c r="G498" i="1" s="1"/>
  <c r="R71" i="1"/>
  <c r="C511" i="1" s="1"/>
  <c r="G511" i="1" s="1"/>
  <c r="BG71" i="1"/>
  <c r="C618" i="1" s="1"/>
  <c r="CB71" i="1"/>
  <c r="C622" i="1" s="1"/>
  <c r="C700" i="1"/>
  <c r="C695" i="1"/>
  <c r="C563" i="1"/>
  <c r="C673" i="1"/>
  <c r="C528" i="1"/>
  <c r="G528" i="1" s="1"/>
  <c r="C571" i="1"/>
  <c r="H341" i="9"/>
  <c r="C646" i="1"/>
  <c r="C687" i="1"/>
  <c r="C515" i="1"/>
  <c r="G515" i="1" s="1"/>
  <c r="H85" i="9"/>
  <c r="C675" i="1"/>
  <c r="C53" i="9"/>
  <c r="C503" i="1"/>
  <c r="G503" i="1" s="1"/>
  <c r="D117" i="9"/>
  <c r="C518" i="1"/>
  <c r="G518" i="1" s="1"/>
  <c r="C690" i="1"/>
  <c r="I21" i="9"/>
  <c r="C502" i="1"/>
  <c r="G502" i="1" s="1"/>
  <c r="C674" i="1"/>
  <c r="AM71" i="1"/>
  <c r="AZ71" i="1"/>
  <c r="C545" i="1" s="1"/>
  <c r="G545" i="1" s="1"/>
  <c r="CA71" i="1"/>
  <c r="C647" i="1" s="1"/>
  <c r="E245" i="9"/>
  <c r="BH71" i="1"/>
  <c r="C636" i="1" s="1"/>
  <c r="AA71" i="1"/>
  <c r="C520" i="1" s="1"/>
  <c r="G520" i="1" s="1"/>
  <c r="BY71" i="1"/>
  <c r="C645" i="1" s="1"/>
  <c r="AU71" i="1"/>
  <c r="C626" i="1"/>
  <c r="H21" i="9"/>
  <c r="D337" i="9"/>
  <c r="AP71" i="1"/>
  <c r="G241" i="9"/>
  <c r="BD71" i="1"/>
  <c r="F71" i="1"/>
  <c r="C671" i="1" s="1"/>
  <c r="G71" i="1"/>
  <c r="C500" i="1" s="1"/>
  <c r="G500" i="1" s="1"/>
  <c r="BC71" i="1"/>
  <c r="C548" i="1" s="1"/>
  <c r="AC71" i="1"/>
  <c r="C694" i="1" s="1"/>
  <c r="BJ71" i="1"/>
  <c r="X71" i="1"/>
  <c r="F273" i="9"/>
  <c r="BQ71" i="1"/>
  <c r="F309" i="9" s="1"/>
  <c r="K71" i="1"/>
  <c r="C676" i="1" s="1"/>
  <c r="BE71" i="1"/>
  <c r="C614" i="1" s="1"/>
  <c r="AS71" i="1"/>
  <c r="C538" i="1" s="1"/>
  <c r="G538" i="1" s="1"/>
  <c r="W71" i="1"/>
  <c r="C688" i="1" s="1"/>
  <c r="Q71" i="1"/>
  <c r="C682" i="1" s="1"/>
  <c r="AK71" i="1"/>
  <c r="C530" i="1" s="1"/>
  <c r="G530" i="1" s="1"/>
  <c r="D71" i="1"/>
  <c r="D21" i="9" s="1"/>
  <c r="BN71" i="1"/>
  <c r="C678" i="1"/>
  <c r="C506" i="1"/>
  <c r="G506" i="1" s="1"/>
  <c r="C643" i="1"/>
  <c r="F213" i="9"/>
  <c r="C708" i="1"/>
  <c r="E341" i="9"/>
  <c r="C541" i="1"/>
  <c r="C507" i="1"/>
  <c r="G507" i="1" s="1"/>
  <c r="C625" i="1"/>
  <c r="D341" i="9"/>
  <c r="G53" i="9"/>
  <c r="C544" i="1"/>
  <c r="G544" i="1" s="1"/>
  <c r="C642" i="1"/>
  <c r="C508" i="1"/>
  <c r="G508" i="1" s="1"/>
  <c r="C543" i="1"/>
  <c r="C527" i="1"/>
  <c r="G527" i="1" s="1"/>
  <c r="C680" i="1"/>
  <c r="C616" i="1"/>
  <c r="C560" i="1"/>
  <c r="C699" i="1"/>
  <c r="C539" i="1"/>
  <c r="G539" i="1" s="1"/>
  <c r="D213" i="9"/>
  <c r="H181" i="9"/>
  <c r="D373" i="9"/>
  <c r="C525" i="1"/>
  <c r="G525" i="1" s="1"/>
  <c r="C697" i="1"/>
  <c r="D149" i="9"/>
  <c r="C698" i="1"/>
  <c r="E149" i="9"/>
  <c r="C526" i="1"/>
  <c r="G526" i="1" s="1"/>
  <c r="F181" i="9"/>
  <c r="C534" i="1"/>
  <c r="G534" i="1" s="1"/>
  <c r="C706" i="1"/>
  <c r="I245" i="9"/>
  <c r="C574" i="1"/>
  <c r="C640" i="1"/>
  <c r="I309" i="9"/>
  <c r="C565" i="1"/>
  <c r="C621" i="1"/>
  <c r="E309" i="9"/>
  <c r="C561" i="1"/>
  <c r="C635" i="1"/>
  <c r="G277" i="9"/>
  <c r="C556" i="1"/>
  <c r="C546" i="1"/>
  <c r="G546" i="1" s="1"/>
  <c r="C630" i="1"/>
  <c r="D245" i="9"/>
  <c r="C677" i="1"/>
  <c r="E53" i="9"/>
  <c r="C505" i="1"/>
  <c r="G505" i="1" s="1"/>
  <c r="C627" i="1"/>
  <c r="C641" i="1"/>
  <c r="C341" i="9"/>
  <c r="C566" i="1"/>
  <c r="C709" i="1"/>
  <c r="C537" i="1"/>
  <c r="G537" i="1" s="1"/>
  <c r="I181" i="9"/>
  <c r="C533" i="1"/>
  <c r="G533" i="1" s="1"/>
  <c r="C705" i="1"/>
  <c r="E181" i="9"/>
  <c r="G85" i="9"/>
  <c r="C514" i="1"/>
  <c r="G514" i="1" s="1"/>
  <c r="C686" i="1"/>
  <c r="C557" i="1"/>
  <c r="H277" i="9"/>
  <c r="C637" i="1"/>
  <c r="C639" i="1"/>
  <c r="C564" i="1"/>
  <c r="H309" i="9"/>
  <c r="E277" i="9"/>
  <c r="C634" i="1"/>
  <c r="C554" i="1"/>
  <c r="I53" i="9"/>
  <c r="C681" i="1"/>
  <c r="C509" i="1"/>
  <c r="G509" i="1" s="1"/>
  <c r="C524" i="1"/>
  <c r="G524" i="1" s="1"/>
  <c r="C696" i="1"/>
  <c r="C149" i="9"/>
  <c r="E85" i="9"/>
  <c r="C684" i="1"/>
  <c r="C512" i="1"/>
  <c r="G512" i="1" s="1"/>
  <c r="F305" i="9"/>
  <c r="E113" i="9"/>
  <c r="F113" i="9"/>
  <c r="E17" i="9"/>
  <c r="E49" i="9"/>
  <c r="C209" i="9"/>
  <c r="C49" i="9"/>
  <c r="H305" i="9"/>
  <c r="I113" i="9"/>
  <c r="H81" i="9"/>
  <c r="D177" i="9"/>
  <c r="C81" i="9"/>
  <c r="F241" i="9"/>
  <c r="I177" i="9"/>
  <c r="I337" i="9"/>
  <c r="F209" i="9"/>
  <c r="H17" i="9"/>
  <c r="E337" i="9"/>
  <c r="D145" i="9"/>
  <c r="I305" i="9"/>
  <c r="E177" i="9"/>
  <c r="G145" i="9"/>
  <c r="G49" i="9"/>
  <c r="G177" i="9"/>
  <c r="H273" i="9"/>
  <c r="D369" i="9"/>
  <c r="E273" i="9"/>
  <c r="C337" i="9"/>
  <c r="D209" i="9"/>
  <c r="H177" i="9"/>
  <c r="H49" i="9"/>
  <c r="C67" i="1"/>
  <c r="C71" i="1" s="1"/>
  <c r="CE52" i="1"/>
  <c r="D241" i="9"/>
  <c r="F145" i="9"/>
  <c r="E145" i="9"/>
  <c r="I17" i="9"/>
  <c r="D305" i="9"/>
  <c r="C145" i="9"/>
  <c r="E81" i="9"/>
  <c r="D113" i="9"/>
  <c r="H337" i="9"/>
  <c r="C142" i="8"/>
  <c r="D393" i="1"/>
  <c r="C548" i="10"/>
  <c r="C696" i="10"/>
  <c r="C524" i="10"/>
  <c r="C67" i="10"/>
  <c r="C72" i="10" s="1"/>
  <c r="CE52" i="10"/>
  <c r="C520" i="10"/>
  <c r="C629" i="1" l="1"/>
  <c r="G117" i="9"/>
  <c r="C693" i="1"/>
  <c r="H512" i="1"/>
  <c r="H518" i="1"/>
  <c r="C710" i="10"/>
  <c r="C528" i="10"/>
  <c r="G528" i="10" s="1"/>
  <c r="H528" i="10" s="1"/>
  <c r="C703" i="10"/>
  <c r="F500" i="1"/>
  <c r="C550" i="10"/>
  <c r="C556" i="10"/>
  <c r="C683" i="10"/>
  <c r="C692" i="10"/>
  <c r="C635" i="10"/>
  <c r="C534" i="10"/>
  <c r="G534" i="10" s="1"/>
  <c r="C638" i="10"/>
  <c r="C501" i="10"/>
  <c r="G501" i="10" s="1"/>
  <c r="F502" i="1"/>
  <c r="C627" i="10"/>
  <c r="B505" i="1"/>
  <c r="H505" i="1" s="1"/>
  <c r="C621" i="10"/>
  <c r="C538" i="10"/>
  <c r="G538" i="10" s="1"/>
  <c r="C521" i="10"/>
  <c r="H521" i="10" s="1"/>
  <c r="C628" i="10"/>
  <c r="C673" i="10"/>
  <c r="C620" i="10"/>
  <c r="C706" i="10"/>
  <c r="C563" i="10"/>
  <c r="C498" i="10"/>
  <c r="G498" i="10" s="1"/>
  <c r="C517" i="10"/>
  <c r="G517" i="10" s="1"/>
  <c r="H517" i="10" s="1"/>
  <c r="C522" i="10"/>
  <c r="H522" i="10" s="1"/>
  <c r="C552" i="10"/>
  <c r="C565" i="10"/>
  <c r="C625" i="10"/>
  <c r="C499" i="10"/>
  <c r="G499" i="10" s="1"/>
  <c r="C671" i="10"/>
  <c r="C645" i="10"/>
  <c r="C568" i="10"/>
  <c r="F512" i="1"/>
  <c r="C536" i="10"/>
  <c r="G536" i="10" s="1"/>
  <c r="C641" i="10"/>
  <c r="C572" i="10"/>
  <c r="C693" i="10"/>
  <c r="C712" i="10"/>
  <c r="C636" i="10"/>
  <c r="C624" i="10"/>
  <c r="B499" i="1"/>
  <c r="H499" i="1" s="1"/>
  <c r="C642" i="10"/>
  <c r="B532" i="1"/>
  <c r="F532" i="1" s="1"/>
  <c r="C535" i="10"/>
  <c r="G535" i="10" s="1"/>
  <c r="C694" i="10"/>
  <c r="C546" i="10"/>
  <c r="C539" i="10"/>
  <c r="G539" i="10" s="1"/>
  <c r="C640" i="10"/>
  <c r="C511" i="10"/>
  <c r="H511" i="10" s="1"/>
  <c r="C689" i="10"/>
  <c r="B503" i="1"/>
  <c r="C674" i="10"/>
  <c r="C502" i="10"/>
  <c r="G502" i="10" s="1"/>
  <c r="C700" i="10"/>
  <c r="C544" i="10"/>
  <c r="G544" i="10" s="1"/>
  <c r="H544" i="10" s="1"/>
  <c r="C643" i="10"/>
  <c r="C623" i="10"/>
  <c r="C708" i="10"/>
  <c r="C707" i="10"/>
  <c r="C561" i="10"/>
  <c r="C622" i="10"/>
  <c r="C570" i="10"/>
  <c r="C566" i="10"/>
  <c r="C562" i="10"/>
  <c r="B528" i="1"/>
  <c r="F528" i="1" s="1"/>
  <c r="B510" i="1"/>
  <c r="F510" i="1" s="1"/>
  <c r="C509" i="10"/>
  <c r="G509" i="10" s="1"/>
  <c r="H509" i="10" s="1"/>
  <c r="B550" i="1"/>
  <c r="F550" i="1" s="1"/>
  <c r="C676" i="10"/>
  <c r="B540" i="1"/>
  <c r="H540" i="1" s="1"/>
  <c r="C549" i="10"/>
  <c r="G549" i="10" s="1"/>
  <c r="H549" i="10" s="1"/>
  <c r="B504" i="1"/>
  <c r="C675" i="10"/>
  <c r="B554" i="1"/>
  <c r="C633" i="10"/>
  <c r="C631" i="10"/>
  <c r="C560" i="10"/>
  <c r="C690" i="10"/>
  <c r="C698" i="10"/>
  <c r="C639" i="10"/>
  <c r="C573" i="10"/>
  <c r="C551" i="10"/>
  <c r="B544" i="1"/>
  <c r="F544" i="1" s="1"/>
  <c r="H544" i="1" s="1"/>
  <c r="C699" i="10"/>
  <c r="C540" i="10"/>
  <c r="C617" i="10"/>
  <c r="C567" i="10"/>
  <c r="C518" i="10"/>
  <c r="G518" i="10" s="1"/>
  <c r="H518" i="10" s="1"/>
  <c r="C526" i="10"/>
  <c r="G526" i="10" s="1"/>
  <c r="C564" i="10"/>
  <c r="C619" i="10"/>
  <c r="C704" i="10"/>
  <c r="C691" i="10"/>
  <c r="C615" i="10"/>
  <c r="B513" i="1"/>
  <c r="C512" i="10"/>
  <c r="C684" i="10"/>
  <c r="B538" i="1"/>
  <c r="C709" i="10"/>
  <c r="C537" i="10"/>
  <c r="G537" i="10" s="1"/>
  <c r="C672" i="10"/>
  <c r="C500" i="10"/>
  <c r="B501" i="1"/>
  <c r="B508" i="1"/>
  <c r="C679" i="10"/>
  <c r="C507" i="10"/>
  <c r="B509" i="1"/>
  <c r="C508" i="10"/>
  <c r="G508" i="10" s="1"/>
  <c r="B506" i="1"/>
  <c r="C677" i="10"/>
  <c r="C505" i="10"/>
  <c r="G505" i="10" s="1"/>
  <c r="B514" i="1"/>
  <c r="C513" i="10"/>
  <c r="C685" i="10"/>
  <c r="B526" i="1"/>
  <c r="C697" i="10"/>
  <c r="C525" i="10"/>
  <c r="B559" i="1"/>
  <c r="C618" i="10"/>
  <c r="C558" i="10"/>
  <c r="C532" i="10"/>
  <c r="G532" i="10" s="1"/>
  <c r="C519" i="10"/>
  <c r="G519" i="10" s="1"/>
  <c r="C680" i="10"/>
  <c r="B542" i="1"/>
  <c r="C630" i="10"/>
  <c r="C541" i="10"/>
  <c r="B555" i="1"/>
  <c r="C554" i="10"/>
  <c r="C634" i="10"/>
  <c r="C555" i="10"/>
  <c r="B556" i="1"/>
  <c r="B507" i="1"/>
  <c r="C678" i="10"/>
  <c r="C506" i="10"/>
  <c r="G506" i="10" s="1"/>
  <c r="C668" i="10"/>
  <c r="C496" i="10"/>
  <c r="G496" i="10" s="1"/>
  <c r="B496" i="1"/>
  <c r="C667" i="10"/>
  <c r="C495" i="10"/>
  <c r="B546" i="1"/>
  <c r="C629" i="10"/>
  <c r="C545" i="10"/>
  <c r="B531" i="1"/>
  <c r="F531" i="1" s="1"/>
  <c r="C530" i="10"/>
  <c r="G530" i="10" s="1"/>
  <c r="C702" i="10"/>
  <c r="C542" i="10"/>
  <c r="C510" i="10"/>
  <c r="B511" i="1"/>
  <c r="C682" i="10"/>
  <c r="B534" i="1"/>
  <c r="C705" i="10"/>
  <c r="C533" i="10"/>
  <c r="G533" i="10" s="1"/>
  <c r="B530" i="1"/>
  <c r="C529" i="10"/>
  <c r="C701" i="10"/>
  <c r="C547" i="10"/>
  <c r="B548" i="1"/>
  <c r="C632" i="10"/>
  <c r="B515" i="1"/>
  <c r="C686" i="10"/>
  <c r="C514" i="10"/>
  <c r="B570" i="1"/>
  <c r="C569" i="10"/>
  <c r="C644" i="10"/>
  <c r="C688" i="10"/>
  <c r="C516" i="10"/>
  <c r="B517" i="1"/>
  <c r="B516" i="1"/>
  <c r="C515" i="10"/>
  <c r="C687" i="10"/>
  <c r="C626" i="10"/>
  <c r="B560" i="1"/>
  <c r="C559" i="10"/>
  <c r="B524" i="1"/>
  <c r="C695" i="10"/>
  <c r="C523" i="10"/>
  <c r="B558" i="1"/>
  <c r="C557" i="10"/>
  <c r="C637" i="10"/>
  <c r="B498" i="1"/>
  <c r="C497" i="10"/>
  <c r="C669" i="10"/>
  <c r="F536" i="1"/>
  <c r="H536" i="1"/>
  <c r="F497" i="1"/>
  <c r="H497" i="1"/>
  <c r="F520" i="1"/>
  <c r="H520" i="1" s="1"/>
  <c r="D614" i="10"/>
  <c r="G543" i="10"/>
  <c r="H543" i="10" s="1"/>
  <c r="C428" i="1"/>
  <c r="C703" i="1"/>
  <c r="C569" i="1"/>
  <c r="C531" i="1"/>
  <c r="G531" i="1" s="1"/>
  <c r="C277" i="9"/>
  <c r="C691" i="1"/>
  <c r="F341" i="9"/>
  <c r="C552" i="1"/>
  <c r="H149" i="9"/>
  <c r="F245" i="9"/>
  <c r="C519" i="1"/>
  <c r="G519" i="1" s="1"/>
  <c r="C499" i="1"/>
  <c r="G499" i="1" s="1"/>
  <c r="C562" i="1"/>
  <c r="C701" i="1"/>
  <c r="C570" i="1"/>
  <c r="C683" i="1"/>
  <c r="C213" i="9"/>
  <c r="C513" i="1"/>
  <c r="G513" i="1" s="1"/>
  <c r="C431" i="1"/>
  <c r="I367" i="9"/>
  <c r="C85" i="9"/>
  <c r="D277" i="9"/>
  <c r="I341" i="9"/>
  <c r="C631" i="1"/>
  <c r="D85" i="9"/>
  <c r="G213" i="9"/>
  <c r="F85" i="9"/>
  <c r="C670" i="1"/>
  <c r="E21" i="9"/>
  <c r="C572" i="1"/>
  <c r="C373" i="9"/>
  <c r="C573" i="1"/>
  <c r="H245" i="9"/>
  <c r="C504" i="1"/>
  <c r="G504" i="1" s="1"/>
  <c r="C522" i="1"/>
  <c r="G522" i="1" s="1"/>
  <c r="H117" i="9"/>
  <c r="C669" i="1"/>
  <c r="C550" i="1"/>
  <c r="G550" i="1" s="1"/>
  <c r="C245" i="9"/>
  <c r="F21" i="9"/>
  <c r="C692" i="1"/>
  <c r="F117" i="9"/>
  <c r="C497" i="1"/>
  <c r="G497" i="1" s="1"/>
  <c r="C553" i="1"/>
  <c r="C710" i="1"/>
  <c r="C628" i="1"/>
  <c r="I149" i="9"/>
  <c r="C510" i="1"/>
  <c r="G510" i="1" s="1"/>
  <c r="C633" i="1"/>
  <c r="C309" i="9"/>
  <c r="C619" i="1"/>
  <c r="C559" i="1"/>
  <c r="C707" i="1"/>
  <c r="C535" i="1"/>
  <c r="G535" i="1" s="1"/>
  <c r="G181" i="9"/>
  <c r="C623" i="1"/>
  <c r="I85" i="9"/>
  <c r="C516" i="1"/>
  <c r="G516" i="1" s="1"/>
  <c r="C702" i="1"/>
  <c r="G341" i="9"/>
  <c r="C672" i="1"/>
  <c r="F277" i="9"/>
  <c r="C617" i="1"/>
  <c r="C555" i="1"/>
  <c r="D53" i="9"/>
  <c r="C117" i="9"/>
  <c r="C689" i="1"/>
  <c r="C517" i="1"/>
  <c r="G517" i="1" s="1"/>
  <c r="G21" i="9"/>
  <c r="G245" i="9"/>
  <c r="C624" i="1"/>
  <c r="C549" i="1"/>
  <c r="C540" i="1"/>
  <c r="G540" i="1" s="1"/>
  <c r="E213" i="9"/>
  <c r="C712" i="1"/>
  <c r="C532" i="1"/>
  <c r="G532" i="1" s="1"/>
  <c r="D181" i="9"/>
  <c r="C704" i="1"/>
  <c r="C496" i="1"/>
  <c r="G496" i="1" s="1"/>
  <c r="C21" i="9"/>
  <c r="C668" i="1"/>
  <c r="D615" i="1"/>
  <c r="CE67" i="1"/>
  <c r="CE71" i="1" s="1"/>
  <c r="C716" i="1" s="1"/>
  <c r="C17" i="9"/>
  <c r="J733" i="10"/>
  <c r="J814" i="10" s="1"/>
  <c r="CE67" i="10"/>
  <c r="CE72" i="10" s="1"/>
  <c r="C715" i="10" s="1"/>
  <c r="H545" i="1"/>
  <c r="F545" i="1"/>
  <c r="H534" i="10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G520" i="10"/>
  <c r="H520" i="10"/>
  <c r="H527" i="1"/>
  <c r="F527" i="1"/>
  <c r="F539" i="1"/>
  <c r="H539" i="1" s="1"/>
  <c r="F519" i="1"/>
  <c r="H524" i="10"/>
  <c r="G524" i="10"/>
  <c r="F523" i="1"/>
  <c r="H523" i="1" s="1"/>
  <c r="F537" i="1"/>
  <c r="H537" i="1"/>
  <c r="H550" i="1" l="1"/>
  <c r="H519" i="1"/>
  <c r="H522" i="1"/>
  <c r="H510" i="1"/>
  <c r="F505" i="1"/>
  <c r="G521" i="10"/>
  <c r="G522" i="10"/>
  <c r="F499" i="1"/>
  <c r="H528" i="1"/>
  <c r="H519" i="10"/>
  <c r="G511" i="10"/>
  <c r="H532" i="1"/>
  <c r="H503" i="1"/>
  <c r="F503" i="1"/>
  <c r="F540" i="1"/>
  <c r="H504" i="1"/>
  <c r="F504" i="1"/>
  <c r="H530" i="10"/>
  <c r="C647" i="10"/>
  <c r="M715" i="10" s="1"/>
  <c r="Z815" i="10" s="1"/>
  <c r="F501" i="1"/>
  <c r="H501" i="1" s="1"/>
  <c r="F524" i="1"/>
  <c r="H524" i="1" s="1"/>
  <c r="G516" i="10"/>
  <c r="H516" i="10" s="1"/>
  <c r="F511" i="1"/>
  <c r="H511" i="1" s="1"/>
  <c r="G495" i="10"/>
  <c r="H495" i="10" s="1"/>
  <c r="C714" i="10"/>
  <c r="F526" i="1"/>
  <c r="H526" i="1" s="1"/>
  <c r="F509" i="1"/>
  <c r="H509" i="1" s="1"/>
  <c r="F513" i="1"/>
  <c r="H513" i="1"/>
  <c r="H531" i="1"/>
  <c r="G497" i="10"/>
  <c r="H497" i="10" s="1"/>
  <c r="G510" i="10"/>
  <c r="H510" i="10" s="1"/>
  <c r="G507" i="10"/>
  <c r="H507" i="10"/>
  <c r="G500" i="10"/>
  <c r="H500" i="10" s="1"/>
  <c r="F498" i="1"/>
  <c r="H498" i="1" s="1"/>
  <c r="G523" i="10"/>
  <c r="H523" i="10"/>
  <c r="F516" i="1"/>
  <c r="H516" i="1" s="1"/>
  <c r="H529" i="10"/>
  <c r="G529" i="10"/>
  <c r="F534" i="1"/>
  <c r="H534" i="1"/>
  <c r="F496" i="1"/>
  <c r="H496" i="1" s="1"/>
  <c r="G525" i="10"/>
  <c r="H525" i="10" s="1"/>
  <c r="G513" i="10"/>
  <c r="H513" i="10" s="1"/>
  <c r="F506" i="1"/>
  <c r="H506" i="1"/>
  <c r="G515" i="10"/>
  <c r="H515" i="10" s="1"/>
  <c r="F515" i="1"/>
  <c r="H515" i="1" s="1"/>
  <c r="G545" i="10"/>
  <c r="H545" i="10"/>
  <c r="H538" i="1"/>
  <c r="F538" i="1"/>
  <c r="F517" i="1"/>
  <c r="H517" i="1"/>
  <c r="G514" i="10"/>
  <c r="H514" i="10" s="1"/>
  <c r="F530" i="1"/>
  <c r="H530" i="1" s="1"/>
  <c r="H546" i="1"/>
  <c r="F546" i="1"/>
  <c r="F507" i="1"/>
  <c r="H507" i="1"/>
  <c r="F514" i="1"/>
  <c r="H514" i="1" s="1"/>
  <c r="H508" i="10"/>
  <c r="F508" i="1"/>
  <c r="H508" i="1"/>
  <c r="G512" i="10"/>
  <c r="H512" i="10"/>
  <c r="D683" i="10"/>
  <c r="D642" i="10"/>
  <c r="D704" i="10"/>
  <c r="D698" i="10"/>
  <c r="D621" i="10"/>
  <c r="D630" i="10"/>
  <c r="D696" i="10"/>
  <c r="D682" i="10"/>
  <c r="D668" i="10"/>
  <c r="D643" i="10"/>
  <c r="D640" i="10"/>
  <c r="D644" i="10"/>
  <c r="D673" i="10"/>
  <c r="D688" i="10"/>
  <c r="D684" i="10"/>
  <c r="D637" i="10"/>
  <c r="D628" i="10"/>
  <c r="D625" i="10"/>
  <c r="D619" i="10"/>
  <c r="D706" i="10"/>
  <c r="D667" i="10"/>
  <c r="D634" i="10"/>
  <c r="D709" i="10"/>
  <c r="D712" i="10"/>
  <c r="D705" i="10"/>
  <c r="D695" i="10"/>
  <c r="D702" i="10"/>
  <c r="D632" i="10"/>
  <c r="D686" i="10"/>
  <c r="D624" i="10"/>
  <c r="D669" i="10"/>
  <c r="D672" i="10"/>
  <c r="D618" i="10"/>
  <c r="D631" i="10"/>
  <c r="D690" i="10"/>
  <c r="D708" i="10"/>
  <c r="D687" i="10"/>
  <c r="D681" i="10"/>
  <c r="D676" i="10"/>
  <c r="D677" i="10"/>
  <c r="D679" i="10"/>
  <c r="D693" i="10"/>
  <c r="D701" i="10"/>
  <c r="D620" i="10"/>
  <c r="D710" i="10"/>
  <c r="D694" i="10"/>
  <c r="D711" i="10"/>
  <c r="D700" i="10"/>
  <c r="D692" i="10"/>
  <c r="D678" i="10"/>
  <c r="D715" i="10"/>
  <c r="D675" i="10"/>
  <c r="D638" i="10"/>
  <c r="D691" i="10"/>
  <c r="D627" i="10"/>
  <c r="D707" i="10"/>
  <c r="D623" i="10"/>
  <c r="D615" i="10"/>
  <c r="D670" i="10"/>
  <c r="D635" i="10"/>
  <c r="D703" i="10"/>
  <c r="D639" i="10"/>
  <c r="D646" i="10"/>
  <c r="D636" i="10"/>
  <c r="D622" i="10"/>
  <c r="D629" i="10"/>
  <c r="D689" i="10"/>
  <c r="D626" i="10"/>
  <c r="D697" i="10"/>
  <c r="D616" i="10"/>
  <c r="D680" i="10"/>
  <c r="D674" i="10"/>
  <c r="D617" i="10"/>
  <c r="D685" i="10"/>
  <c r="D699" i="10"/>
  <c r="D641" i="10"/>
  <c r="D633" i="10"/>
  <c r="D645" i="10"/>
  <c r="D671" i="10"/>
  <c r="C648" i="1"/>
  <c r="M716" i="1" s="1"/>
  <c r="C715" i="1"/>
  <c r="I373" i="9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I369" i="9"/>
  <c r="C433" i="1"/>
  <c r="C441" i="1" s="1"/>
  <c r="J815" i="10"/>
  <c r="C432" i="10"/>
  <c r="C441" i="10" s="1"/>
  <c r="E622" i="10" l="1"/>
  <c r="E715" i="10" s="1"/>
  <c r="E611" i="10"/>
  <c r="E670" i="10" s="1"/>
  <c r="D714" i="10"/>
  <c r="E612" i="1"/>
  <c r="E623" i="1"/>
  <c r="E716" i="1" s="1"/>
  <c r="D715" i="1"/>
  <c r="E698" i="10" l="1"/>
  <c r="E672" i="10"/>
  <c r="E637" i="10"/>
  <c r="E712" i="10"/>
  <c r="E641" i="10"/>
  <c r="E624" i="10"/>
  <c r="E695" i="10"/>
  <c r="E703" i="10"/>
  <c r="E639" i="10"/>
  <c r="E628" i="10"/>
  <c r="E704" i="10"/>
  <c r="E699" i="10"/>
  <c r="E642" i="10"/>
  <c r="E640" i="10"/>
  <c r="E682" i="10"/>
  <c r="E681" i="10"/>
  <c r="E683" i="10"/>
  <c r="E625" i="10"/>
  <c r="E646" i="10"/>
  <c r="E629" i="10"/>
  <c r="E671" i="10"/>
  <c r="E678" i="10"/>
  <c r="E645" i="10"/>
  <c r="E627" i="10"/>
  <c r="E644" i="10"/>
  <c r="E708" i="10"/>
  <c r="E669" i="10"/>
  <c r="E694" i="10"/>
  <c r="E632" i="10"/>
  <c r="E691" i="10"/>
  <c r="E638" i="10"/>
  <c r="E674" i="10"/>
  <c r="E705" i="10"/>
  <c r="E707" i="10"/>
  <c r="E631" i="10"/>
  <c r="E687" i="10"/>
  <c r="E711" i="10"/>
  <c r="E675" i="10"/>
  <c r="E673" i="10"/>
  <c r="E702" i="10"/>
  <c r="E676" i="10"/>
  <c r="E706" i="10"/>
  <c r="E690" i="10"/>
  <c r="E635" i="10"/>
  <c r="E634" i="10"/>
  <c r="E688" i="10"/>
  <c r="E679" i="10"/>
  <c r="E680" i="10"/>
  <c r="E633" i="10"/>
  <c r="E667" i="10"/>
  <c r="E623" i="10"/>
  <c r="F623" i="10" s="1"/>
  <c r="F687" i="10" s="1"/>
  <c r="E710" i="10"/>
  <c r="E709" i="10"/>
  <c r="E692" i="10"/>
  <c r="E630" i="10"/>
  <c r="E700" i="10"/>
  <c r="E689" i="10"/>
  <c r="E685" i="10"/>
  <c r="E677" i="10"/>
  <c r="E686" i="10"/>
  <c r="E701" i="10"/>
  <c r="E693" i="10"/>
  <c r="E697" i="10"/>
  <c r="E696" i="10"/>
  <c r="E626" i="10"/>
  <c r="E684" i="10"/>
  <c r="E636" i="10"/>
  <c r="E643" i="10"/>
  <c r="E668" i="10"/>
  <c r="E708" i="1"/>
  <c r="E711" i="1"/>
  <c r="E684" i="1"/>
  <c r="E680" i="1"/>
  <c r="E699" i="1"/>
  <c r="E673" i="1"/>
  <c r="E682" i="1"/>
  <c r="E678" i="1"/>
  <c r="E624" i="1"/>
  <c r="F624" i="1" s="1"/>
  <c r="F694" i="1" s="1"/>
  <c r="E629" i="1"/>
  <c r="E646" i="1"/>
  <c r="E706" i="1"/>
  <c r="E681" i="1"/>
  <c r="E640" i="1"/>
  <c r="E635" i="1"/>
  <c r="E672" i="1"/>
  <c r="E707" i="1"/>
  <c r="E644" i="1"/>
  <c r="E632" i="1"/>
  <c r="E677" i="1"/>
  <c r="E630" i="1"/>
  <c r="E683" i="1"/>
  <c r="E634" i="1"/>
  <c r="E704" i="1"/>
  <c r="E698" i="1"/>
  <c r="E642" i="1"/>
  <c r="E688" i="1"/>
  <c r="E679" i="1"/>
  <c r="E692" i="1"/>
  <c r="E710" i="1"/>
  <c r="E647" i="1"/>
  <c r="E703" i="1"/>
  <c r="E671" i="1"/>
  <c r="E685" i="1"/>
  <c r="E631" i="1"/>
  <c r="E674" i="1"/>
  <c r="F695" i="1"/>
  <c r="E626" i="1"/>
  <c r="E638" i="1"/>
  <c r="E645" i="1"/>
  <c r="E687" i="1"/>
  <c r="E670" i="1"/>
  <c r="E693" i="1"/>
  <c r="E691" i="1"/>
  <c r="E675" i="1"/>
  <c r="E676" i="1"/>
  <c r="E689" i="1"/>
  <c r="E641" i="1"/>
  <c r="E702" i="1"/>
  <c r="E695" i="1"/>
  <c r="E690" i="1"/>
  <c r="E705" i="1"/>
  <c r="E633" i="1"/>
  <c r="E694" i="1"/>
  <c r="E686" i="1"/>
  <c r="E696" i="1"/>
  <c r="E643" i="1"/>
  <c r="E712" i="1"/>
  <c r="E669" i="1"/>
  <c r="E709" i="1"/>
  <c r="E639" i="1"/>
  <c r="E701" i="1"/>
  <c r="E668" i="1"/>
  <c r="E628" i="1"/>
  <c r="E637" i="1"/>
  <c r="E700" i="1"/>
  <c r="E713" i="1"/>
  <c r="E627" i="1"/>
  <c r="E636" i="1"/>
  <c r="E697" i="1"/>
  <c r="E625" i="1"/>
  <c r="F675" i="1" l="1"/>
  <c r="F682" i="1"/>
  <c r="F680" i="1"/>
  <c r="F698" i="1"/>
  <c r="F701" i="1"/>
  <c r="F696" i="1"/>
  <c r="F644" i="1"/>
  <c r="F692" i="1"/>
  <c r="F681" i="1"/>
  <c r="F633" i="1"/>
  <c r="F710" i="1"/>
  <c r="F702" i="1"/>
  <c r="F635" i="1"/>
  <c r="F638" i="1"/>
  <c r="F673" i="1"/>
  <c r="F678" i="1"/>
  <c r="F683" i="1"/>
  <c r="F700" i="1"/>
  <c r="F712" i="1"/>
  <c r="F707" i="10"/>
  <c r="F674" i="10"/>
  <c r="F634" i="10"/>
  <c r="F686" i="10"/>
  <c r="F683" i="10"/>
  <c r="F667" i="10"/>
  <c r="F680" i="10"/>
  <c r="F689" i="10"/>
  <c r="F639" i="10"/>
  <c r="F678" i="10"/>
  <c r="F626" i="10"/>
  <c r="F630" i="10"/>
  <c r="F685" i="10"/>
  <c r="F642" i="10"/>
  <c r="F700" i="10"/>
  <c r="F641" i="10"/>
  <c r="F670" i="10"/>
  <c r="F698" i="10"/>
  <c r="F676" i="10"/>
  <c r="F699" i="10"/>
  <c r="F679" i="10"/>
  <c r="F693" i="10"/>
  <c r="F705" i="10"/>
  <c r="F690" i="10"/>
  <c r="F624" i="10"/>
  <c r="G624" i="10" s="1"/>
  <c r="F632" i="10"/>
  <c r="F702" i="10"/>
  <c r="F711" i="10"/>
  <c r="F688" i="10"/>
  <c r="F636" i="10"/>
  <c r="F710" i="10"/>
  <c r="F668" i="10"/>
  <c r="F695" i="10"/>
  <c r="F709" i="10"/>
  <c r="F673" i="10"/>
  <c r="F627" i="10"/>
  <c r="F703" i="10"/>
  <c r="F684" i="10"/>
  <c r="F640" i="10"/>
  <c r="F701" i="10"/>
  <c r="F643" i="10"/>
  <c r="F631" i="10"/>
  <c r="F706" i="10"/>
  <c r="F633" i="10"/>
  <c r="F625" i="10"/>
  <c r="F675" i="10"/>
  <c r="F669" i="10"/>
  <c r="F635" i="10"/>
  <c r="F697" i="10"/>
  <c r="F629" i="10"/>
  <c r="F638" i="10"/>
  <c r="F682" i="10"/>
  <c r="F712" i="10"/>
  <c r="F677" i="10"/>
  <c r="F646" i="10"/>
  <c r="F672" i="10"/>
  <c r="F715" i="10"/>
  <c r="F645" i="10"/>
  <c r="F681" i="10"/>
  <c r="F644" i="10"/>
  <c r="F637" i="10"/>
  <c r="F704" i="10"/>
  <c r="F692" i="10"/>
  <c r="F694" i="10"/>
  <c r="F628" i="10"/>
  <c r="F708" i="10"/>
  <c r="F691" i="10"/>
  <c r="F696" i="10"/>
  <c r="F671" i="10"/>
  <c r="E714" i="10"/>
  <c r="F641" i="1"/>
  <c r="F625" i="1"/>
  <c r="F639" i="1"/>
  <c r="F674" i="1"/>
  <c r="F647" i="1"/>
  <c r="F627" i="1"/>
  <c r="F689" i="1"/>
  <c r="F670" i="1"/>
  <c r="F707" i="1"/>
  <c r="F634" i="1"/>
  <c r="F677" i="1"/>
  <c r="F703" i="1"/>
  <c r="F626" i="1"/>
  <c r="F636" i="1"/>
  <c r="F687" i="1"/>
  <c r="F705" i="1"/>
  <c r="E715" i="1"/>
  <c r="G625" i="1"/>
  <c r="G688" i="1" s="1"/>
  <c r="F688" i="1"/>
  <c r="F632" i="1"/>
  <c r="F685" i="1"/>
  <c r="F706" i="1"/>
  <c r="F704" i="1"/>
  <c r="F708" i="1"/>
  <c r="F690" i="1"/>
  <c r="F697" i="1"/>
  <c r="F645" i="1"/>
  <c r="F643" i="1"/>
  <c r="F640" i="1"/>
  <c r="F709" i="1"/>
  <c r="F693" i="1"/>
  <c r="F628" i="1"/>
  <c r="F699" i="1"/>
  <c r="F637" i="1"/>
  <c r="F711" i="1"/>
  <c r="F679" i="1"/>
  <c r="F669" i="1"/>
  <c r="F631" i="1"/>
  <c r="F676" i="1"/>
  <c r="F642" i="1"/>
  <c r="F691" i="1"/>
  <c r="F716" i="1"/>
  <c r="F630" i="1"/>
  <c r="F713" i="1"/>
  <c r="F629" i="1"/>
  <c r="F671" i="1"/>
  <c r="F646" i="1"/>
  <c r="F684" i="1"/>
  <c r="F686" i="1"/>
  <c r="F672" i="1"/>
  <c r="F668" i="1"/>
  <c r="G707" i="1" l="1"/>
  <c r="G681" i="1"/>
  <c r="G636" i="1"/>
  <c r="F714" i="10"/>
  <c r="G682" i="10"/>
  <c r="G673" i="10"/>
  <c r="G676" i="10"/>
  <c r="G630" i="10"/>
  <c r="G635" i="10"/>
  <c r="G691" i="10"/>
  <c r="G636" i="10"/>
  <c r="G677" i="10"/>
  <c r="G700" i="10"/>
  <c r="G710" i="10"/>
  <c r="G704" i="10"/>
  <c r="G629" i="10"/>
  <c r="G687" i="10"/>
  <c r="G670" i="10"/>
  <c r="G671" i="10"/>
  <c r="G686" i="10"/>
  <c r="G707" i="10"/>
  <c r="G641" i="10"/>
  <c r="G703" i="10"/>
  <c r="G680" i="10"/>
  <c r="G695" i="10"/>
  <c r="G669" i="10"/>
  <c r="G638" i="10"/>
  <c r="G692" i="10"/>
  <c r="G667" i="10"/>
  <c r="G711" i="10"/>
  <c r="G697" i="10"/>
  <c r="G672" i="10"/>
  <c r="G699" i="10"/>
  <c r="G678" i="10"/>
  <c r="G694" i="10"/>
  <c r="G632" i="10"/>
  <c r="G626" i="10"/>
  <c r="G715" i="10"/>
  <c r="G668" i="10"/>
  <c r="G631" i="10"/>
  <c r="G628" i="10"/>
  <c r="G705" i="10"/>
  <c r="G633" i="10"/>
  <c r="G679" i="10"/>
  <c r="G701" i="10"/>
  <c r="G674" i="10"/>
  <c r="G681" i="10"/>
  <c r="G634" i="10"/>
  <c r="G645" i="10"/>
  <c r="G644" i="10"/>
  <c r="G683" i="10"/>
  <c r="G639" i="10"/>
  <c r="G643" i="10"/>
  <c r="G684" i="10"/>
  <c r="G627" i="10"/>
  <c r="G690" i="10"/>
  <c r="G640" i="10"/>
  <c r="G637" i="10"/>
  <c r="G708" i="10"/>
  <c r="G696" i="10"/>
  <c r="G712" i="10"/>
  <c r="G709" i="10"/>
  <c r="G706" i="10"/>
  <c r="G685" i="10"/>
  <c r="G688" i="10"/>
  <c r="G642" i="10"/>
  <c r="G689" i="10"/>
  <c r="G693" i="10"/>
  <c r="G675" i="10"/>
  <c r="G698" i="10"/>
  <c r="G646" i="10"/>
  <c r="G625" i="10"/>
  <c r="G702" i="10"/>
  <c r="G669" i="1"/>
  <c r="G682" i="1"/>
  <c r="G687" i="1"/>
  <c r="G684" i="1"/>
  <c r="G709" i="1"/>
  <c r="G699" i="1"/>
  <c r="G647" i="1"/>
  <c r="G703" i="1"/>
  <c r="G674" i="1"/>
  <c r="G637" i="1"/>
  <c r="G712" i="1"/>
  <c r="G689" i="1"/>
  <c r="G701" i="1"/>
  <c r="G676" i="1"/>
  <c r="G683" i="1"/>
  <c r="G716" i="1"/>
  <c r="G677" i="1"/>
  <c r="G645" i="1"/>
  <c r="G685" i="1"/>
  <c r="G678" i="1"/>
  <c r="G710" i="1"/>
  <c r="G697" i="1"/>
  <c r="G646" i="1"/>
  <c r="G626" i="1"/>
  <c r="G698" i="1"/>
  <c r="G639" i="1"/>
  <c r="G670" i="1"/>
  <c r="G640" i="1"/>
  <c r="G680" i="1"/>
  <c r="G635" i="1"/>
  <c r="G694" i="1"/>
  <c r="F715" i="1"/>
  <c r="G672" i="1"/>
  <c r="G629" i="1"/>
  <c r="G673" i="1"/>
  <c r="G668" i="1"/>
  <c r="G634" i="1"/>
  <c r="G671" i="1"/>
  <c r="G633" i="1"/>
  <c r="G630" i="1"/>
  <c r="G700" i="1"/>
  <c r="G644" i="1"/>
  <c r="G643" i="1"/>
  <c r="G704" i="1"/>
  <c r="G627" i="1"/>
  <c r="G706" i="1"/>
  <c r="G696" i="1"/>
  <c r="G641" i="1"/>
  <c r="G686" i="1"/>
  <c r="G638" i="1"/>
  <c r="G705" i="1"/>
  <c r="G702" i="1"/>
  <c r="G679" i="1"/>
  <c r="G632" i="1"/>
  <c r="G675" i="1"/>
  <c r="G691" i="1"/>
  <c r="G711" i="1"/>
  <c r="G708" i="1"/>
  <c r="G713" i="1"/>
  <c r="G695" i="1"/>
  <c r="G628" i="1"/>
  <c r="G692" i="1"/>
  <c r="G690" i="1"/>
  <c r="G642" i="1"/>
  <c r="G631" i="1"/>
  <c r="G693" i="1"/>
  <c r="H627" i="10" l="1"/>
  <c r="H636" i="10" s="1"/>
  <c r="H687" i="10"/>
  <c r="H686" i="10"/>
  <c r="H711" i="10"/>
  <c r="G714" i="10"/>
  <c r="G715" i="1"/>
  <c r="H628" i="1"/>
  <c r="H633" i="1" s="1"/>
  <c r="H716" i="1" l="1"/>
  <c r="H639" i="1"/>
  <c r="H713" i="1"/>
  <c r="H668" i="1"/>
  <c r="H685" i="1"/>
  <c r="H683" i="10"/>
  <c r="H688" i="10"/>
  <c r="H709" i="10"/>
  <c r="H693" i="10"/>
  <c r="H670" i="10"/>
  <c r="H630" i="10"/>
  <c r="H667" i="10"/>
  <c r="H629" i="10"/>
  <c r="H712" i="10"/>
  <c r="H644" i="10"/>
  <c r="H710" i="10"/>
  <c r="H642" i="10"/>
  <c r="H701" i="10"/>
  <c r="H680" i="10"/>
  <c r="H645" i="10"/>
  <c r="H674" i="10"/>
  <c r="H643" i="10"/>
  <c r="H697" i="10"/>
  <c r="H633" i="10"/>
  <c r="H707" i="10"/>
  <c r="H668" i="10"/>
  <c r="H677" i="10"/>
  <c r="H637" i="10"/>
  <c r="H708" i="10"/>
  <c r="H681" i="10"/>
  <c r="H695" i="10"/>
  <c r="H628" i="10"/>
  <c r="H689" i="10"/>
  <c r="H676" i="10"/>
  <c r="H678" i="10"/>
  <c r="H692" i="10"/>
  <c r="H696" i="10"/>
  <c r="H685" i="10"/>
  <c r="H705" i="10"/>
  <c r="H684" i="10"/>
  <c r="H694" i="10"/>
  <c r="H672" i="10"/>
  <c r="H640" i="10"/>
  <c r="H699" i="10"/>
  <c r="H698" i="10"/>
  <c r="H675" i="10"/>
  <c r="H700" i="10"/>
  <c r="H703" i="10"/>
  <c r="H682" i="10"/>
  <c r="H634" i="10"/>
  <c r="H631" i="10"/>
  <c r="H702" i="10"/>
  <c r="H632" i="10"/>
  <c r="H646" i="10"/>
  <c r="H635" i="10"/>
  <c r="H639" i="10"/>
  <c r="H690" i="10"/>
  <c r="H706" i="10"/>
  <c r="H641" i="10"/>
  <c r="H691" i="10"/>
  <c r="H673" i="10"/>
  <c r="H638" i="10"/>
  <c r="H679" i="10"/>
  <c r="H704" i="10"/>
  <c r="H671" i="10"/>
  <c r="H669" i="10"/>
  <c r="H715" i="10"/>
  <c r="I628" i="10"/>
  <c r="H686" i="1"/>
  <c r="H694" i="1"/>
  <c r="H697" i="1"/>
  <c r="H683" i="1"/>
  <c r="H636" i="1"/>
  <c r="H635" i="1"/>
  <c r="H644" i="1"/>
  <c r="H706" i="1"/>
  <c r="H693" i="1"/>
  <c r="H708" i="1"/>
  <c r="H696" i="1"/>
  <c r="H646" i="1"/>
  <c r="H711" i="1"/>
  <c r="H632" i="1"/>
  <c r="H640" i="1"/>
  <c r="H678" i="1"/>
  <c r="H699" i="1"/>
  <c r="H690" i="1"/>
  <c r="H691" i="1"/>
  <c r="H681" i="1"/>
  <c r="H630" i="1"/>
  <c r="H643" i="1"/>
  <c r="H629" i="1"/>
  <c r="I629" i="1" s="1"/>
  <c r="I645" i="1" s="1"/>
  <c r="H709" i="1"/>
  <c r="H701" i="1"/>
  <c r="H647" i="1"/>
  <c r="H638" i="1"/>
  <c r="H634" i="1"/>
  <c r="H645" i="1"/>
  <c r="H675" i="1"/>
  <c r="H689" i="1"/>
  <c r="H692" i="1"/>
  <c r="H631" i="1"/>
  <c r="H637" i="1"/>
  <c r="H703" i="1"/>
  <c r="H704" i="1"/>
  <c r="H679" i="1"/>
  <c r="H682" i="1"/>
  <c r="H710" i="1"/>
  <c r="H680" i="1"/>
  <c r="H669" i="1"/>
  <c r="H673" i="1"/>
  <c r="H684" i="1"/>
  <c r="H702" i="1"/>
  <c r="H687" i="1"/>
  <c r="H677" i="1"/>
  <c r="H671" i="1"/>
  <c r="H642" i="1"/>
  <c r="H670" i="1"/>
  <c r="H705" i="1"/>
  <c r="H695" i="1"/>
  <c r="H676" i="1"/>
  <c r="H641" i="1"/>
  <c r="H700" i="1"/>
  <c r="H674" i="1"/>
  <c r="H688" i="1"/>
  <c r="H672" i="1"/>
  <c r="H712" i="1"/>
  <c r="H707" i="1"/>
  <c r="H698" i="1"/>
  <c r="I703" i="1" l="1"/>
  <c r="I637" i="1"/>
  <c r="I700" i="1"/>
  <c r="I692" i="1"/>
  <c r="I641" i="1"/>
  <c r="I634" i="1"/>
  <c r="I698" i="1"/>
  <c r="I630" i="1"/>
  <c r="I680" i="1"/>
  <c r="I699" i="1"/>
  <c r="I672" i="1"/>
  <c r="I638" i="1"/>
  <c r="I640" i="1"/>
  <c r="I689" i="1"/>
  <c r="I688" i="1"/>
  <c r="I635" i="1"/>
  <c r="I708" i="1"/>
  <c r="I681" i="1"/>
  <c r="I706" i="1"/>
  <c r="I676" i="1"/>
  <c r="I673" i="1"/>
  <c r="I691" i="1"/>
  <c r="I704" i="1"/>
  <c r="I670" i="1"/>
  <c r="H714" i="10"/>
  <c r="I693" i="10"/>
  <c r="I706" i="10"/>
  <c r="I667" i="10"/>
  <c r="I692" i="10"/>
  <c r="I630" i="10"/>
  <c r="I634" i="10"/>
  <c r="I633" i="10"/>
  <c r="I641" i="10"/>
  <c r="I681" i="10"/>
  <c r="I695" i="10"/>
  <c r="I703" i="10"/>
  <c r="I683" i="10"/>
  <c r="I686" i="10"/>
  <c r="I710" i="10"/>
  <c r="I672" i="10"/>
  <c r="I632" i="10"/>
  <c r="I702" i="10"/>
  <c r="I698" i="10"/>
  <c r="I694" i="10"/>
  <c r="I705" i="10"/>
  <c r="I687" i="10"/>
  <c r="I704" i="10"/>
  <c r="I674" i="10"/>
  <c r="I715" i="10"/>
  <c r="I676" i="10"/>
  <c r="I638" i="10"/>
  <c r="I690" i="10"/>
  <c r="I631" i="10"/>
  <c r="I646" i="10"/>
  <c r="I696" i="10"/>
  <c r="I673" i="10"/>
  <c r="I682" i="10"/>
  <c r="I629" i="10"/>
  <c r="I639" i="10"/>
  <c r="I643" i="10"/>
  <c r="I679" i="10"/>
  <c r="I670" i="10"/>
  <c r="I684" i="10"/>
  <c r="I677" i="10"/>
  <c r="I708" i="10"/>
  <c r="I635" i="10"/>
  <c r="I669" i="10"/>
  <c r="I701" i="10"/>
  <c r="I642" i="10"/>
  <c r="I699" i="10"/>
  <c r="I689" i="10"/>
  <c r="I688" i="10"/>
  <c r="I640" i="10"/>
  <c r="I711" i="10"/>
  <c r="I637" i="10"/>
  <c r="I709" i="10"/>
  <c r="I675" i="10"/>
  <c r="I712" i="10"/>
  <c r="I707" i="10"/>
  <c r="I691" i="10"/>
  <c r="I697" i="10"/>
  <c r="I678" i="10"/>
  <c r="I671" i="10"/>
  <c r="I700" i="10"/>
  <c r="I644" i="10"/>
  <c r="I668" i="10"/>
  <c r="I680" i="10"/>
  <c r="I645" i="10"/>
  <c r="I636" i="10"/>
  <c r="I685" i="10"/>
  <c r="I632" i="1"/>
  <c r="I711" i="1"/>
  <c r="I668" i="1"/>
  <c r="I675" i="1"/>
  <c r="I693" i="1"/>
  <c r="I679" i="1"/>
  <c r="I694" i="1"/>
  <c r="I682" i="1"/>
  <c r="I642" i="1"/>
  <c r="I690" i="1"/>
  <c r="I713" i="1"/>
  <c r="I684" i="1"/>
  <c r="I705" i="1"/>
  <c r="I687" i="1"/>
  <c r="I677" i="1"/>
  <c r="I707" i="1"/>
  <c r="I631" i="1"/>
  <c r="I669" i="1"/>
  <c r="I643" i="1"/>
  <c r="I646" i="1"/>
  <c r="I671" i="1"/>
  <c r="I683" i="1"/>
  <c r="I639" i="1"/>
  <c r="I678" i="1"/>
  <c r="I636" i="1"/>
  <c r="I686" i="1"/>
  <c r="I709" i="1"/>
  <c r="I712" i="1"/>
  <c r="I695" i="1"/>
  <c r="I702" i="1"/>
  <c r="I710" i="1"/>
  <c r="I697" i="1"/>
  <c r="I644" i="1"/>
  <c r="I674" i="1"/>
  <c r="I701" i="1"/>
  <c r="I633" i="1"/>
  <c r="I716" i="1"/>
  <c r="I685" i="1"/>
  <c r="I696" i="1"/>
  <c r="I647" i="1"/>
  <c r="H715" i="1"/>
  <c r="J630" i="1"/>
  <c r="I714" i="10" l="1"/>
  <c r="J629" i="10"/>
  <c r="I715" i="1"/>
  <c r="J704" i="1"/>
  <c r="J674" i="1"/>
  <c r="J673" i="1"/>
  <c r="J713" i="1"/>
  <c r="J646" i="1"/>
  <c r="J699" i="1"/>
  <c r="J692" i="1"/>
  <c r="J684" i="1"/>
  <c r="J644" i="1"/>
  <c r="J709" i="1"/>
  <c r="J683" i="1"/>
  <c r="J631" i="1"/>
  <c r="J706" i="1"/>
  <c r="J670" i="1"/>
  <c r="J640" i="1"/>
  <c r="J641" i="1"/>
  <c r="J685" i="1"/>
  <c r="J698" i="1"/>
  <c r="J697" i="1"/>
  <c r="J675" i="1"/>
  <c r="J696" i="1"/>
  <c r="J680" i="1"/>
  <c r="J638" i="1"/>
  <c r="J708" i="1"/>
  <c r="J689" i="1"/>
  <c r="J707" i="1"/>
  <c r="J682" i="1"/>
  <c r="J702" i="1"/>
  <c r="J687" i="1"/>
  <c r="J690" i="1"/>
  <c r="J716" i="1"/>
  <c r="J647" i="1"/>
  <c r="J700" i="1"/>
  <c r="J645" i="1"/>
  <c r="J701" i="1"/>
  <c r="J637" i="1"/>
  <c r="J642" i="1"/>
  <c r="J695" i="1"/>
  <c r="J681" i="1"/>
  <c r="J693" i="1"/>
  <c r="J678" i="1"/>
  <c r="J688" i="1"/>
  <c r="J668" i="1"/>
  <c r="J703" i="1"/>
  <c r="J639" i="1"/>
  <c r="J672" i="1"/>
  <c r="J643" i="1"/>
  <c r="J633" i="1"/>
  <c r="J669" i="1"/>
  <c r="J712" i="1"/>
  <c r="J711" i="1"/>
  <c r="J691" i="1"/>
  <c r="J677" i="1"/>
  <c r="J676" i="1"/>
  <c r="J686" i="1"/>
  <c r="J636" i="1"/>
  <c r="J635" i="1"/>
  <c r="J694" i="1"/>
  <c r="J705" i="1"/>
  <c r="J634" i="1"/>
  <c r="J679" i="1"/>
  <c r="J671" i="1"/>
  <c r="J632" i="1"/>
  <c r="J710" i="1"/>
  <c r="J674" i="10" l="1"/>
  <c r="J630" i="10"/>
  <c r="J702" i="10"/>
  <c r="J669" i="10"/>
  <c r="J641" i="10"/>
  <c r="J638" i="10"/>
  <c r="J695" i="10"/>
  <c r="J668" i="10"/>
  <c r="J640" i="10"/>
  <c r="J636" i="10"/>
  <c r="J635" i="10"/>
  <c r="J715" i="10"/>
  <c r="J689" i="10"/>
  <c r="J637" i="10"/>
  <c r="J671" i="10"/>
  <c r="J643" i="10"/>
  <c r="J699" i="10"/>
  <c r="J634" i="10"/>
  <c r="J694" i="10"/>
  <c r="J645" i="10"/>
  <c r="J681" i="10"/>
  <c r="J683" i="10"/>
  <c r="J682" i="10"/>
  <c r="J709" i="10"/>
  <c r="J705" i="10"/>
  <c r="J685" i="10"/>
  <c r="J673" i="10"/>
  <c r="J646" i="10"/>
  <c r="J632" i="10"/>
  <c r="J707" i="10"/>
  <c r="J633" i="10"/>
  <c r="J704" i="10"/>
  <c r="J644" i="10"/>
  <c r="J690" i="10"/>
  <c r="J639" i="10"/>
  <c r="J703" i="10"/>
  <c r="J686" i="10"/>
  <c r="J711" i="10"/>
  <c r="J687" i="10"/>
  <c r="J693" i="10"/>
  <c r="J631" i="10"/>
  <c r="J712" i="10"/>
  <c r="J677" i="10"/>
  <c r="J691" i="10"/>
  <c r="J697" i="10"/>
  <c r="J667" i="10"/>
  <c r="J642" i="10"/>
  <c r="J680" i="10"/>
  <c r="J676" i="10"/>
  <c r="J706" i="10"/>
  <c r="J679" i="10"/>
  <c r="J692" i="10"/>
  <c r="J710" i="10"/>
  <c r="J698" i="10"/>
  <c r="J678" i="10"/>
  <c r="J670" i="10"/>
  <c r="J701" i="10"/>
  <c r="J696" i="10"/>
  <c r="J672" i="10"/>
  <c r="J675" i="10"/>
  <c r="J688" i="10"/>
  <c r="J700" i="10"/>
  <c r="J684" i="10"/>
  <c r="J708" i="10"/>
  <c r="L647" i="1"/>
  <c r="L703" i="1" s="1"/>
  <c r="J715" i="1"/>
  <c r="K644" i="1"/>
  <c r="L646" i="10" l="1"/>
  <c r="L681" i="10" s="1"/>
  <c r="K643" i="10"/>
  <c r="K703" i="10" s="1"/>
  <c r="J714" i="10"/>
  <c r="L700" i="10"/>
  <c r="L669" i="10"/>
  <c r="L687" i="10"/>
  <c r="L684" i="10"/>
  <c r="L710" i="10"/>
  <c r="L691" i="10"/>
  <c r="L680" i="10"/>
  <c r="L701" i="10"/>
  <c r="L699" i="10"/>
  <c r="L706" i="10"/>
  <c r="L715" i="10"/>
  <c r="L702" i="10"/>
  <c r="L683" i="10"/>
  <c r="L697" i="10"/>
  <c r="L667" i="10"/>
  <c r="L708" i="10"/>
  <c r="L671" i="10"/>
  <c r="L700" i="1"/>
  <c r="L672" i="1"/>
  <c r="L701" i="1"/>
  <c r="L697" i="1"/>
  <c r="L673" i="1"/>
  <c r="L668" i="1"/>
  <c r="L699" i="1"/>
  <c r="L674" i="1"/>
  <c r="L698" i="1"/>
  <c r="L688" i="1"/>
  <c r="L675" i="1"/>
  <c r="L685" i="1"/>
  <c r="L709" i="1"/>
  <c r="L696" i="1"/>
  <c r="L680" i="1"/>
  <c r="L712" i="1"/>
  <c r="L708" i="1"/>
  <c r="L690" i="1"/>
  <c r="L671" i="1"/>
  <c r="L705" i="1"/>
  <c r="L670" i="1"/>
  <c r="L678" i="1"/>
  <c r="L694" i="1"/>
  <c r="L683" i="1"/>
  <c r="L695" i="1"/>
  <c r="L693" i="1"/>
  <c r="L691" i="1"/>
  <c r="L710" i="1"/>
  <c r="L711" i="1"/>
  <c r="L704" i="1"/>
  <c r="L681" i="1"/>
  <c r="L687" i="1"/>
  <c r="L669" i="1"/>
  <c r="L692" i="1"/>
  <c r="L682" i="1"/>
  <c r="L716" i="1"/>
  <c r="L702" i="1"/>
  <c r="L677" i="1"/>
  <c r="L676" i="1"/>
  <c r="L713" i="1"/>
  <c r="L689" i="1"/>
  <c r="L684" i="1"/>
  <c r="L679" i="1"/>
  <c r="L707" i="1"/>
  <c r="L686" i="1"/>
  <c r="L706" i="1"/>
  <c r="K716" i="1"/>
  <c r="K686" i="1"/>
  <c r="K691" i="1"/>
  <c r="K675" i="1"/>
  <c r="K680" i="1"/>
  <c r="M680" i="1" s="1"/>
  <c r="K710" i="1"/>
  <c r="M710" i="1" s="1"/>
  <c r="K684" i="1"/>
  <c r="K673" i="1"/>
  <c r="K705" i="1"/>
  <c r="K706" i="1"/>
  <c r="K694" i="1"/>
  <c r="K693" i="1"/>
  <c r="M693" i="1" s="1"/>
  <c r="K696" i="1"/>
  <c r="K681" i="1"/>
  <c r="K687" i="1"/>
  <c r="K701" i="1"/>
  <c r="K689" i="1"/>
  <c r="K678" i="1"/>
  <c r="K711" i="1"/>
  <c r="M711" i="1" s="1"/>
  <c r="K697" i="1"/>
  <c r="K709" i="1"/>
  <c r="K682" i="1"/>
  <c r="K690" i="1"/>
  <c r="K698" i="1"/>
  <c r="K702" i="1"/>
  <c r="K668" i="1"/>
  <c r="K683" i="1"/>
  <c r="K699" i="1"/>
  <c r="K670" i="1"/>
  <c r="K671" i="1"/>
  <c r="K704" i="1"/>
  <c r="K695" i="1"/>
  <c r="K672" i="1"/>
  <c r="K692" i="1"/>
  <c r="K674" i="1"/>
  <c r="K679" i="1"/>
  <c r="K688" i="1"/>
  <c r="K703" i="1"/>
  <c r="M703" i="1" s="1"/>
  <c r="K677" i="1"/>
  <c r="K669" i="1"/>
  <c r="K708" i="1"/>
  <c r="K707" i="1"/>
  <c r="K712" i="1"/>
  <c r="K685" i="1"/>
  <c r="K700" i="1"/>
  <c r="K676" i="1"/>
  <c r="K713" i="1"/>
  <c r="M707" i="1" l="1"/>
  <c r="M672" i="1"/>
  <c r="M700" i="1"/>
  <c r="G151" i="9" s="1"/>
  <c r="M685" i="1"/>
  <c r="L668" i="10"/>
  <c r="L707" i="10"/>
  <c r="L670" i="10"/>
  <c r="L672" i="10"/>
  <c r="L678" i="10"/>
  <c r="L677" i="10"/>
  <c r="K678" i="10"/>
  <c r="M678" i="10" s="1"/>
  <c r="Z744" i="10" s="1"/>
  <c r="K680" i="10"/>
  <c r="M680" i="10" s="1"/>
  <c r="Z746" i="10" s="1"/>
  <c r="K702" i="10"/>
  <c r="K712" i="10"/>
  <c r="K688" i="10"/>
  <c r="M702" i="10"/>
  <c r="Z768" i="10" s="1"/>
  <c r="K710" i="10"/>
  <c r="M710" i="10" s="1"/>
  <c r="Z776" i="10" s="1"/>
  <c r="K669" i="10"/>
  <c r="M669" i="10" s="1"/>
  <c r="Z735" i="10" s="1"/>
  <c r="K690" i="10"/>
  <c r="K707" i="10"/>
  <c r="M707" i="10" s="1"/>
  <c r="Z773" i="10" s="1"/>
  <c r="K681" i="10"/>
  <c r="M681" i="10" s="1"/>
  <c r="Z747" i="10" s="1"/>
  <c r="K715" i="10"/>
  <c r="K671" i="10"/>
  <c r="M671" i="10" s="1"/>
  <c r="Z737" i="10" s="1"/>
  <c r="K683" i="10"/>
  <c r="M683" i="10" s="1"/>
  <c r="Z749" i="10" s="1"/>
  <c r="K693" i="10"/>
  <c r="K704" i="10"/>
  <c r="K695" i="10"/>
  <c r="K668" i="10"/>
  <c r="M668" i="10" s="1"/>
  <c r="Z734" i="10" s="1"/>
  <c r="K672" i="10"/>
  <c r="K696" i="10"/>
  <c r="K706" i="10"/>
  <c r="M706" i="10" s="1"/>
  <c r="Z772" i="10" s="1"/>
  <c r="K676" i="10"/>
  <c r="K677" i="10"/>
  <c r="K697" i="10"/>
  <c r="M697" i="10" s="1"/>
  <c r="Z763" i="10" s="1"/>
  <c r="L686" i="10"/>
  <c r="L685" i="10"/>
  <c r="L676" i="10"/>
  <c r="L696" i="10"/>
  <c r="M696" i="10" s="1"/>
  <c r="Z762" i="10" s="1"/>
  <c r="L675" i="10"/>
  <c r="L695" i="10"/>
  <c r="L673" i="10"/>
  <c r="L692" i="10"/>
  <c r="L703" i="10"/>
  <c r="M703" i="10" s="1"/>
  <c r="Z769" i="10" s="1"/>
  <c r="L704" i="10"/>
  <c r="L682" i="10"/>
  <c r="L679" i="10"/>
  <c r="K701" i="10"/>
  <c r="M701" i="10" s="1"/>
  <c r="Z767" i="10" s="1"/>
  <c r="K673" i="10"/>
  <c r="K679" i="10"/>
  <c r="K699" i="10"/>
  <c r="M699" i="10" s="1"/>
  <c r="Z765" i="10" s="1"/>
  <c r="K698" i="10"/>
  <c r="K674" i="10"/>
  <c r="K667" i="10"/>
  <c r="M667" i="10" s="1"/>
  <c r="K700" i="10"/>
  <c r="M700" i="10" s="1"/>
  <c r="Z766" i="10" s="1"/>
  <c r="K685" i="10"/>
  <c r="K682" i="10"/>
  <c r="K689" i="10"/>
  <c r="K686" i="10"/>
  <c r="L712" i="10"/>
  <c r="L711" i="10"/>
  <c r="L674" i="10"/>
  <c r="L698" i="10"/>
  <c r="L689" i="10"/>
  <c r="L709" i="10"/>
  <c r="L688" i="10"/>
  <c r="L694" i="10"/>
  <c r="L690" i="10"/>
  <c r="L693" i="10"/>
  <c r="L705" i="10"/>
  <c r="K708" i="10"/>
  <c r="M708" i="10" s="1"/>
  <c r="Z774" i="10" s="1"/>
  <c r="K711" i="10"/>
  <c r="K687" i="10"/>
  <c r="M687" i="10" s="1"/>
  <c r="Z753" i="10" s="1"/>
  <c r="K692" i="10"/>
  <c r="K691" i="10"/>
  <c r="M691" i="10" s="1"/>
  <c r="Z757" i="10" s="1"/>
  <c r="K709" i="10"/>
  <c r="K694" i="10"/>
  <c r="K705" i="10"/>
  <c r="K684" i="10"/>
  <c r="M684" i="10" s="1"/>
  <c r="Z750" i="10" s="1"/>
  <c r="K670" i="10"/>
  <c r="M670" i="10" s="1"/>
  <c r="Z736" i="10" s="1"/>
  <c r="K675" i="10"/>
  <c r="M712" i="1"/>
  <c r="E215" i="9" s="1"/>
  <c r="M674" i="1"/>
  <c r="M694" i="1"/>
  <c r="H119" i="9" s="1"/>
  <c r="M691" i="1"/>
  <c r="E119" i="9" s="1"/>
  <c r="M705" i="1"/>
  <c r="E183" i="9" s="1"/>
  <c r="M681" i="1"/>
  <c r="M699" i="1"/>
  <c r="F151" i="9" s="1"/>
  <c r="M698" i="1"/>
  <c r="E151" i="9" s="1"/>
  <c r="M697" i="1"/>
  <c r="M701" i="1"/>
  <c r="M673" i="1"/>
  <c r="M675" i="1"/>
  <c r="M696" i="1"/>
  <c r="C151" i="9" s="1"/>
  <c r="M713" i="1"/>
  <c r="F215" i="9" s="1"/>
  <c r="M683" i="1"/>
  <c r="D87" i="9" s="1"/>
  <c r="M687" i="1"/>
  <c r="H87" i="9" s="1"/>
  <c r="M677" i="1"/>
  <c r="E55" i="9" s="1"/>
  <c r="M704" i="1"/>
  <c r="D183" i="9" s="1"/>
  <c r="M690" i="1"/>
  <c r="D119" i="9" s="1"/>
  <c r="M684" i="1"/>
  <c r="M702" i="1"/>
  <c r="I151" i="9" s="1"/>
  <c r="M692" i="1"/>
  <c r="M668" i="1"/>
  <c r="C23" i="9" s="1"/>
  <c r="M678" i="1"/>
  <c r="M706" i="1"/>
  <c r="M688" i="1"/>
  <c r="M709" i="1"/>
  <c r="I183" i="9" s="1"/>
  <c r="M676" i="1"/>
  <c r="D55" i="9" s="1"/>
  <c r="M671" i="1"/>
  <c r="F23" i="9" s="1"/>
  <c r="M682" i="1"/>
  <c r="L715" i="1"/>
  <c r="M708" i="1"/>
  <c r="M670" i="1"/>
  <c r="E23" i="9" s="1"/>
  <c r="M689" i="1"/>
  <c r="C119" i="9" s="1"/>
  <c r="M686" i="1"/>
  <c r="M669" i="1"/>
  <c r="D23" i="9" s="1"/>
  <c r="M679" i="1"/>
  <c r="G55" i="9" s="1"/>
  <c r="M695" i="1"/>
  <c r="G119" i="9"/>
  <c r="D215" i="9"/>
  <c r="G23" i="9"/>
  <c r="G183" i="9"/>
  <c r="C183" i="9"/>
  <c r="H55" i="9"/>
  <c r="K715" i="1"/>
  <c r="C215" i="9"/>
  <c r="F87" i="9" l="1"/>
  <c r="F55" i="9"/>
  <c r="C55" i="9"/>
  <c r="H151" i="9"/>
  <c r="F119" i="9"/>
  <c r="I87" i="9"/>
  <c r="C87" i="9"/>
  <c r="I23" i="9"/>
  <c r="F183" i="9"/>
  <c r="D151" i="9"/>
  <c r="G87" i="9"/>
  <c r="I55" i="9"/>
  <c r="H23" i="9"/>
  <c r="M677" i="10"/>
  <c r="Z743" i="10" s="1"/>
  <c r="M672" i="10"/>
  <c r="Z738" i="10" s="1"/>
  <c r="M689" i="10"/>
  <c r="Z755" i="10" s="1"/>
  <c r="M690" i="10"/>
  <c r="Z756" i="10" s="1"/>
  <c r="M698" i="10"/>
  <c r="Z764" i="10" s="1"/>
  <c r="M686" i="10"/>
  <c r="Z752" i="10" s="1"/>
  <c r="M688" i="10"/>
  <c r="Z754" i="10" s="1"/>
  <c r="L714" i="10"/>
  <c r="M712" i="10"/>
  <c r="Z778" i="10" s="1"/>
  <c r="M675" i="10"/>
  <c r="Z741" i="10" s="1"/>
  <c r="M674" i="10"/>
  <c r="Z740" i="10" s="1"/>
  <c r="M682" i="10"/>
  <c r="Z748" i="10" s="1"/>
  <c r="M673" i="10"/>
  <c r="Z739" i="10" s="1"/>
  <c r="M676" i="10"/>
  <c r="Z742" i="10" s="1"/>
  <c r="M694" i="10"/>
  <c r="Z760" i="10" s="1"/>
  <c r="M679" i="10"/>
  <c r="Z745" i="10" s="1"/>
  <c r="M692" i="10"/>
  <c r="Z758" i="10" s="1"/>
  <c r="M705" i="10"/>
  <c r="Z771" i="10" s="1"/>
  <c r="K714" i="10"/>
  <c r="M693" i="10"/>
  <c r="Z759" i="10" s="1"/>
  <c r="M709" i="10"/>
  <c r="Z775" i="10" s="1"/>
  <c r="M711" i="10"/>
  <c r="Z777" i="10" s="1"/>
  <c r="M704" i="10"/>
  <c r="Z770" i="10" s="1"/>
  <c r="M695" i="10"/>
  <c r="Z761" i="10" s="1"/>
  <c r="M685" i="10"/>
  <c r="Z751" i="10" s="1"/>
  <c r="Z733" i="10"/>
  <c r="E87" i="9"/>
  <c r="M715" i="1"/>
  <c r="I119" i="9"/>
  <c r="H183" i="9"/>
  <c r="Z814" i="10" l="1"/>
  <c r="M714" i="10"/>
</calcChain>
</file>

<file path=xl/sharedStrings.xml><?xml version="1.0" encoding="utf-8"?>
<sst xmlns="http://schemas.openxmlformats.org/spreadsheetml/2006/main" count="4999" uniqueCount="1290">
  <si>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</si>
  <si>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</si>
  <si>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</si>
  <si>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</si>
  <si>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</si>
  <si>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</si>
  <si>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</si>
  <si>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</si>
  <si>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</si>
  <si>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</si>
  <si>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</si>
  <si>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</si>
  <si>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</si>
  <si>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</si>
  <si>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</si>
  <si>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</si>
  <si>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</si>
  <si>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</si>
  <si>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</si>
  <si>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</si>
  <si>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</si>
  <si>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</si>
  <si>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</si>
  <si>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</si>
  <si>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</si>
  <si>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</si>
  <si>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</si>
  <si>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</si>
  <si>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</si>
  <si>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</si>
  <si>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</si>
  <si>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</si>
  <si>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</si>
  <si>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</si>
  <si>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</si>
  <si>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</si>
  <si>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</si>
  <si>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</si>
  <si>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</si>
  <si>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</si>
  <si>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</si>
  <si>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</si>
  <si>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</si>
  <si>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</si>
  <si>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</si>
  <si>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</si>
  <si>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</si>
  <si>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</si>
  <si>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</si>
  <si>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</si>
  <si>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</si>
  <si>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</si>
  <si>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</si>
  <si>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</si>
  <si>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</si>
  <si>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</si>
  <si>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</si>
  <si>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</si>
  <si>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</si>
  <si>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</si>
  <si>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</si>
  <si>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</si>
  <si>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</si>
  <si>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</si>
  <si>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</si>
  <si>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</si>
  <si>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</si>
  <si>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</si>
  <si>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</si>
  <si>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</si>
  <si>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</si>
  <si>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</si>
  <si>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</si>
  <si>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</si>
  <si>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</si>
  <si>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</si>
  <si>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</si>
  <si>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</si>
  <si>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</si>
  <si>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</si>
  <si>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</si>
  <si>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</si>
  <si>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</si>
  <si>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</si>
  <si>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</si>
  <si>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</si>
  <si>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</si>
  <si>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</si>
  <si>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</si>
  <si>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</si>
  <si>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</si>
  <si>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</si>
  <si>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</si>
  <si>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</si>
  <si>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</si>
  <si>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</si>
  <si>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</si>
  <si>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</si>
  <si>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</si>
  <si>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</si>
  <si>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</si>
  <si>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</si>
  <si>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</si>
  <si>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</si>
  <si>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</si>
  <si>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</si>
  <si>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</si>
  <si>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</si>
  <si>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</si>
  <si>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</si>
  <si>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</si>
  <si>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</si>
  <si>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</si>
  <si>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</si>
  <si>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</si>
  <si>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</si>
  <si>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</si>
  <si>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</si>
  <si>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</si>
  <si>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</si>
  <si>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</si>
  <si>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</si>
  <si>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</si>
  <si>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</si>
  <si>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</si>
  <si>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</si>
  <si>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</si>
  <si>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</si>
  <si>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</si>
  <si>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</si>
  <si>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</si>
  <si>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</si>
  <si>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</si>
  <si>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</si>
  <si>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</si>
  <si>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</si>
  <si>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</si>
  <si>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</si>
  <si>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</si>
  <si>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</si>
  <si>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</si>
  <si>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</si>
  <si>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</si>
  <si>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</si>
  <si>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</si>
  <si>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</si>
  <si>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</si>
  <si>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</si>
  <si>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</si>
  <si>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</si>
  <si>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</si>
  <si>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</si>
  <si>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</si>
  <si>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</si>
  <si>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</si>
  <si>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</si>
  <si>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</si>
  <si>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</si>
  <si>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</si>
  <si>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</si>
  <si>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</si>
  <si>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</si>
  <si>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</si>
  <si>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</si>
  <si>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</si>
  <si>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</si>
  <si>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</si>
  <si>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</si>
  <si>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</si>
  <si>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</si>
  <si>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</si>
  <si>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</si>
  <si>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</si>
  <si>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</si>
  <si>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</si>
  <si>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</si>
  <si>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</si>
  <si>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</si>
  <si>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</si>
  <si>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</si>
  <si>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</si>
  <si>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</si>
  <si>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</si>
  <si>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</si>
  <si>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</si>
  <si>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</si>
  <si>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</si>
  <si>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</si>
  <si>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</si>
  <si>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</si>
  <si>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</si>
  <si>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</si>
  <si>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</si>
  <si>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</si>
  <si>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</si>
  <si>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</si>
  <si>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</si>
  <si>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</si>
  <si>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</si>
  <si>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</si>
  <si>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</si>
  <si>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</si>
  <si>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</si>
  <si>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</si>
  <si>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</si>
  <si>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</si>
  <si>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</si>
  <si>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</si>
  <si>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</si>
  <si>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</si>
  <si>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</si>
  <si>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</si>
  <si>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</si>
  <si>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</si>
  <si>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</si>
  <si>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</si>
  <si>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</si>
  <si>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</si>
  <si>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</si>
  <si>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</si>
  <si>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</si>
  <si>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</si>
  <si>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</si>
  <si>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</si>
  <si>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</si>
  <si>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</si>
  <si>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</si>
  <si>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</si>
  <si>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</si>
  <si>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</si>
  <si>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</si>
  <si>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</si>
  <si>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</si>
  <si>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</si>
  <si>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</si>
  <si>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</si>
  <si>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</si>
  <si>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</si>
  <si>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</si>
  <si>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</si>
  <si>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</si>
  <si>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</si>
  <si>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</si>
  <si>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</si>
  <si>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</si>
  <si>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</si>
  <si>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</si>
  <si>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</si>
  <si>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</si>
  <si>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</si>
  <si>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</si>
  <si>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</si>
  <si>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</si>
  <si>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</si>
  <si>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</si>
  <si>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</si>
  <si>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</si>
  <si>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</si>
  <si>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</si>
  <si>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</si>
  <si>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</si>
  <si>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</si>
  <si>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</si>
  <si>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</si>
  <si>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</si>
  <si>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</si>
  <si>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</si>
  <si>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</si>
  <si>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</si>
  <si>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</si>
  <si>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</si>
  <si>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</si>
  <si>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</si>
  <si>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</si>
  <si>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</si>
  <si>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</si>
  <si>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</si>
  <si>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</si>
  <si>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</si>
  <si>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</si>
  <si>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</si>
  <si>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</si>
  <si>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</si>
  <si>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</si>
  <si>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</si>
  <si>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</si>
  <si>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</si>
  <si>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</si>
  <si>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</si>
  <si>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</si>
  <si>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</si>
  <si>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</si>
  <si>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</si>
  <si>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</si>
  <si>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</si>
  <si>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</si>
  <si>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</si>
  <si>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</si>
  <si>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</si>
  <si>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</si>
  <si>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</si>
  <si>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</si>
  <si>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</si>
  <si>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</si>
  <si>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</si>
  <si>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</si>
  <si>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</si>
  <si>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</si>
  <si>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</si>
  <si>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</si>
  <si>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</si>
  <si>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</si>
  <si>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</si>
  <si>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</si>
  <si>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</si>
  <si>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</si>
  <si>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</si>
  <si>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</si>
  <si>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</si>
  <si>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</si>
  <si>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</si>
  <si>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</si>
  <si>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</si>
  <si>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</si>
  <si>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</si>
  <si>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</si>
  <si>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</si>
  <si>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</si>
  <si>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</si>
  <si>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</si>
  <si>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</si>
  <si>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</si>
  <si>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</si>
  <si>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</si>
  <si>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</si>
  <si>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</si>
  <si>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</si>
  <si>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</si>
  <si>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</si>
  <si>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</si>
  <si>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</si>
  <si>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</si>
  <si>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</si>
  <si>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</si>
  <si>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</si>
  <si>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</si>
  <si>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</si>
  <si>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</si>
  <si>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</si>
  <si>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</si>
  <si>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</si>
  <si>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</si>
  <si>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</si>
  <si>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</si>
  <si>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</si>
  <si>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</si>
  <si>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</si>
  <si>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</si>
  <si>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</si>
  <si>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</si>
  <si>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</si>
  <si>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</si>
  <si>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</si>
  <si>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</si>
  <si>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</si>
  <si>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</si>
  <si>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</si>
  <si>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</si>
  <si>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</si>
  <si>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</si>
  <si>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</si>
  <si>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</si>
  <si>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</si>
  <si>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</si>
  <si>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</si>
  <si>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</si>
  <si>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</si>
  <si>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</si>
  <si>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</si>
  <si>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</si>
  <si>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</si>
  <si>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</si>
  <si>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</si>
  <si>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</si>
  <si>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</si>
  <si>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</si>
  <si>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</si>
  <si>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</si>
  <si>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</si>
  <si>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</si>
  <si>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</si>
  <si>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</si>
  <si>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</si>
  <si>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</si>
  <si>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</si>
  <si>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</si>
  <si>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</si>
  <si>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</si>
  <si>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</si>
  <si>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</si>
  <si>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</si>
  <si>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</si>
  <si>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</si>
  <si>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</si>
  <si>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</si>
  <si>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</si>
  <si>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</si>
  <si>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</si>
  <si>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</si>
  <si>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</si>
  <si>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</si>
  <si>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</si>
  <si>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</si>
  <si>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</si>
  <si>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</si>
  <si>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</si>
  <si>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</si>
  <si>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</si>
  <si>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</si>
  <si>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</si>
  <si>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</si>
  <si>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</si>
  <si>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</si>
  <si>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</si>
  <si>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</si>
  <si>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</si>
  <si>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</si>
  <si>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</si>
  <si>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</si>
  <si>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</si>
  <si>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</si>
  <si>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</si>
  <si>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</si>
  <si>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</si>
  <si>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</si>
  <si>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</si>
  <si>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</si>
  <si>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</si>
  <si>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</si>
  <si>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</si>
  <si>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</si>
  <si>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</si>
  <si>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</si>
  <si>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</si>
  <si>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</si>
  <si>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</si>
  <si>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</si>
  <si>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</si>
  <si>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</si>
  <si>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</si>
  <si>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</si>
  <si>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</si>
  <si>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</si>
  <si>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</si>
  <si>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</si>
  <si>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</si>
  <si>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</si>
  <si>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</si>
  <si>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</si>
  <si>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</si>
  <si>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</si>
  <si>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</si>
  <si>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</si>
  <si>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</si>
  <si>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</si>
  <si>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</si>
  <si>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</si>
  <si>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</si>
  <si>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</si>
  <si>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</si>
  <si>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</si>
  <si>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</si>
  <si>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</si>
  <si>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</si>
  <si>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</si>
  <si>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</si>
  <si>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</si>
  <si>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</si>
  <si>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</si>
  <si>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</si>
  <si>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</si>
  <si>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</si>
  <si>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</si>
  <si>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</si>
  <si>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</si>
  <si>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</si>
  <si>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</si>
  <si>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</si>
  <si>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</si>
  <si>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</si>
  <si>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</si>
  <si>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</si>
  <si>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</si>
  <si>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</si>
  <si>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</si>
  <si>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</si>
  <si>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</si>
  <si>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</si>
  <si>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</si>
  <si>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</si>
  <si>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</si>
  <si>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</si>
  <si>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</si>
  <si>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</si>
  <si>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</si>
  <si>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</si>
  <si>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</si>
  <si>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</si>
  <si>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</si>
  <si>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</si>
  <si>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</si>
  <si>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</si>
  <si>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</si>
  <si>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</si>
  <si>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</si>
  <si>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</si>
  <si>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</si>
  <si>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</si>
  <si>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</si>
  <si>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</si>
  <si>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</si>
  <si>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</si>
  <si>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</si>
  <si>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</si>
  <si>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</si>
  <si>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</si>
  <si>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</si>
  <si>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</si>
  <si>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</si>
  <si>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</si>
  <si>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</si>
  <si>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</si>
  <si>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</si>
  <si>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</si>
  <si>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</si>
  <si>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</si>
  <si>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</si>
  <si>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</si>
  <si>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</si>
  <si>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</si>
  <si>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</si>
  <si>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</si>
  <si>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</si>
  <si>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</si>
  <si>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</si>
  <si>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</si>
  <si>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</si>
  <si>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</si>
  <si>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</si>
  <si>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</si>
  <si>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</si>
  <si>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</si>
  <si>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</si>
  <si>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</si>
  <si>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</si>
  <si>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</si>
  <si>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</si>
  <si>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</si>
  <si>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</si>
  <si>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</si>
  <si>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</si>
  <si>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</si>
  <si>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</si>
  <si>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</si>
  <si>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</si>
  <si>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</si>
  <si>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</si>
  <si>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</si>
  <si>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</si>
  <si>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</si>
  <si>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</si>
  <si>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</si>
  <si>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</si>
  <si>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</si>
  <si>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</si>
  <si>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</si>
  <si>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</si>
  <si>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</si>
  <si>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</si>
  <si>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</si>
  <si>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</si>
  <si>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</si>
  <si>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</si>
  <si>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</si>
  <si>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</si>
  <si>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</si>
  <si>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</si>
  <si>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</si>
  <si>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</si>
  <si>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</si>
  <si>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</si>
  <si>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</si>
  <si>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</si>
  <si>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</si>
  <si>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</si>
  <si>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</si>
  <si>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</si>
  <si>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</si>
  <si>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</si>
  <si>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</si>
  <si>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</si>
  <si>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</si>
  <si>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</si>
  <si>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</si>
  <si>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</si>
  <si>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</si>
  <si>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</si>
  <si>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</si>
  <si>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</si>
  <si>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</si>
  <si>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</si>
  <si>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</si>
  <si>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</si>
  <si>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</si>
  <si>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</si>
  <si>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</si>
  <si>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</si>
  <si>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</si>
  <si>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</si>
  <si>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</si>
  <si>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</si>
  <si>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</si>
  <si>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</si>
  <si>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</si>
  <si>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</si>
  <si>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</si>
  <si>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</si>
  <si>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</si>
  <si>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</si>
  <si>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</si>
  <si>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</si>
  <si>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</si>
  <si>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</si>
  <si>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</si>
  <si>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</si>
  <si>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</si>
  <si>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</si>
  <si>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</si>
  <si>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</si>
  <si>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</si>
  <si>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</si>
  <si>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</si>
  <si>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</si>
  <si>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</si>
  <si>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</si>
  <si>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</si>
  <si>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</si>
  <si>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</si>
  <si>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</si>
  <si>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</si>
  <si>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</si>
  <si>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</si>
  <si>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</si>
  <si>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</si>
  <si>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</si>
  <si>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</si>
  <si>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</si>
  <si>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</si>
  <si>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</si>
  <si>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</si>
  <si>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</si>
  <si>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</si>
  <si>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</si>
  <si>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</si>
  <si>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</si>
  <si>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</si>
  <si>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</si>
  <si>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</si>
  <si>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</si>
  <si>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</si>
  <si>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</si>
  <si>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</si>
  <si>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</si>
  <si>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</si>
  <si>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</si>
  <si>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</si>
  <si>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</si>
  <si>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</si>
  <si>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</si>
  <si>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</si>
  <si>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</si>
  <si>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</si>
  <si>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</si>
  <si>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</si>
  <si>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</si>
  <si>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</si>
  <si>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</si>
  <si>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</si>
  <si>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</si>
  <si>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</si>
  <si>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</si>
  <si>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</si>
  <si>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</si>
  <si>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</si>
  <si>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</si>
  <si>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</si>
  <si>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</si>
  <si>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</si>
  <si>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</si>
  <si>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</si>
  <si>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</si>
  <si>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</si>
  <si>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</si>
  <si>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</si>
  <si>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</si>
  <si>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</si>
  <si>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</si>
  <si>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</si>
  <si>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</si>
  <si>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</si>
  <si>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</si>
  <si>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</si>
  <si>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</si>
  <si>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</si>
  <si>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</si>
  <si>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</si>
  <si>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</si>
  <si>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</si>
  <si>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</si>
  <si>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</si>
  <si>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</si>
  <si>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</si>
  <si>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</si>
  <si>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</si>
  <si>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</si>
  <si>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</si>
  <si>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</si>
  <si>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</si>
  <si>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</si>
  <si>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</si>
  <si>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</si>
  <si>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</si>
  <si>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</si>
  <si>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</si>
  <si>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</si>
  <si>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</si>
  <si>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</si>
  <si>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</si>
  <si>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</si>
  <si>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</si>
  <si>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</si>
  <si>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</si>
  <si>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</si>
  <si>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</si>
  <si>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</si>
  <si>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</si>
  <si>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</si>
  <si>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</si>
  <si>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</si>
  <si>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</si>
  <si>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</si>
  <si>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</si>
  <si>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</si>
  <si>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</si>
  <si>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</si>
  <si>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</si>
  <si>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</si>
  <si>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</si>
  <si>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</si>
  <si>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</si>
  <si>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</si>
  <si>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</si>
  <si>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</si>
  <si>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</si>
  <si>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</si>
  <si>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</si>
  <si>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</si>
  <si>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</si>
  <si>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</si>
  <si>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</si>
  <si>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</si>
  <si>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</si>
  <si>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</si>
  <si>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</si>
  <si>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</si>
  <si>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</si>
  <si>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</si>
  <si>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</si>
  <si>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</si>
  <si>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</si>
  <si>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</si>
  <si>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</si>
  <si>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</si>
  <si>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</si>
  <si>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</si>
  <si>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</si>
  <si>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</si>
  <si>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</si>
  <si>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</si>
  <si>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</si>
  <si>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</si>
  <si>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</si>
  <si>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</si>
  <si>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</si>
  <si>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</si>
  <si>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</si>
  <si>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</si>
  <si>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</si>
  <si>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</si>
  <si>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</si>
  <si>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</si>
  <si>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</si>
  <si>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</si>
  <si>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</si>
  <si>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</si>
  <si>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</si>
  <si>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</si>
  <si>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</si>
  <si>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</si>
  <si>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</si>
  <si>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</si>
  <si>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</si>
  <si>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</si>
  <si>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</si>
  <si>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</si>
  <si>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</si>
  <si>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</si>
  <si>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</si>
  <si>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</si>
  <si>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</si>
  <si>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</si>
  <si>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</si>
  <si>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</si>
  <si>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</si>
  <si>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</si>
  <si>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</si>
  <si>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</si>
  <si>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</si>
  <si>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</si>
  <si>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</si>
  <si>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</si>
  <si>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</si>
  <si>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</si>
  <si>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</si>
  <si>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</si>
  <si>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</si>
  <si>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</si>
  <si>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</si>
  <si>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</si>
  <si>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</si>
  <si>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</si>
  <si>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</si>
  <si>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</si>
  <si>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</si>
  <si>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</si>
  <si>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</si>
  <si>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</si>
  <si>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</si>
  <si>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</si>
  <si>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</si>
  <si>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</si>
  <si>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</si>
  <si>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</si>
  <si>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</si>
  <si>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</si>
  <si>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</si>
  <si>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</si>
  <si>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</si>
  <si>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</si>
  <si>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</si>
  <si>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</si>
  <si>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</si>
  <si>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</si>
  <si>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</si>
  <si>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</si>
  <si>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</si>
  <si>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</si>
  <si>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</si>
  <si>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</si>
  <si>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</si>
  <si>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</si>
  <si>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</si>
  <si>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</si>
  <si>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</si>
  <si>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</si>
  <si>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</si>
  <si>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</si>
  <si>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</si>
  <si>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</si>
  <si>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</si>
  <si>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</si>
  <si>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</si>
  <si>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</si>
  <si>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</si>
  <si>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</si>
  <si>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</si>
  <si>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</si>
  <si>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</si>
  <si>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</si>
  <si>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</si>
  <si>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</si>
  <si>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</si>
  <si>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</si>
  <si>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</si>
  <si>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</si>
  <si>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</si>
  <si>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</si>
  <si>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</si>
  <si>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</si>
  <si>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</si>
  <si>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</si>
  <si>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</si>
  <si>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</si>
  <si>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</si>
  <si>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</si>
  <si>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</si>
  <si>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</si>
  <si>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</si>
  <si>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</si>
  <si>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</si>
  <si>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</si>
  <si>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</si>
  <si>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</si>
  <si>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</si>
  <si>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</si>
  <si>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</si>
  <si>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</si>
  <si>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</si>
  <si>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</si>
  <si>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</si>
  <si>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</si>
  <si>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</si>
  <si>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</si>
  <si>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</si>
  <si>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</si>
  <si>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</si>
  <si>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</si>
  <si>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</si>
  <si>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</si>
  <si>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</si>
  <si>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</si>
  <si>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</si>
  <si>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</si>
  <si>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</si>
  <si>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</si>
  <si>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</si>
  <si>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</si>
  <si>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</si>
  <si>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</si>
  <si>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</si>
  <si>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</si>
  <si>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</si>
  <si>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</si>
  <si>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</si>
  <si>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</si>
  <si>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</si>
  <si>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</si>
  <si>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</si>
  <si>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</si>
  <si>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</si>
  <si>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</si>
  <si>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</si>
  <si>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</si>
  <si>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</si>
  <si>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</si>
  <si>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</si>
  <si>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</si>
  <si>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</si>
  <si>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</si>
  <si>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</si>
  <si>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</si>
  <si>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</si>
  <si>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</si>
  <si>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</si>
  <si>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</si>
  <si>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</si>
  <si>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</si>
  <si>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</si>
  <si>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</si>
  <si>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</si>
  <si>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</si>
  <si>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</si>
  <si>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</si>
  <si>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</si>
  <si>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</si>
  <si>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</si>
  <si>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</si>
  <si>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</si>
  <si>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</si>
  <si>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</si>
  <si>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</si>
  <si>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</si>
  <si>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</si>
  <si>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</si>
  <si>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</si>
  <si>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</si>
  <si>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</si>
  <si>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</si>
  <si>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</si>
  <si>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</si>
  <si>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</si>
  <si>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</si>
  <si>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</si>
  <si>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</si>
  <si>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</si>
  <si>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</si>
  <si>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</si>
  <si>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</si>
  <si>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</si>
  <si>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</si>
  <si>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</si>
  <si>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</si>
  <si>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</si>
  <si>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</si>
  <si>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</si>
  <si>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</si>
  <si>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</si>
  <si>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</si>
  <si>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</si>
  <si>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</si>
  <si>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</si>
  <si>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</si>
  <si>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</si>
  <si>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</si>
  <si>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</si>
  <si>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</si>
  <si>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</si>
  <si>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</si>
  <si>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</si>
  <si>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</si>
  <si>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</si>
  <si>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</si>
  <si>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</si>
  <si>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</si>
  <si>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</si>
  <si>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</si>
  <si>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</si>
  <si>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</si>
  <si>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</si>
  <si>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</si>
  <si>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</si>
  <si>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</si>
  <si>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</si>
  <si>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</si>
  <si>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</si>
  <si>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</si>
  <si>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</si>
  <si>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</si>
  <si>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</si>
  <si>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</si>
  <si>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</si>
  <si>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</si>
  <si>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</si>
  <si>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</si>
  <si>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</si>
  <si>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</si>
  <si>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</si>
  <si>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</si>
  <si>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</si>
  <si>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</si>
  <si>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</si>
  <si>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</si>
  <si>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</si>
  <si>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</si>
  <si>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</si>
  <si>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</si>
  <si>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</si>
  <si>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</si>
  <si>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</si>
  <si>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</si>
  <si>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</si>
  <si>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</si>
  <si>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</si>
  <si>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</si>
  <si>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</si>
  <si>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</si>
  <si>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</si>
  <si>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</si>
  <si>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</si>
  <si>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</si>
  <si>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</si>
  <si>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</si>
  <si>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</si>
  <si>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</si>
  <si>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</si>
  <si>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</si>
  <si>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</si>
  <si>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</si>
  <si>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</si>
  <si>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</si>
  <si>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</si>
  <si>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</si>
  <si>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</si>
  <si>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</si>
  <si>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</si>
  <si>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</si>
  <si>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</si>
  <si>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</si>
  <si>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</si>
  <si>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</si>
  <si>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</si>
  <si>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</si>
  <si>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</si>
  <si>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</si>
  <si>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</si>
  <si>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</si>
  <si>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</si>
  <si>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</si>
  <si>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</si>
  <si>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</si>
  <si>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</si>
  <si>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</si>
  <si>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</si>
  <si>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</si>
  <si>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</si>
  <si>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</si>
  <si>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</si>
  <si>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</si>
  <si>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</si>
  <si>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</si>
  <si>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</si>
  <si>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</si>
  <si>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</si>
  <si>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</si>
  <si>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</si>
  <si>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</si>
  <si>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</si>
  <si>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</si>
  <si>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</si>
  <si>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</si>
  <si>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</si>
  <si>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</si>
  <si>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</si>
  <si>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</si>
  <si>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</si>
  <si>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</si>
  <si>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</si>
  <si>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</si>
  <si>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</si>
  <si>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</si>
  <si>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</si>
  <si>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</si>
  <si>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</si>
  <si>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</si>
  <si>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</si>
  <si>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</si>
  <si>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</si>
  <si>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</si>
  <si>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</si>
  <si>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</si>
  <si>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</si>
  <si>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</si>
  <si>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</si>
  <si>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</si>
  <si>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</si>
  <si>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</si>
  <si>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</si>
  <si>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</si>
  <si>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</si>
  <si>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</si>
  <si>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</si>
  <si>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</si>
  <si>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</si>
  <si>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</si>
  <si>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</si>
  <si>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</si>
  <si>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</si>
  <si>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</si>
  <si>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</si>
  <si>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</si>
  <si>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</si>
  <si>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</si>
  <si>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</si>
  <si>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</si>
  <si>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</si>
  <si>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</si>
  <si>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</si>
  <si>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</si>
  <si>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</si>
  <si>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</si>
  <si>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</si>
  <si>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</si>
  <si>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</si>
  <si>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</si>
  <si>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</si>
  <si>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</si>
  <si>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</si>
  <si>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</si>
  <si>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</si>
  <si>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</si>
  <si>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</si>
  <si>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</si>
  <si>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</si>
  <si>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</si>
  <si>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</si>
  <si>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</si>
  <si>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</si>
  <si>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</si>
  <si>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</si>
  <si>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</si>
  <si>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</si>
  <si>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</si>
  <si>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</si>
  <si>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</si>
  <si>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</si>
  <si>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</si>
  <si>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</si>
  <si>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</si>
  <si>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</si>
  <si>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</si>
  <si>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</si>
  <si>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</si>
  <si>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</si>
  <si>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</si>
  <si>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</si>
  <si>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</si>
  <si>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</si>
  <si>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</si>
  <si>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</si>
  <si>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</si>
  <si>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</si>
  <si>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</si>
  <si>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</si>
  <si>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</si>
  <si>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</si>
  <si>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</si>
  <si>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</si>
  <si>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</si>
  <si>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</si>
  <si>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</si>
  <si>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</si>
  <si>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</si>
  <si>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</si>
  <si>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</si>
  <si>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</si>
  <si>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</si>
  <si>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</si>
  <si>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</si>
  <si>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</si>
  <si>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</si>
  <si>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</si>
  <si>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</si>
  <si>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</si>
  <si>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</si>
  <si>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</si>
  <si>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</si>
  <si>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</si>
  <si>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</si>
  <si>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</si>
  <si>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</si>
  <si>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</si>
  <si>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</si>
  <si>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</si>
  <si>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</si>
  <si>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</si>
  <si>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</si>
  <si>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</si>
  <si>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</si>
  <si>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</si>
  <si>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</si>
  <si>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</si>
  <si>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</si>
  <si>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</si>
  <si>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</si>
  <si>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</si>
  <si>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</si>
  <si>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</si>
  <si>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</si>
  <si>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</si>
  <si>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</si>
  <si>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</si>
  <si>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</si>
  <si>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</si>
  <si>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</si>
  <si>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</si>
  <si>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</si>
  <si>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</si>
  <si>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</si>
  <si>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</si>
  <si>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</si>
  <si>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6/30/2018</t>
  </si>
  <si>
    <t>University of Washington Medical Center</t>
  </si>
  <si>
    <t>King</t>
  </si>
  <si>
    <t/>
  </si>
  <si>
    <t>06/30/2017</t>
  </si>
  <si>
    <t>128</t>
  </si>
  <si>
    <t>1959 N.E. Pacific Street</t>
  </si>
  <si>
    <t>Seattle, WA 98195</t>
  </si>
  <si>
    <t>Geoff Austin</t>
  </si>
  <si>
    <t>Jacqueline Cabe</t>
  </si>
  <si>
    <t>Richard Jones</t>
  </si>
  <si>
    <t>206-598-6364</t>
  </si>
  <si>
    <t>206-598-6292</t>
  </si>
  <si>
    <t>Cindy Hecker</t>
  </si>
  <si>
    <t>Julie A. Nordstrom</t>
  </si>
  <si>
    <t>Revised department mapping</t>
  </si>
  <si>
    <t>Reporting total minutes.  Prior year reported 100's of minutes. Corrected minutes FY17 = 3,061,500 minutes</t>
  </si>
  <si>
    <t xml:space="preserve">Reporting total minutes.  Prior year reported 100's of minutes. Corrected minutes FY17 = 10,456,700 minutes </t>
  </si>
  <si>
    <t>Reporting total minutes.  Prior year reported 100's of minutes. Corrected minutes FY17 = 2,914,400 minutes</t>
  </si>
  <si>
    <t>Updated data source to match CMS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</si>
</sst>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 applyFont="1" applyProtection="1">
      <protection locked="0"/>
    </xf>
    <xf numFmtId="37" fontId="0" fillId="0" borderId="0" xfId="0" applyFont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137545041</v>
      </c>
      <c r="C47" s="225">
        <v>12122822</v>
      </c>
      <c r="D47" s="225">
        <v>17528291</v>
      </c>
      <c r="E47" s="225">
        <v>1392075</v>
      </c>
      <c r="F47" s="225">
        <v>0</v>
      </c>
      <c r="G47" s="225">
        <v>933500</v>
      </c>
      <c r="H47" s="225">
        <v>737565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2806790</v>
      </c>
      <c r="P47" s="225">
        <v>7560872</v>
      </c>
      <c r="Q47" s="225">
        <v>3036705</v>
      </c>
      <c r="R47" s="225">
        <v>2745585</v>
      </c>
      <c r="S47" s="225">
        <v>1392185</v>
      </c>
      <c r="T47" s="225">
        <v>0</v>
      </c>
      <c r="U47" s="225">
        <v>7432045</v>
      </c>
      <c r="V47" s="225">
        <v>3387340</v>
      </c>
      <c r="W47" s="225">
        <v>778205</v>
      </c>
      <c r="X47" s="225">
        <v>843218</v>
      </c>
      <c r="Y47" s="225">
        <v>6441458</v>
      </c>
      <c r="Z47" s="225">
        <v>2207814</v>
      </c>
      <c r="AA47" s="225">
        <v>517312</v>
      </c>
      <c r="AB47" s="225">
        <v>9772875</v>
      </c>
      <c r="AC47" s="225">
        <v>1947071</v>
      </c>
      <c r="AD47" s="225">
        <v>404617</v>
      </c>
      <c r="AE47" s="225">
        <v>3166047</v>
      </c>
      <c r="AF47" s="225">
        <v>0</v>
      </c>
      <c r="AG47" s="225">
        <v>2720509</v>
      </c>
      <c r="AH47" s="225">
        <v>0</v>
      </c>
      <c r="AI47" s="225">
        <v>0</v>
      </c>
      <c r="AJ47" s="225">
        <v>20288676</v>
      </c>
      <c r="AK47" s="225">
        <v>901131</v>
      </c>
      <c r="AL47" s="225">
        <v>259052</v>
      </c>
      <c r="AM47" s="225">
        <v>0</v>
      </c>
      <c r="AN47" s="225">
        <v>9313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2408931</v>
      </c>
      <c r="AU47" s="225">
        <v>0</v>
      </c>
      <c r="AV47" s="225">
        <v>781843</v>
      </c>
      <c r="AW47" s="225">
        <v>169553</v>
      </c>
      <c r="AX47" s="225">
        <v>0</v>
      </c>
      <c r="AY47" s="225">
        <v>997550</v>
      </c>
      <c r="AZ47" s="225">
        <v>612320</v>
      </c>
      <c r="BA47" s="225">
        <v>107527</v>
      </c>
      <c r="BB47" s="225">
        <v>2184120</v>
      </c>
      <c r="BC47" s="225">
        <v>0</v>
      </c>
      <c r="BD47" s="225">
        <v>0</v>
      </c>
      <c r="BE47" s="225">
        <v>3583106</v>
      </c>
      <c r="BF47" s="225">
        <v>2832605</v>
      </c>
      <c r="BG47" s="225">
        <v>677659</v>
      </c>
      <c r="BH47" s="225">
        <v>0</v>
      </c>
      <c r="BI47" s="225">
        <v>5488298</v>
      </c>
      <c r="BJ47" s="225">
        <v>0</v>
      </c>
      <c r="BK47" s="225">
        <v>62740</v>
      </c>
      <c r="BL47" s="225">
        <v>0</v>
      </c>
      <c r="BM47" s="225">
        <v>0</v>
      </c>
      <c r="BN47" s="225">
        <v>840757</v>
      </c>
      <c r="BO47" s="225">
        <v>0</v>
      </c>
      <c r="BP47" s="225">
        <v>0</v>
      </c>
      <c r="BQ47" s="225">
        <v>0</v>
      </c>
      <c r="BR47" s="225">
        <v>0</v>
      </c>
      <c r="BS47" s="225">
        <v>68489</v>
      </c>
      <c r="BT47" s="225">
        <v>0</v>
      </c>
      <c r="BU47" s="225">
        <v>0</v>
      </c>
      <c r="BV47" s="225">
        <v>0</v>
      </c>
      <c r="BW47" s="225">
        <v>1456928</v>
      </c>
      <c r="BX47" s="225">
        <v>1579811</v>
      </c>
      <c r="BY47" s="225">
        <v>643341</v>
      </c>
      <c r="BZ47" s="225">
        <v>1414200</v>
      </c>
      <c r="CA47" s="225">
        <v>253318</v>
      </c>
      <c r="CB47" s="225">
        <v>41065</v>
      </c>
      <c r="CC47" s="225">
        <v>7807</v>
      </c>
      <c r="CD47" s="195"/>
      <c r="CE47" s="195">
        <f>SUM(C47:CC47)</f>
        <v>137545041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137545041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48069926</v>
      </c>
      <c r="C51" s="225">
        <v>1227469</v>
      </c>
      <c r="D51" s="225">
        <v>362761</v>
      </c>
      <c r="E51" s="225">
        <v>24205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57148</v>
      </c>
      <c r="P51" s="225">
        <v>3854487</v>
      </c>
      <c r="Q51" s="225">
        <v>129912</v>
      </c>
      <c r="R51" s="225">
        <v>38797</v>
      </c>
      <c r="S51" s="225">
        <v>714014</v>
      </c>
      <c r="T51" s="225">
        <v>0</v>
      </c>
      <c r="U51" s="225">
        <v>835690</v>
      </c>
      <c r="V51" s="225">
        <v>1480781</v>
      </c>
      <c r="W51" s="225">
        <v>951073</v>
      </c>
      <c r="X51" s="225">
        <v>726139</v>
      </c>
      <c r="Y51" s="225">
        <v>3334752</v>
      </c>
      <c r="Z51" s="225">
        <v>1278223</v>
      </c>
      <c r="AA51" s="225">
        <v>364233</v>
      </c>
      <c r="AB51" s="225">
        <v>47825</v>
      </c>
      <c r="AC51" s="225">
        <v>445660</v>
      </c>
      <c r="AD51" s="225">
        <v>132783</v>
      </c>
      <c r="AE51" s="225">
        <v>54958</v>
      </c>
      <c r="AF51" s="225">
        <v>0</v>
      </c>
      <c r="AG51" s="225">
        <v>97522</v>
      </c>
      <c r="AH51" s="225">
        <v>0</v>
      </c>
      <c r="AI51" s="225">
        <v>0</v>
      </c>
      <c r="AJ51" s="225">
        <v>1249558</v>
      </c>
      <c r="AK51" s="225">
        <v>4231</v>
      </c>
      <c r="AL51" s="225">
        <v>0</v>
      </c>
      <c r="AM51" s="225">
        <v>0</v>
      </c>
      <c r="AN51" s="225">
        <v>15031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72956</v>
      </c>
      <c r="AU51" s="225">
        <v>0</v>
      </c>
      <c r="AV51" s="225">
        <v>24536</v>
      </c>
      <c r="AW51" s="225">
        <v>0</v>
      </c>
      <c r="AX51" s="225">
        <v>0</v>
      </c>
      <c r="AY51" s="225">
        <v>46595</v>
      </c>
      <c r="AZ51" s="225">
        <v>60430</v>
      </c>
      <c r="BA51" s="225">
        <v>0</v>
      </c>
      <c r="BB51" s="225">
        <v>0</v>
      </c>
      <c r="BC51" s="225">
        <v>0</v>
      </c>
      <c r="BD51" s="225">
        <v>0</v>
      </c>
      <c r="BE51" s="225">
        <v>1337677</v>
      </c>
      <c r="BF51" s="225">
        <v>41263</v>
      </c>
      <c r="BG51" s="225">
        <v>138201</v>
      </c>
      <c r="BH51" s="225">
        <v>1806305</v>
      </c>
      <c r="BI51" s="225">
        <v>26939335</v>
      </c>
      <c r="BJ51" s="225">
        <v>0</v>
      </c>
      <c r="BK51" s="225">
        <v>1901</v>
      </c>
      <c r="BL51" s="225">
        <v>0</v>
      </c>
      <c r="BM51" s="225">
        <v>0</v>
      </c>
      <c r="BN51" s="225">
        <v>9189</v>
      </c>
      <c r="BO51" s="225">
        <v>0</v>
      </c>
      <c r="BP51" s="225">
        <v>0</v>
      </c>
      <c r="BQ51" s="225">
        <v>0</v>
      </c>
      <c r="BR51" s="225">
        <v>0</v>
      </c>
      <c r="BS51" s="225">
        <v>0</v>
      </c>
      <c r="BT51" s="225">
        <v>0</v>
      </c>
      <c r="BU51" s="225">
        <v>0</v>
      </c>
      <c r="BV51" s="225">
        <v>23066</v>
      </c>
      <c r="BW51" s="225">
        <v>0</v>
      </c>
      <c r="BX51" s="225">
        <v>1385</v>
      </c>
      <c r="BY51" s="225">
        <v>17264</v>
      </c>
      <c r="BZ51" s="225">
        <v>122571</v>
      </c>
      <c r="CA51" s="225">
        <v>0</v>
      </c>
      <c r="CB51" s="225">
        <v>0</v>
      </c>
      <c r="CC51" s="225">
        <v>0</v>
      </c>
      <c r="CD51" s="195"/>
      <c r="CE51" s="195">
        <f>SUM(C51:CD51)</f>
        <v>48069926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48069926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33719</v>
      </c>
      <c r="D59" s="184">
        <v>85550</v>
      </c>
      <c r="E59" s="184">
        <v>9190</v>
      </c>
      <c r="F59" s="184"/>
      <c r="G59" s="184">
        <v>4715</v>
      </c>
      <c r="H59" s="184">
        <v>3394</v>
      </c>
      <c r="I59" s="184"/>
      <c r="J59" s="184"/>
      <c r="K59" s="184"/>
      <c r="L59" s="184"/>
      <c r="M59" s="184"/>
      <c r="N59" s="184"/>
      <c r="O59" s="184">
        <v>1763</v>
      </c>
      <c r="P59" s="185">
        <v>3136300</v>
      </c>
      <c r="Q59" s="185">
        <v>5200332</v>
      </c>
      <c r="R59" s="185">
        <v>2988700</v>
      </c>
      <c r="S59" s="251"/>
      <c r="T59" s="251"/>
      <c r="U59" s="224">
        <v>2176204</v>
      </c>
      <c r="V59" s="185">
        <v>1692450</v>
      </c>
      <c r="W59" s="185">
        <v>134559</v>
      </c>
      <c r="X59" s="185">
        <v>155046</v>
      </c>
      <c r="Y59" s="185">
        <v>283833</v>
      </c>
      <c r="Z59" s="185">
        <v>245393</v>
      </c>
      <c r="AA59" s="185">
        <v>31437</v>
      </c>
      <c r="AB59" s="251"/>
      <c r="AC59" s="185">
        <v>67709</v>
      </c>
      <c r="AD59" s="185">
        <v>23173</v>
      </c>
      <c r="AE59" s="185">
        <v>231398</v>
      </c>
      <c r="AF59" s="185"/>
      <c r="AG59" s="185">
        <v>28279</v>
      </c>
      <c r="AH59" s="185"/>
      <c r="AI59" s="185"/>
      <c r="AJ59" s="185">
        <v>353718</v>
      </c>
      <c r="AK59" s="185">
        <v>77613</v>
      </c>
      <c r="AL59" s="185">
        <v>13189</v>
      </c>
      <c r="AM59" s="185"/>
      <c r="AN59" s="185">
        <v>1326</v>
      </c>
      <c r="AO59" s="185"/>
      <c r="AP59" s="185"/>
      <c r="AQ59" s="185"/>
      <c r="AR59" s="185"/>
      <c r="AS59" s="185"/>
      <c r="AT59" s="185">
        <v>399</v>
      </c>
      <c r="AU59" s="185"/>
      <c r="AV59" s="251"/>
      <c r="AW59" s="251"/>
      <c r="AX59" s="251"/>
      <c r="AY59" s="185">
        <v>308087</v>
      </c>
      <c r="AZ59" s="185">
        <v>1071433</v>
      </c>
      <c r="BA59" s="251"/>
      <c r="BB59" s="251"/>
      <c r="BC59" s="251"/>
      <c r="BD59" s="251"/>
      <c r="BE59" s="185">
        <v>1139620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370.74</v>
      </c>
      <c r="D60" s="186">
        <v>615.44000000000005</v>
      </c>
      <c r="E60" s="186">
        <v>41.59</v>
      </c>
      <c r="F60" s="186" t="s">
        <v>1273</v>
      </c>
      <c r="G60" s="186">
        <v>31.69</v>
      </c>
      <c r="H60" s="186">
        <v>22.44</v>
      </c>
      <c r="I60" s="186" t="s">
        <v>1273</v>
      </c>
      <c r="J60" s="186" t="s">
        <v>1273</v>
      </c>
      <c r="K60" s="186" t="s">
        <v>1273</v>
      </c>
      <c r="L60" s="186" t="s">
        <v>1273</v>
      </c>
      <c r="M60" s="186" t="s">
        <v>1273</v>
      </c>
      <c r="N60" s="186" t="s">
        <v>1273</v>
      </c>
      <c r="O60" s="186">
        <v>78.27</v>
      </c>
      <c r="P60" s="186">
        <v>235.88</v>
      </c>
      <c r="Q60" s="186">
        <v>89.48</v>
      </c>
      <c r="R60" s="186">
        <v>64.02</v>
      </c>
      <c r="S60" s="186">
        <v>79.11</v>
      </c>
      <c r="T60" s="186" t="s">
        <v>1273</v>
      </c>
      <c r="U60" s="186">
        <v>287.99</v>
      </c>
      <c r="V60" s="186">
        <v>100.94</v>
      </c>
      <c r="W60" s="186">
        <v>21.4</v>
      </c>
      <c r="X60" s="186">
        <v>26.37</v>
      </c>
      <c r="Y60" s="186">
        <v>205.57</v>
      </c>
      <c r="Z60" s="186">
        <v>56.22</v>
      </c>
      <c r="AA60" s="186">
        <v>9.8800000000000008</v>
      </c>
      <c r="AB60" s="186">
        <v>245.97</v>
      </c>
      <c r="AC60" s="186">
        <v>64.38</v>
      </c>
      <c r="AD60" s="186">
        <v>13.96</v>
      </c>
      <c r="AE60" s="186">
        <v>86.87</v>
      </c>
      <c r="AF60" s="186" t="s">
        <v>1273</v>
      </c>
      <c r="AG60" s="186">
        <v>84.81</v>
      </c>
      <c r="AH60" s="186" t="s">
        <v>1273</v>
      </c>
      <c r="AI60" s="186" t="s">
        <v>1273</v>
      </c>
      <c r="AJ60" s="186">
        <v>723.03</v>
      </c>
      <c r="AK60" s="186">
        <v>25.23</v>
      </c>
      <c r="AL60" s="186">
        <v>7.96</v>
      </c>
      <c r="AM60" s="186" t="s">
        <v>1273</v>
      </c>
      <c r="AN60" s="186">
        <v>0.37</v>
      </c>
      <c r="AO60" s="186" t="s">
        <v>1273</v>
      </c>
      <c r="AP60" s="186" t="s">
        <v>1273</v>
      </c>
      <c r="AQ60" s="186" t="s">
        <v>1273</v>
      </c>
      <c r="AR60" s="186" t="s">
        <v>1273</v>
      </c>
      <c r="AS60" s="186" t="s">
        <v>1273</v>
      </c>
      <c r="AT60" s="186">
        <v>71.52</v>
      </c>
      <c r="AU60" s="186" t="s">
        <v>1273</v>
      </c>
      <c r="AV60" s="186">
        <v>18.47</v>
      </c>
      <c r="AW60" s="186">
        <v>5.5</v>
      </c>
      <c r="AX60" s="186" t="s">
        <v>1273</v>
      </c>
      <c r="AY60" s="186">
        <v>72.959999999999994</v>
      </c>
      <c r="AZ60" s="186">
        <v>43.42</v>
      </c>
      <c r="BA60" s="186">
        <v>7.2</v>
      </c>
      <c r="BB60" s="186">
        <v>69.61</v>
      </c>
      <c r="BC60" s="186" t="s">
        <v>1273</v>
      </c>
      <c r="BD60" s="186" t="s">
        <v>1273</v>
      </c>
      <c r="BE60" s="186">
        <v>136.88999999999999</v>
      </c>
      <c r="BF60" s="186">
        <v>192.01</v>
      </c>
      <c r="BG60" s="186">
        <v>27.62</v>
      </c>
      <c r="BH60" s="186" t="s">
        <v>1273</v>
      </c>
      <c r="BI60" s="186">
        <v>43.43</v>
      </c>
      <c r="BJ60" s="186">
        <v>0</v>
      </c>
      <c r="BK60" s="186">
        <v>3.03</v>
      </c>
      <c r="BL60" s="186">
        <v>0</v>
      </c>
      <c r="BM60" s="186" t="s">
        <v>1273</v>
      </c>
      <c r="BN60" s="186">
        <v>16.18</v>
      </c>
      <c r="BO60" s="186" t="s">
        <v>1273</v>
      </c>
      <c r="BP60" s="186" t="s">
        <v>1273</v>
      </c>
      <c r="BQ60" s="186" t="s">
        <v>1273</v>
      </c>
      <c r="BR60" s="186" t="s">
        <v>1273</v>
      </c>
      <c r="BS60" s="186">
        <v>4.4400000000000004</v>
      </c>
      <c r="BT60" s="186" t="s">
        <v>1273</v>
      </c>
      <c r="BU60" s="186" t="s">
        <v>1273</v>
      </c>
      <c r="BV60" s="186">
        <v>0</v>
      </c>
      <c r="BW60" s="186">
        <v>30.02</v>
      </c>
      <c r="BX60" s="186">
        <v>48.39</v>
      </c>
      <c r="BY60" s="186">
        <v>18.079999999999998</v>
      </c>
      <c r="BZ60" s="186">
        <v>43.66</v>
      </c>
      <c r="CA60" s="186">
        <v>6.91</v>
      </c>
      <c r="CB60" s="186">
        <v>2.02</v>
      </c>
      <c r="CC60" s="186">
        <v>0.4</v>
      </c>
      <c r="CD60" s="252" t="s">
        <v>221</v>
      </c>
      <c r="CE60" s="254">
        <f t="shared" ref="CE60:CE70" si="0">SUM(C60:CD60)</f>
        <v>4451.37</v>
      </c>
    </row>
    <row r="61" spans="1:84" ht="12.6" customHeight="1" x14ac:dyDescent="0.25">
      <c r="A61" s="171" t="s">
        <v>235</v>
      </c>
      <c r="B61" s="175"/>
      <c r="C61" s="225">
        <v>35242420.409999996</v>
      </c>
      <c r="D61" s="225">
        <v>48566724.460000001</v>
      </c>
      <c r="E61" s="225">
        <v>3857070.63</v>
      </c>
      <c r="F61" s="225">
        <v>0</v>
      </c>
      <c r="G61" s="225">
        <v>2654450.87</v>
      </c>
      <c r="H61" s="225">
        <v>2049148.4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8087005.2699999996</v>
      </c>
      <c r="P61" s="225">
        <v>21256404.84</v>
      </c>
      <c r="Q61" s="225">
        <v>9059670.5099999998</v>
      </c>
      <c r="R61" s="225">
        <v>8288960.4100000001</v>
      </c>
      <c r="S61" s="225">
        <v>3882768.88</v>
      </c>
      <c r="T61" s="225">
        <v>0</v>
      </c>
      <c r="U61" s="225">
        <v>20331745.760000002</v>
      </c>
      <c r="V61" s="225">
        <v>10608191.68</v>
      </c>
      <c r="W61" s="225">
        <v>2068553.06</v>
      </c>
      <c r="X61" s="225">
        <v>2397745.0499999998</v>
      </c>
      <c r="Y61" s="225">
        <v>17635837.66</v>
      </c>
      <c r="Z61" s="225">
        <v>6380096.1100000003</v>
      </c>
      <c r="AA61" s="225">
        <v>1354484.14</v>
      </c>
      <c r="AB61" s="225">
        <v>26286722.199999999</v>
      </c>
      <c r="AC61" s="225">
        <v>5212682.83</v>
      </c>
      <c r="AD61" s="225">
        <v>1104503.82</v>
      </c>
      <c r="AE61" s="225">
        <v>8302669.6299999999</v>
      </c>
      <c r="AF61" s="225">
        <v>0</v>
      </c>
      <c r="AG61" s="225">
        <v>9641514.6899999995</v>
      </c>
      <c r="AH61" s="225">
        <v>0</v>
      </c>
      <c r="AI61" s="225">
        <v>0</v>
      </c>
      <c r="AJ61" s="225">
        <v>54442698.609999999</v>
      </c>
      <c r="AK61" s="225">
        <v>2333850.79</v>
      </c>
      <c r="AL61" s="225">
        <v>711285.63</v>
      </c>
      <c r="AM61" s="225">
        <v>0</v>
      </c>
      <c r="AN61" s="225">
        <v>25778.15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7177532.8799999999</v>
      </c>
      <c r="AU61" s="225">
        <v>0</v>
      </c>
      <c r="AV61" s="225">
        <v>2088356.04</v>
      </c>
      <c r="AW61" s="225">
        <v>485185.16</v>
      </c>
      <c r="AX61" s="225">
        <v>0</v>
      </c>
      <c r="AY61" s="225">
        <v>2859908.91</v>
      </c>
      <c r="AZ61" s="225">
        <v>1748012.9</v>
      </c>
      <c r="BA61" s="225">
        <v>282215.40999999997</v>
      </c>
      <c r="BB61" s="225">
        <v>5952569.9800000004</v>
      </c>
      <c r="BC61" s="225">
        <v>0</v>
      </c>
      <c r="BD61" s="225">
        <v>0</v>
      </c>
      <c r="BE61" s="225">
        <v>9671338.9000000004</v>
      </c>
      <c r="BF61" s="225">
        <v>7945787.5</v>
      </c>
      <c r="BG61" s="225">
        <v>1824815.35</v>
      </c>
      <c r="BH61" s="225">
        <v>0</v>
      </c>
      <c r="BI61" s="225">
        <v>4107931.5</v>
      </c>
      <c r="BJ61" s="225">
        <v>0</v>
      </c>
      <c r="BK61" s="225">
        <v>158124</v>
      </c>
      <c r="BL61" s="225">
        <v>0</v>
      </c>
      <c r="BM61" s="225">
        <v>0</v>
      </c>
      <c r="BN61" s="225">
        <v>2589177.5699999998</v>
      </c>
      <c r="BO61" s="225">
        <v>0</v>
      </c>
      <c r="BP61" s="225">
        <v>0</v>
      </c>
      <c r="BQ61" s="225">
        <v>0</v>
      </c>
      <c r="BR61" s="225">
        <v>0</v>
      </c>
      <c r="BS61" s="225">
        <v>198720.48</v>
      </c>
      <c r="BT61" s="225">
        <v>0</v>
      </c>
      <c r="BU61" s="225">
        <v>0</v>
      </c>
      <c r="BV61" s="225">
        <v>0</v>
      </c>
      <c r="BW61" s="225">
        <v>5696817.6600000001</v>
      </c>
      <c r="BX61" s="225">
        <v>4926060.01</v>
      </c>
      <c r="BY61" s="225">
        <v>1919240.8</v>
      </c>
      <c r="BZ61" s="225">
        <v>4310309.62</v>
      </c>
      <c r="CA61" s="225">
        <v>776392.37</v>
      </c>
      <c r="CB61" s="225">
        <v>130382.51</v>
      </c>
      <c r="CC61" s="225">
        <v>24027.21</v>
      </c>
      <c r="CD61" s="252" t="s">
        <v>221</v>
      </c>
      <c r="CE61" s="195">
        <f t="shared" si="0"/>
        <v>376655891.25000012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12122822</v>
      </c>
      <c r="D62" s="195">
        <f t="shared" si="1"/>
        <v>17528291</v>
      </c>
      <c r="E62" s="195">
        <f t="shared" si="1"/>
        <v>1392075</v>
      </c>
      <c r="F62" s="195">
        <f t="shared" si="1"/>
        <v>0</v>
      </c>
      <c r="G62" s="195">
        <f t="shared" si="1"/>
        <v>933500</v>
      </c>
      <c r="H62" s="195">
        <f t="shared" si="1"/>
        <v>737565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2806790</v>
      </c>
      <c r="P62" s="195">
        <f t="shared" si="1"/>
        <v>7560872</v>
      </c>
      <c r="Q62" s="195">
        <f t="shared" si="1"/>
        <v>3036705</v>
      </c>
      <c r="R62" s="195">
        <f t="shared" si="1"/>
        <v>2745585</v>
      </c>
      <c r="S62" s="195">
        <f t="shared" si="1"/>
        <v>1392185</v>
      </c>
      <c r="T62" s="195">
        <f t="shared" si="1"/>
        <v>0</v>
      </c>
      <c r="U62" s="195">
        <f t="shared" si="1"/>
        <v>7432045</v>
      </c>
      <c r="V62" s="195">
        <f t="shared" si="1"/>
        <v>3387340</v>
      </c>
      <c r="W62" s="195">
        <f t="shared" si="1"/>
        <v>778205</v>
      </c>
      <c r="X62" s="195">
        <f t="shared" si="1"/>
        <v>843218</v>
      </c>
      <c r="Y62" s="195">
        <f t="shared" si="1"/>
        <v>6441458</v>
      </c>
      <c r="Z62" s="195">
        <f t="shared" si="1"/>
        <v>2207814</v>
      </c>
      <c r="AA62" s="195">
        <f t="shared" si="1"/>
        <v>517312</v>
      </c>
      <c r="AB62" s="195">
        <f t="shared" si="1"/>
        <v>9772875</v>
      </c>
      <c r="AC62" s="195">
        <f t="shared" si="1"/>
        <v>1947071</v>
      </c>
      <c r="AD62" s="195">
        <f t="shared" si="1"/>
        <v>404617</v>
      </c>
      <c r="AE62" s="195">
        <f t="shared" si="1"/>
        <v>3166047</v>
      </c>
      <c r="AF62" s="195">
        <f t="shared" si="1"/>
        <v>0</v>
      </c>
      <c r="AG62" s="195">
        <f t="shared" si="1"/>
        <v>2720509</v>
      </c>
      <c r="AH62" s="195">
        <f t="shared" si="1"/>
        <v>0</v>
      </c>
      <c r="AI62" s="195">
        <f t="shared" si="1"/>
        <v>0</v>
      </c>
      <c r="AJ62" s="195">
        <f t="shared" si="1"/>
        <v>20288676</v>
      </c>
      <c r="AK62" s="195">
        <f t="shared" si="1"/>
        <v>901131</v>
      </c>
      <c r="AL62" s="195">
        <f t="shared" si="1"/>
        <v>259052</v>
      </c>
      <c r="AM62" s="195">
        <f t="shared" si="1"/>
        <v>0</v>
      </c>
      <c r="AN62" s="195">
        <f t="shared" si="1"/>
        <v>9313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2408931</v>
      </c>
      <c r="AU62" s="195">
        <f t="shared" si="1"/>
        <v>0</v>
      </c>
      <c r="AV62" s="195">
        <f t="shared" si="1"/>
        <v>781843</v>
      </c>
      <c r="AW62" s="195">
        <f t="shared" si="1"/>
        <v>169553</v>
      </c>
      <c r="AX62" s="195">
        <f t="shared" si="1"/>
        <v>0</v>
      </c>
      <c r="AY62" s="195">
        <f>ROUND(AY47+AY48,0)</f>
        <v>997550</v>
      </c>
      <c r="AZ62" s="195">
        <f>ROUND(AZ47+AZ48,0)</f>
        <v>612320</v>
      </c>
      <c r="BA62" s="195">
        <f>ROUND(BA47+BA48,0)</f>
        <v>107527</v>
      </c>
      <c r="BB62" s="195">
        <f t="shared" si="1"/>
        <v>2184120</v>
      </c>
      <c r="BC62" s="195">
        <f t="shared" si="1"/>
        <v>0</v>
      </c>
      <c r="BD62" s="195">
        <f t="shared" si="1"/>
        <v>0</v>
      </c>
      <c r="BE62" s="195">
        <f t="shared" si="1"/>
        <v>3583106</v>
      </c>
      <c r="BF62" s="195">
        <f t="shared" si="1"/>
        <v>2832605</v>
      </c>
      <c r="BG62" s="195">
        <f t="shared" si="1"/>
        <v>677659</v>
      </c>
      <c r="BH62" s="195">
        <f t="shared" si="1"/>
        <v>0</v>
      </c>
      <c r="BI62" s="195">
        <f t="shared" si="1"/>
        <v>5488298</v>
      </c>
      <c r="BJ62" s="195">
        <f t="shared" si="1"/>
        <v>0</v>
      </c>
      <c r="BK62" s="195">
        <f t="shared" si="1"/>
        <v>62740</v>
      </c>
      <c r="BL62" s="195">
        <f t="shared" si="1"/>
        <v>0</v>
      </c>
      <c r="BM62" s="195">
        <f t="shared" si="1"/>
        <v>0</v>
      </c>
      <c r="BN62" s="195">
        <f t="shared" si="1"/>
        <v>840757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68489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1456928</v>
      </c>
      <c r="BX62" s="195">
        <f t="shared" si="2"/>
        <v>1579811</v>
      </c>
      <c r="BY62" s="195">
        <f t="shared" si="2"/>
        <v>643341</v>
      </c>
      <c r="BZ62" s="195">
        <f t="shared" si="2"/>
        <v>1414200</v>
      </c>
      <c r="CA62" s="195">
        <f t="shared" si="2"/>
        <v>253318</v>
      </c>
      <c r="CB62" s="195">
        <f t="shared" si="2"/>
        <v>41065</v>
      </c>
      <c r="CC62" s="195">
        <f t="shared" si="2"/>
        <v>7807</v>
      </c>
      <c r="CD62" s="252" t="s">
        <v>221</v>
      </c>
      <c r="CE62" s="195">
        <f t="shared" si="0"/>
        <v>137545041</v>
      </c>
      <c r="CF62" s="255"/>
    </row>
    <row r="63" spans="1:84" ht="12.6" customHeight="1" x14ac:dyDescent="0.25">
      <c r="A63" s="171" t="s">
        <v>236</v>
      </c>
      <c r="B63" s="175"/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0</v>
      </c>
      <c r="AF63" s="225">
        <v>0</v>
      </c>
      <c r="AG63" s="225">
        <v>0</v>
      </c>
      <c r="AH63" s="225">
        <v>0</v>
      </c>
      <c r="AI63" s="225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0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0</v>
      </c>
      <c r="BC63" s="225">
        <v>0</v>
      </c>
      <c r="BD63" s="225">
        <v>0</v>
      </c>
      <c r="BE63" s="225">
        <v>0</v>
      </c>
      <c r="BF63" s="225">
        <v>0</v>
      </c>
      <c r="BG63" s="225">
        <v>0</v>
      </c>
      <c r="BH63" s="225">
        <v>0</v>
      </c>
      <c r="BI63" s="225">
        <v>0</v>
      </c>
      <c r="BJ63" s="225">
        <v>212687.98</v>
      </c>
      <c r="BK63" s="225">
        <v>0</v>
      </c>
      <c r="BL63" s="225">
        <v>0</v>
      </c>
      <c r="BM63" s="225">
        <v>0</v>
      </c>
      <c r="BN63" s="225">
        <v>195042.59</v>
      </c>
      <c r="BO63" s="225">
        <v>0</v>
      </c>
      <c r="BP63" s="225">
        <v>0</v>
      </c>
      <c r="BQ63" s="225">
        <v>0</v>
      </c>
      <c r="BR63" s="225">
        <v>0</v>
      </c>
      <c r="BS63" s="225">
        <v>0</v>
      </c>
      <c r="BT63" s="225">
        <v>0</v>
      </c>
      <c r="BU63" s="225">
        <v>0</v>
      </c>
      <c r="BV63" s="225">
        <v>0</v>
      </c>
      <c r="BW63" s="225">
        <v>0</v>
      </c>
      <c r="BX63" s="225">
        <v>0</v>
      </c>
      <c r="BY63" s="225">
        <v>0</v>
      </c>
      <c r="BZ63" s="225">
        <v>0</v>
      </c>
      <c r="CA63" s="225">
        <v>0</v>
      </c>
      <c r="CB63" s="225">
        <v>0</v>
      </c>
      <c r="CC63" s="225">
        <v>84975234.75</v>
      </c>
      <c r="CD63" s="252" t="s">
        <v>221</v>
      </c>
      <c r="CE63" s="195">
        <f t="shared" si="0"/>
        <v>85382965.319999993</v>
      </c>
      <c r="CF63" s="255"/>
    </row>
    <row r="64" spans="1:84" ht="12.6" customHeight="1" x14ac:dyDescent="0.25">
      <c r="A64" s="171" t="s">
        <v>237</v>
      </c>
      <c r="B64" s="175"/>
      <c r="C64" s="225">
        <v>3864572.29</v>
      </c>
      <c r="D64" s="225">
        <v>4542007.03</v>
      </c>
      <c r="E64" s="225">
        <v>261117.59</v>
      </c>
      <c r="F64" s="225">
        <v>0</v>
      </c>
      <c r="G64" s="225">
        <v>124019.29</v>
      </c>
      <c r="H64" s="225">
        <v>23016.959999999999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647767.97</v>
      </c>
      <c r="P64" s="225">
        <v>45490712.909999996</v>
      </c>
      <c r="Q64" s="225">
        <v>738344</v>
      </c>
      <c r="R64" s="225">
        <v>3893149.55</v>
      </c>
      <c r="S64" s="225">
        <v>2882233.1</v>
      </c>
      <c r="T64" s="225">
        <v>0</v>
      </c>
      <c r="U64" s="225">
        <v>17898423.010000002</v>
      </c>
      <c r="V64" s="225">
        <v>37928767.640000001</v>
      </c>
      <c r="W64" s="225">
        <v>560632.42000000004</v>
      </c>
      <c r="X64" s="225">
        <v>733617.12</v>
      </c>
      <c r="Y64" s="225">
        <v>6408706.9000000004</v>
      </c>
      <c r="Z64" s="225">
        <v>164903.23000000001</v>
      </c>
      <c r="AA64" s="225">
        <v>4388898.43</v>
      </c>
      <c r="AB64" s="225">
        <v>115497746.88</v>
      </c>
      <c r="AC64" s="225">
        <v>1247955.24</v>
      </c>
      <c r="AD64" s="225">
        <v>322729.74</v>
      </c>
      <c r="AE64" s="225">
        <v>137083.45000000001</v>
      </c>
      <c r="AF64" s="225">
        <v>0</v>
      </c>
      <c r="AG64" s="225">
        <v>894526.14</v>
      </c>
      <c r="AH64" s="225">
        <v>0</v>
      </c>
      <c r="AI64" s="225">
        <v>0</v>
      </c>
      <c r="AJ64" s="225">
        <v>10072558.369999999</v>
      </c>
      <c r="AK64" s="225">
        <v>23624.04</v>
      </c>
      <c r="AL64" s="225">
        <v>705.09</v>
      </c>
      <c r="AM64" s="225">
        <v>0</v>
      </c>
      <c r="AN64" s="225">
        <v>23826.87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29576990.920000002</v>
      </c>
      <c r="AU64" s="225">
        <v>0</v>
      </c>
      <c r="AV64" s="225">
        <v>695890.6</v>
      </c>
      <c r="AW64" s="225">
        <v>208247.14</v>
      </c>
      <c r="AX64" s="225">
        <v>0</v>
      </c>
      <c r="AY64" s="225">
        <v>1383725.77</v>
      </c>
      <c r="AZ64" s="225">
        <v>2825725.39</v>
      </c>
      <c r="BA64" s="225">
        <v>65</v>
      </c>
      <c r="BB64" s="225">
        <v>23832.15</v>
      </c>
      <c r="BC64" s="225">
        <v>0</v>
      </c>
      <c r="BD64" s="225">
        <v>0</v>
      </c>
      <c r="BE64" s="225">
        <v>1061817.76</v>
      </c>
      <c r="BF64" s="225">
        <v>736754.67</v>
      </c>
      <c r="BG64" s="225">
        <v>227823.46</v>
      </c>
      <c r="BH64" s="225">
        <v>0</v>
      </c>
      <c r="BI64" s="225">
        <v>-2106144.9</v>
      </c>
      <c r="BJ64" s="225">
        <v>0</v>
      </c>
      <c r="BK64" s="225">
        <v>0</v>
      </c>
      <c r="BL64" s="225">
        <v>12.62</v>
      </c>
      <c r="BM64" s="225">
        <v>0</v>
      </c>
      <c r="BN64" s="225">
        <v>12358.22</v>
      </c>
      <c r="BO64" s="225">
        <v>0</v>
      </c>
      <c r="BP64" s="225">
        <v>0</v>
      </c>
      <c r="BQ64" s="225">
        <v>0</v>
      </c>
      <c r="BR64" s="225">
        <v>201436.51</v>
      </c>
      <c r="BS64" s="225">
        <v>3943.1</v>
      </c>
      <c r="BT64" s="225">
        <v>0</v>
      </c>
      <c r="BU64" s="225">
        <v>0</v>
      </c>
      <c r="BV64" s="225">
        <v>0</v>
      </c>
      <c r="BW64" s="225">
        <v>17775.560000000001</v>
      </c>
      <c r="BX64" s="225">
        <v>492979.36</v>
      </c>
      <c r="BY64" s="225">
        <v>6364.8</v>
      </c>
      <c r="BZ64" s="225">
        <v>1899.93</v>
      </c>
      <c r="CA64" s="225">
        <v>47331.59</v>
      </c>
      <c r="CB64" s="225">
        <v>4041.04</v>
      </c>
      <c r="CC64" s="225">
        <v>0</v>
      </c>
      <c r="CD64" s="252" t="s">
        <v>221</v>
      </c>
      <c r="CE64" s="195">
        <f t="shared" si="0"/>
        <v>294194515.95000005</v>
      </c>
      <c r="CF64" s="255"/>
    </row>
    <row r="65" spans="1:84" ht="12.6" customHeight="1" x14ac:dyDescent="0.25">
      <c r="A65" s="171" t="s">
        <v>238</v>
      </c>
      <c r="B65" s="175"/>
      <c r="C65" s="225">
        <v>3599.63</v>
      </c>
      <c r="D65" s="225">
        <v>7854.45</v>
      </c>
      <c r="E65" s="225">
        <v>227.74</v>
      </c>
      <c r="F65" s="225">
        <v>0</v>
      </c>
      <c r="G65" s="225">
        <v>746.58</v>
      </c>
      <c r="H65" s="225">
        <v>30.56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227.75</v>
      </c>
      <c r="P65" s="225">
        <v>1630.21</v>
      </c>
      <c r="Q65" s="225">
        <v>834.72</v>
      </c>
      <c r="R65" s="225">
        <v>3015.39</v>
      </c>
      <c r="S65" s="225">
        <v>0</v>
      </c>
      <c r="T65" s="225">
        <v>0</v>
      </c>
      <c r="U65" s="225">
        <v>2512.33</v>
      </c>
      <c r="V65" s="225">
        <v>0</v>
      </c>
      <c r="W65" s="225">
        <v>0</v>
      </c>
      <c r="X65" s="225">
        <v>0</v>
      </c>
      <c r="Y65" s="225">
        <v>3904.22</v>
      </c>
      <c r="Z65" s="225">
        <v>3.98</v>
      </c>
      <c r="AA65" s="225">
        <v>0</v>
      </c>
      <c r="AB65" s="225">
        <v>1226.75</v>
      </c>
      <c r="AC65" s="225">
        <v>227.74</v>
      </c>
      <c r="AD65" s="225">
        <v>0</v>
      </c>
      <c r="AE65" s="225">
        <v>0</v>
      </c>
      <c r="AF65" s="225">
        <v>0</v>
      </c>
      <c r="AG65" s="225">
        <v>884.61</v>
      </c>
      <c r="AH65" s="225">
        <v>0</v>
      </c>
      <c r="AI65" s="225">
        <v>0</v>
      </c>
      <c r="AJ65" s="225">
        <v>17663.32</v>
      </c>
      <c r="AK65" s="225">
        <v>914.16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6540.98</v>
      </c>
      <c r="AU65" s="225">
        <v>0</v>
      </c>
      <c r="AV65" s="225">
        <v>0</v>
      </c>
      <c r="AW65" s="225">
        <v>20839.38</v>
      </c>
      <c r="AX65" s="225">
        <v>0</v>
      </c>
      <c r="AY65" s="225">
        <v>0</v>
      </c>
      <c r="AZ65" s="225">
        <v>0</v>
      </c>
      <c r="BA65" s="225">
        <v>0</v>
      </c>
      <c r="BB65" s="225">
        <v>191.28</v>
      </c>
      <c r="BC65" s="225">
        <v>0</v>
      </c>
      <c r="BD65" s="225">
        <v>0</v>
      </c>
      <c r="BE65" s="225">
        <v>6127427.54</v>
      </c>
      <c r="BF65" s="225">
        <v>0</v>
      </c>
      <c r="BG65" s="225">
        <v>15492.31</v>
      </c>
      <c r="BH65" s="225">
        <v>0</v>
      </c>
      <c r="BI65" s="225">
        <v>774.5</v>
      </c>
      <c r="BJ65" s="225">
        <v>0</v>
      </c>
      <c r="BK65" s="225">
        <v>0</v>
      </c>
      <c r="BL65" s="225">
        <v>0</v>
      </c>
      <c r="BM65" s="225">
        <v>0</v>
      </c>
      <c r="BN65" s="225">
        <v>492.95</v>
      </c>
      <c r="BO65" s="225">
        <v>0</v>
      </c>
      <c r="BP65" s="225">
        <v>0</v>
      </c>
      <c r="BQ65" s="225">
        <v>0</v>
      </c>
      <c r="BR65" s="225">
        <v>0</v>
      </c>
      <c r="BS65" s="225">
        <v>0</v>
      </c>
      <c r="BT65" s="225">
        <v>0</v>
      </c>
      <c r="BU65" s="225">
        <v>0</v>
      </c>
      <c r="BV65" s="225">
        <v>0</v>
      </c>
      <c r="BW65" s="225">
        <v>202.03</v>
      </c>
      <c r="BX65" s="225">
        <v>257.23</v>
      </c>
      <c r="BY65" s="225">
        <v>2412.67</v>
      </c>
      <c r="BZ65" s="225">
        <v>0</v>
      </c>
      <c r="CA65" s="225">
        <v>0</v>
      </c>
      <c r="CB65" s="225">
        <v>78.84</v>
      </c>
      <c r="CC65" s="225">
        <v>0</v>
      </c>
      <c r="CD65" s="252" t="s">
        <v>221</v>
      </c>
      <c r="CE65" s="195">
        <f t="shared" si="0"/>
        <v>6220213.8500000006</v>
      </c>
      <c r="CF65" s="255"/>
    </row>
    <row r="66" spans="1:84" ht="12.6" customHeight="1" x14ac:dyDescent="0.25">
      <c r="A66" s="171" t="s">
        <v>239</v>
      </c>
      <c r="B66" s="175"/>
      <c r="C66" s="225">
        <v>394934.19</v>
      </c>
      <c r="D66" s="225">
        <v>593075.26</v>
      </c>
      <c r="E66" s="225">
        <v>54645.69</v>
      </c>
      <c r="F66" s="225">
        <v>0</v>
      </c>
      <c r="G66" s="225">
        <v>39360.25</v>
      </c>
      <c r="H66" s="225">
        <v>8209.31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148875.23000000001</v>
      </c>
      <c r="P66" s="225">
        <v>1895407.9</v>
      </c>
      <c r="Q66" s="225">
        <v>143660.03</v>
      </c>
      <c r="R66" s="225">
        <v>8630.26</v>
      </c>
      <c r="S66" s="225">
        <v>1324130.05</v>
      </c>
      <c r="T66" s="225">
        <v>0</v>
      </c>
      <c r="U66" s="225">
        <v>25948647.239999998</v>
      </c>
      <c r="V66" s="225">
        <v>244698.67</v>
      </c>
      <c r="W66" s="225">
        <v>124850.96</v>
      </c>
      <c r="X66" s="225">
        <v>182209.45</v>
      </c>
      <c r="Y66" s="225">
        <v>964521.51</v>
      </c>
      <c r="Z66" s="225">
        <v>1422294.06</v>
      </c>
      <c r="AA66" s="225">
        <v>22563.27</v>
      </c>
      <c r="AB66" s="225">
        <v>6777084.6799999997</v>
      </c>
      <c r="AC66" s="225">
        <v>5674.32</v>
      </c>
      <c r="AD66" s="225">
        <v>22770.28</v>
      </c>
      <c r="AE66" s="225">
        <v>25669.68</v>
      </c>
      <c r="AF66" s="225">
        <v>0</v>
      </c>
      <c r="AG66" s="225">
        <v>1155861.49</v>
      </c>
      <c r="AH66" s="225">
        <v>0</v>
      </c>
      <c r="AI66" s="225">
        <v>0</v>
      </c>
      <c r="AJ66" s="225">
        <v>355298.63</v>
      </c>
      <c r="AK66" s="225">
        <v>344.28</v>
      </c>
      <c r="AL66" s="225">
        <v>631.37</v>
      </c>
      <c r="AM66" s="225">
        <v>0</v>
      </c>
      <c r="AN66" s="225">
        <v>3616.69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3136917.39</v>
      </c>
      <c r="AU66" s="225">
        <v>0</v>
      </c>
      <c r="AV66" s="225">
        <v>3096346.48</v>
      </c>
      <c r="AW66" s="225">
        <v>34469140.979999997</v>
      </c>
      <c r="AX66" s="225">
        <v>0</v>
      </c>
      <c r="AY66" s="225">
        <v>41238.99</v>
      </c>
      <c r="AZ66" s="225">
        <v>46416.28</v>
      </c>
      <c r="BA66" s="225">
        <v>380843.19</v>
      </c>
      <c r="BB66" s="225">
        <v>171114.75</v>
      </c>
      <c r="BC66" s="225">
        <v>0</v>
      </c>
      <c r="BD66" s="225">
        <v>3688555.23</v>
      </c>
      <c r="BE66" s="225">
        <v>20262983.390000001</v>
      </c>
      <c r="BF66" s="225">
        <v>93097.49</v>
      </c>
      <c r="BG66" s="225">
        <v>177223.47</v>
      </c>
      <c r="BH66" s="225">
        <v>69624677.799999997</v>
      </c>
      <c r="BI66" s="225">
        <v>20347422.469999999</v>
      </c>
      <c r="BJ66" s="225">
        <v>8178898.2599999998</v>
      </c>
      <c r="BK66" s="225">
        <v>22130109.989999998</v>
      </c>
      <c r="BL66" s="225">
        <v>1667217.05</v>
      </c>
      <c r="BM66" s="225">
        <v>0</v>
      </c>
      <c r="BN66" s="225">
        <v>51487614.469999999</v>
      </c>
      <c r="BO66" s="225">
        <v>0</v>
      </c>
      <c r="BP66" s="225">
        <v>0</v>
      </c>
      <c r="BQ66" s="225">
        <v>0</v>
      </c>
      <c r="BR66" s="225">
        <v>5615327.54</v>
      </c>
      <c r="BS66" s="225">
        <v>17956.43</v>
      </c>
      <c r="BT66" s="225">
        <v>0</v>
      </c>
      <c r="BU66" s="225">
        <v>0</v>
      </c>
      <c r="BV66" s="225">
        <v>10105539.6</v>
      </c>
      <c r="BW66" s="225">
        <v>419097.5</v>
      </c>
      <c r="BX66" s="225">
        <v>2799331.77</v>
      </c>
      <c r="BY66" s="225">
        <v>543486.84</v>
      </c>
      <c r="BZ66" s="225">
        <v>6433.26</v>
      </c>
      <c r="CA66" s="225">
        <v>17438.82</v>
      </c>
      <c r="CB66" s="225">
        <v>3001.17</v>
      </c>
      <c r="CC66" s="225">
        <v>105764.46</v>
      </c>
      <c r="CD66" s="252" t="s">
        <v>221</v>
      </c>
      <c r="CE66" s="195">
        <f t="shared" si="0"/>
        <v>300500859.81999999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1227469</v>
      </c>
      <c r="D67" s="195">
        <f>ROUND(D51+D52,0)</f>
        <v>362761</v>
      </c>
      <c r="E67" s="195">
        <f t="shared" ref="E67:BP67" si="3">ROUND(E51+E52,0)</f>
        <v>24205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57148</v>
      </c>
      <c r="P67" s="195">
        <f t="shared" si="3"/>
        <v>3854487</v>
      </c>
      <c r="Q67" s="195">
        <f t="shared" si="3"/>
        <v>129912</v>
      </c>
      <c r="R67" s="195">
        <f t="shared" si="3"/>
        <v>38797</v>
      </c>
      <c r="S67" s="195">
        <f t="shared" si="3"/>
        <v>714014</v>
      </c>
      <c r="T67" s="195">
        <f t="shared" si="3"/>
        <v>0</v>
      </c>
      <c r="U67" s="195">
        <f t="shared" si="3"/>
        <v>835690</v>
      </c>
      <c r="V67" s="195">
        <f t="shared" si="3"/>
        <v>1480781</v>
      </c>
      <c r="W67" s="195">
        <f t="shared" si="3"/>
        <v>951073</v>
      </c>
      <c r="X67" s="195">
        <f t="shared" si="3"/>
        <v>726139</v>
      </c>
      <c r="Y67" s="195">
        <f t="shared" si="3"/>
        <v>3334752</v>
      </c>
      <c r="Z67" s="195">
        <f t="shared" si="3"/>
        <v>1278223</v>
      </c>
      <c r="AA67" s="195">
        <f t="shared" si="3"/>
        <v>364233</v>
      </c>
      <c r="AB67" s="195">
        <f t="shared" si="3"/>
        <v>47825</v>
      </c>
      <c r="AC67" s="195">
        <f t="shared" si="3"/>
        <v>445660</v>
      </c>
      <c r="AD67" s="195">
        <f t="shared" si="3"/>
        <v>132783</v>
      </c>
      <c r="AE67" s="195">
        <f t="shared" si="3"/>
        <v>54958</v>
      </c>
      <c r="AF67" s="195">
        <f t="shared" si="3"/>
        <v>0</v>
      </c>
      <c r="AG67" s="195">
        <f t="shared" si="3"/>
        <v>97522</v>
      </c>
      <c r="AH67" s="195">
        <f t="shared" si="3"/>
        <v>0</v>
      </c>
      <c r="AI67" s="195">
        <f t="shared" si="3"/>
        <v>0</v>
      </c>
      <c r="AJ67" s="195">
        <f t="shared" si="3"/>
        <v>1249558</v>
      </c>
      <c r="AK67" s="195">
        <f t="shared" si="3"/>
        <v>4231</v>
      </c>
      <c r="AL67" s="195">
        <f t="shared" si="3"/>
        <v>0</v>
      </c>
      <c r="AM67" s="195">
        <f t="shared" si="3"/>
        <v>0</v>
      </c>
      <c r="AN67" s="195">
        <f t="shared" si="3"/>
        <v>15031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72956</v>
      </c>
      <c r="AU67" s="195">
        <f t="shared" si="3"/>
        <v>0</v>
      </c>
      <c r="AV67" s="195">
        <f t="shared" si="3"/>
        <v>24536</v>
      </c>
      <c r="AW67" s="195">
        <f t="shared" si="3"/>
        <v>0</v>
      </c>
      <c r="AX67" s="195">
        <f t="shared" si="3"/>
        <v>0</v>
      </c>
      <c r="AY67" s="195">
        <f t="shared" si="3"/>
        <v>46595</v>
      </c>
      <c r="AZ67" s="195">
        <f>ROUND(AZ51+AZ52,0)</f>
        <v>60430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1337677</v>
      </c>
      <c r="BF67" s="195">
        <f t="shared" si="3"/>
        <v>41263</v>
      </c>
      <c r="BG67" s="195">
        <f t="shared" si="3"/>
        <v>138201</v>
      </c>
      <c r="BH67" s="195">
        <f t="shared" si="3"/>
        <v>1806305</v>
      </c>
      <c r="BI67" s="195">
        <f t="shared" si="3"/>
        <v>26939335</v>
      </c>
      <c r="BJ67" s="195">
        <f t="shared" si="3"/>
        <v>0</v>
      </c>
      <c r="BK67" s="195">
        <f t="shared" si="3"/>
        <v>1901</v>
      </c>
      <c r="BL67" s="195">
        <f t="shared" si="3"/>
        <v>0</v>
      </c>
      <c r="BM67" s="195">
        <f t="shared" si="3"/>
        <v>0</v>
      </c>
      <c r="BN67" s="195">
        <f t="shared" si="3"/>
        <v>9189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23066</v>
      </c>
      <c r="BW67" s="195">
        <f t="shared" si="4"/>
        <v>0</v>
      </c>
      <c r="BX67" s="195">
        <f t="shared" si="4"/>
        <v>1385</v>
      </c>
      <c r="BY67" s="195">
        <f t="shared" si="4"/>
        <v>17264</v>
      </c>
      <c r="BZ67" s="195">
        <f t="shared" si="4"/>
        <v>122571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48069926</v>
      </c>
      <c r="CF67" s="255"/>
    </row>
    <row r="68" spans="1:84" ht="12.6" customHeight="1" x14ac:dyDescent="0.25">
      <c r="A68" s="171" t="s">
        <v>240</v>
      </c>
      <c r="B68" s="175"/>
      <c r="C68" s="225">
        <v>17968.36</v>
      </c>
      <c r="D68" s="225">
        <v>29049.42</v>
      </c>
      <c r="E68" s="225">
        <v>0</v>
      </c>
      <c r="F68" s="225">
        <v>0</v>
      </c>
      <c r="G68" s="225">
        <v>36537.980000000003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41.04</v>
      </c>
      <c r="P68" s="225">
        <v>968850.63</v>
      </c>
      <c r="Q68" s="225">
        <v>0</v>
      </c>
      <c r="R68" s="225">
        <v>146237.26999999999</v>
      </c>
      <c r="S68" s="225">
        <v>875585.91</v>
      </c>
      <c r="T68" s="225">
        <v>0</v>
      </c>
      <c r="U68" s="225">
        <v>473534.47</v>
      </c>
      <c r="V68" s="225">
        <v>26960.77</v>
      </c>
      <c r="W68" s="225">
        <v>0</v>
      </c>
      <c r="X68" s="225">
        <v>45.42</v>
      </c>
      <c r="Y68" s="225">
        <v>153366.72</v>
      </c>
      <c r="Z68" s="225">
        <v>324.43</v>
      </c>
      <c r="AA68" s="225">
        <v>0</v>
      </c>
      <c r="AB68" s="225">
        <v>1083569.23</v>
      </c>
      <c r="AC68" s="225">
        <v>187017.79</v>
      </c>
      <c r="AD68" s="225">
        <v>0</v>
      </c>
      <c r="AE68" s="225">
        <v>2000.79</v>
      </c>
      <c r="AF68" s="225">
        <v>0</v>
      </c>
      <c r="AG68" s="225">
        <v>0</v>
      </c>
      <c r="AH68" s="225">
        <v>0</v>
      </c>
      <c r="AI68" s="225">
        <v>0</v>
      </c>
      <c r="AJ68" s="225">
        <v>3384255.91</v>
      </c>
      <c r="AK68" s="225">
        <v>172.93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443.82</v>
      </c>
      <c r="AU68" s="225">
        <v>0</v>
      </c>
      <c r="AV68" s="225">
        <v>0</v>
      </c>
      <c r="AW68" s="225">
        <v>9643.9699999999993</v>
      </c>
      <c r="AX68" s="225">
        <v>0</v>
      </c>
      <c r="AY68" s="225">
        <v>0</v>
      </c>
      <c r="AZ68" s="225">
        <v>0</v>
      </c>
      <c r="BA68" s="225">
        <v>0</v>
      </c>
      <c r="BB68" s="225">
        <v>536.04</v>
      </c>
      <c r="BC68" s="225">
        <v>0</v>
      </c>
      <c r="BD68" s="225">
        <v>0</v>
      </c>
      <c r="BE68" s="225">
        <v>43563.15</v>
      </c>
      <c r="BF68" s="225">
        <v>0</v>
      </c>
      <c r="BG68" s="225">
        <v>518950.11</v>
      </c>
      <c r="BH68" s="225">
        <v>0</v>
      </c>
      <c r="BI68" s="225">
        <v>2043790.71</v>
      </c>
      <c r="BJ68" s="225">
        <v>0</v>
      </c>
      <c r="BK68" s="225">
        <v>0</v>
      </c>
      <c r="BL68" s="225">
        <v>0</v>
      </c>
      <c r="BM68" s="225">
        <v>0</v>
      </c>
      <c r="BN68" s="225">
        <v>81779.95</v>
      </c>
      <c r="BO68" s="225">
        <v>0</v>
      </c>
      <c r="BP68" s="225">
        <v>0</v>
      </c>
      <c r="BQ68" s="225">
        <v>0</v>
      </c>
      <c r="BR68" s="225">
        <v>0</v>
      </c>
      <c r="BS68" s="225">
        <v>0</v>
      </c>
      <c r="BT68" s="225">
        <v>0</v>
      </c>
      <c r="BU68" s="225">
        <v>0</v>
      </c>
      <c r="BV68" s="225">
        <v>-440.48</v>
      </c>
      <c r="BW68" s="225">
        <v>366</v>
      </c>
      <c r="BX68" s="225">
        <v>183785.68</v>
      </c>
      <c r="BY68" s="225">
        <v>41.04</v>
      </c>
      <c r="BZ68" s="225">
        <v>0</v>
      </c>
      <c r="CA68" s="225">
        <v>93016.31</v>
      </c>
      <c r="CB68" s="225">
        <v>42648.84</v>
      </c>
      <c r="CC68" s="225">
        <v>0</v>
      </c>
      <c r="CD68" s="252" t="s">
        <v>221</v>
      </c>
      <c r="CE68" s="195">
        <f t="shared" si="0"/>
        <v>10403644.209999999</v>
      </c>
      <c r="CF68" s="255"/>
    </row>
    <row r="69" spans="1:84" ht="12.6" customHeight="1" x14ac:dyDescent="0.25">
      <c r="A69" s="171" t="s">
        <v>241</v>
      </c>
      <c r="B69" s="175"/>
      <c r="C69" s="225">
        <v>15764.92</v>
      </c>
      <c r="D69" s="225">
        <v>18705.599999999999</v>
      </c>
      <c r="E69" s="225">
        <v>4352.33</v>
      </c>
      <c r="F69" s="225">
        <v>0</v>
      </c>
      <c r="G69" s="225">
        <v>10919.77</v>
      </c>
      <c r="H69" s="225">
        <v>2223.67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1177.8499999999999</v>
      </c>
      <c r="P69" s="225">
        <v>40643.519999999997</v>
      </c>
      <c r="Q69" s="225">
        <v>3211.84</v>
      </c>
      <c r="R69" s="225">
        <v>55235.1</v>
      </c>
      <c r="S69" s="225">
        <v>608651.5</v>
      </c>
      <c r="T69" s="225">
        <v>0</v>
      </c>
      <c r="U69" s="225">
        <v>298554.32</v>
      </c>
      <c r="V69" s="225">
        <v>144924.81</v>
      </c>
      <c r="W69" s="225">
        <v>1184.25</v>
      </c>
      <c r="X69" s="225">
        <v>40583.49</v>
      </c>
      <c r="Y69" s="225">
        <v>272339.46999999997</v>
      </c>
      <c r="Z69" s="225">
        <v>22339.01</v>
      </c>
      <c r="AA69" s="225">
        <v>77.47</v>
      </c>
      <c r="AB69" s="225">
        <v>274061.76</v>
      </c>
      <c r="AC69" s="225">
        <v>2887.09</v>
      </c>
      <c r="AD69" s="225">
        <v>0</v>
      </c>
      <c r="AE69" s="225">
        <v>32546.2</v>
      </c>
      <c r="AF69" s="225">
        <v>0</v>
      </c>
      <c r="AG69" s="225">
        <v>6830.03</v>
      </c>
      <c r="AH69" s="225">
        <v>0</v>
      </c>
      <c r="AI69" s="225">
        <v>0</v>
      </c>
      <c r="AJ69" s="225">
        <v>230412.38</v>
      </c>
      <c r="AK69" s="225">
        <v>4036.22</v>
      </c>
      <c r="AL69" s="225">
        <v>1265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36186.559999999998</v>
      </c>
      <c r="AU69" s="225">
        <v>0</v>
      </c>
      <c r="AV69" s="225">
        <v>220.03</v>
      </c>
      <c r="AW69" s="225">
        <v>0</v>
      </c>
      <c r="AX69" s="225">
        <v>0</v>
      </c>
      <c r="AY69" s="225">
        <v>-21468.14</v>
      </c>
      <c r="AZ69" s="225">
        <v>21699.57</v>
      </c>
      <c r="BA69" s="225">
        <v>0</v>
      </c>
      <c r="BB69" s="225">
        <v>69044.34</v>
      </c>
      <c r="BC69" s="225">
        <v>0</v>
      </c>
      <c r="BD69" s="225">
        <v>-56.08</v>
      </c>
      <c r="BE69" s="225">
        <v>130862.47</v>
      </c>
      <c r="BF69" s="225">
        <v>4673.34</v>
      </c>
      <c r="BG69" s="225">
        <v>2610.7399999999998</v>
      </c>
      <c r="BH69" s="225">
        <v>0</v>
      </c>
      <c r="BI69" s="225">
        <v>-1962011.32</v>
      </c>
      <c r="BJ69" s="225">
        <v>0</v>
      </c>
      <c r="BK69" s="225">
        <v>0</v>
      </c>
      <c r="BL69" s="225">
        <v>0</v>
      </c>
      <c r="BM69" s="225">
        <v>0</v>
      </c>
      <c r="BN69" s="225">
        <v>845525.93</v>
      </c>
      <c r="BO69" s="225">
        <v>0</v>
      </c>
      <c r="BP69" s="225">
        <v>0</v>
      </c>
      <c r="BQ69" s="225">
        <v>0</v>
      </c>
      <c r="BR69" s="225">
        <v>0</v>
      </c>
      <c r="BS69" s="225">
        <v>0</v>
      </c>
      <c r="BT69" s="225">
        <v>0</v>
      </c>
      <c r="BU69" s="225">
        <v>0</v>
      </c>
      <c r="BV69" s="225">
        <v>0</v>
      </c>
      <c r="BW69" s="225">
        <v>124341.31</v>
      </c>
      <c r="BX69" s="225">
        <v>6434631.3300000001</v>
      </c>
      <c r="BY69" s="225">
        <v>3868.07</v>
      </c>
      <c r="BZ69" s="225">
        <v>7640.02</v>
      </c>
      <c r="CA69" s="225">
        <v>240721.65</v>
      </c>
      <c r="CB69" s="225">
        <v>276.36</v>
      </c>
      <c r="CC69" s="225">
        <f>13913139.04+35</f>
        <v>13913174.039999999</v>
      </c>
      <c r="CD69" s="225">
        <v>0</v>
      </c>
      <c r="CE69" s="195">
        <f t="shared" si="0"/>
        <v>21944867.82</v>
      </c>
      <c r="CF69" s="255"/>
    </row>
    <row r="70" spans="1:84" ht="12.6" customHeight="1" x14ac:dyDescent="0.25">
      <c r="A70" s="171" t="s">
        <v>242</v>
      </c>
      <c r="B70" s="175"/>
      <c r="C70" s="225">
        <v>5292.88</v>
      </c>
      <c r="D70" s="225">
        <v>9912.2900000000009</v>
      </c>
      <c r="E70" s="225">
        <v>2640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594.95000000000005</v>
      </c>
      <c r="P70" s="225">
        <v>0</v>
      </c>
      <c r="Q70" s="225">
        <v>0</v>
      </c>
      <c r="R70" s="225">
        <v>0</v>
      </c>
      <c r="S70" s="225">
        <v>65493.94</v>
      </c>
      <c r="T70" s="225">
        <v>0</v>
      </c>
      <c r="U70" s="225">
        <v>2383781.16</v>
      </c>
      <c r="V70" s="225">
        <v>986634.89</v>
      </c>
      <c r="W70" s="225">
        <v>0</v>
      </c>
      <c r="X70" s="225">
        <v>1291.6199999999999</v>
      </c>
      <c r="Y70" s="225">
        <v>238793.68</v>
      </c>
      <c r="Z70" s="225">
        <v>0</v>
      </c>
      <c r="AA70" s="225">
        <v>0</v>
      </c>
      <c r="AB70" s="225">
        <v>34952999.43</v>
      </c>
      <c r="AC70" s="225">
        <v>0</v>
      </c>
      <c r="AD70" s="225">
        <v>0</v>
      </c>
      <c r="AE70" s="225">
        <v>34288.25</v>
      </c>
      <c r="AF70" s="225">
        <v>0</v>
      </c>
      <c r="AG70" s="225">
        <v>0</v>
      </c>
      <c r="AH70" s="225">
        <v>0</v>
      </c>
      <c r="AI70" s="225">
        <v>0</v>
      </c>
      <c r="AJ70" s="225">
        <v>1702444.4</v>
      </c>
      <c r="AK70" s="225">
        <v>0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101.26</v>
      </c>
      <c r="AU70" s="225">
        <v>0</v>
      </c>
      <c r="AV70" s="225">
        <v>0</v>
      </c>
      <c r="AW70" s="225">
        <v>0</v>
      </c>
      <c r="AX70" s="225">
        <v>0</v>
      </c>
      <c r="AY70" s="225">
        <v>36696.92</v>
      </c>
      <c r="AZ70" s="225">
        <v>5892519.8799999999</v>
      </c>
      <c r="BA70" s="225">
        <v>0</v>
      </c>
      <c r="BB70" s="225">
        <v>439.2</v>
      </c>
      <c r="BC70" s="225">
        <v>0</v>
      </c>
      <c r="BD70" s="225">
        <v>0</v>
      </c>
      <c r="BE70" s="225">
        <v>52594.74</v>
      </c>
      <c r="BF70" s="225">
        <v>0</v>
      </c>
      <c r="BG70" s="225">
        <v>177516.49</v>
      </c>
      <c r="BH70" s="225">
        <v>1217541.72</v>
      </c>
      <c r="BI70" s="225">
        <v>11409126.5</v>
      </c>
      <c r="BJ70" s="225">
        <v>0</v>
      </c>
      <c r="BK70" s="225">
        <v>161905.32</v>
      </c>
      <c r="BL70" s="225">
        <v>0</v>
      </c>
      <c r="BM70" s="225">
        <v>0</v>
      </c>
      <c r="BN70" s="225">
        <v>97273.01</v>
      </c>
      <c r="BO70" s="225">
        <v>0</v>
      </c>
      <c r="BP70" s="225">
        <v>0</v>
      </c>
      <c r="BQ70" s="225">
        <v>0</v>
      </c>
      <c r="BR70" s="225">
        <v>2400</v>
      </c>
      <c r="BS70" s="225">
        <v>0</v>
      </c>
      <c r="BT70" s="225">
        <v>0</v>
      </c>
      <c r="BU70" s="225">
        <v>0</v>
      </c>
      <c r="BV70" s="225">
        <v>0</v>
      </c>
      <c r="BW70" s="225">
        <v>24000</v>
      </c>
      <c r="BX70" s="225">
        <v>0</v>
      </c>
      <c r="BY70" s="225">
        <v>0</v>
      </c>
      <c r="BZ70" s="225">
        <v>180</v>
      </c>
      <c r="CA70" s="225">
        <v>5587.75</v>
      </c>
      <c r="CB70" s="225">
        <f>48+1</f>
        <v>49</v>
      </c>
      <c r="CC70" s="225">
        <v>0</v>
      </c>
      <c r="CD70" s="225">
        <v>0</v>
      </c>
      <c r="CE70" s="195">
        <f t="shared" si="0"/>
        <v>59462099.280000009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52884257.919999994</v>
      </c>
      <c r="D71" s="195">
        <f t="shared" ref="D71:AI71" si="5">SUM(D61:D69)-D70</f>
        <v>71638555.929999992</v>
      </c>
      <c r="E71" s="195">
        <f t="shared" si="5"/>
        <v>5591053.9800000004</v>
      </c>
      <c r="F71" s="195">
        <f t="shared" si="5"/>
        <v>0</v>
      </c>
      <c r="G71" s="195">
        <f t="shared" si="5"/>
        <v>3799534.74</v>
      </c>
      <c r="H71" s="195">
        <f t="shared" si="5"/>
        <v>2820193.9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11748438.16</v>
      </c>
      <c r="P71" s="195">
        <f t="shared" si="5"/>
        <v>81069009.00999999</v>
      </c>
      <c r="Q71" s="195">
        <f t="shared" si="5"/>
        <v>13112338.1</v>
      </c>
      <c r="R71" s="195">
        <f t="shared" si="5"/>
        <v>15179609.98</v>
      </c>
      <c r="S71" s="195">
        <f t="shared" si="5"/>
        <v>11614074.500000002</v>
      </c>
      <c r="T71" s="195">
        <f t="shared" si="5"/>
        <v>0</v>
      </c>
      <c r="U71" s="195">
        <f t="shared" si="5"/>
        <v>70837370.969999999</v>
      </c>
      <c r="V71" s="195">
        <f t="shared" si="5"/>
        <v>52835029.680000007</v>
      </c>
      <c r="W71" s="195">
        <f t="shared" si="5"/>
        <v>4484498.6899999995</v>
      </c>
      <c r="X71" s="195">
        <f t="shared" si="5"/>
        <v>4922265.91</v>
      </c>
      <c r="Y71" s="195">
        <f t="shared" si="5"/>
        <v>34976092.800000004</v>
      </c>
      <c r="Z71" s="195">
        <f t="shared" si="5"/>
        <v>11475997.82</v>
      </c>
      <c r="AA71" s="195">
        <f t="shared" si="5"/>
        <v>6647568.3099999987</v>
      </c>
      <c r="AB71" s="195">
        <f t="shared" si="5"/>
        <v>124788112.06999996</v>
      </c>
      <c r="AC71" s="195">
        <f t="shared" si="5"/>
        <v>9049176.0099999998</v>
      </c>
      <c r="AD71" s="195">
        <f t="shared" si="5"/>
        <v>1987403.84</v>
      </c>
      <c r="AE71" s="195">
        <f t="shared" si="5"/>
        <v>11686686.499999996</v>
      </c>
      <c r="AF71" s="195">
        <f t="shared" si="5"/>
        <v>0</v>
      </c>
      <c r="AG71" s="195">
        <f t="shared" si="5"/>
        <v>14517647.959999999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88338676.819999978</v>
      </c>
      <c r="AK71" s="195">
        <f t="shared" si="6"/>
        <v>3268304.4200000004</v>
      </c>
      <c r="AL71" s="195">
        <f t="shared" si="6"/>
        <v>972939.09</v>
      </c>
      <c r="AM71" s="195">
        <f t="shared" si="6"/>
        <v>0</v>
      </c>
      <c r="AN71" s="195">
        <f t="shared" si="6"/>
        <v>77565.710000000006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42416398.289999999</v>
      </c>
      <c r="AU71" s="195">
        <f t="shared" si="6"/>
        <v>0</v>
      </c>
      <c r="AV71" s="195">
        <f t="shared" si="6"/>
        <v>6687192.1500000004</v>
      </c>
      <c r="AW71" s="195">
        <f t="shared" si="6"/>
        <v>35362609.629999995</v>
      </c>
      <c r="AX71" s="195">
        <f t="shared" si="6"/>
        <v>0</v>
      </c>
      <c r="AY71" s="195">
        <f t="shared" si="6"/>
        <v>5270853.6100000003</v>
      </c>
      <c r="AZ71" s="195">
        <f t="shared" si="6"/>
        <v>-577915.73999999929</v>
      </c>
      <c r="BA71" s="195">
        <f t="shared" si="6"/>
        <v>770650.6</v>
      </c>
      <c r="BB71" s="195">
        <f t="shared" si="6"/>
        <v>8400969.3400000017</v>
      </c>
      <c r="BC71" s="195">
        <f t="shared" si="6"/>
        <v>0</v>
      </c>
      <c r="BD71" s="195">
        <f t="shared" si="6"/>
        <v>3688499.15</v>
      </c>
      <c r="BE71" s="195">
        <f t="shared" si="6"/>
        <v>42166181.469999999</v>
      </c>
      <c r="BF71" s="195">
        <f t="shared" si="6"/>
        <v>11654181</v>
      </c>
      <c r="BG71" s="195">
        <f t="shared" si="6"/>
        <v>3405258.95</v>
      </c>
      <c r="BH71" s="195">
        <f t="shared" si="6"/>
        <v>70213441.079999998</v>
      </c>
      <c r="BI71" s="195">
        <f t="shared" si="6"/>
        <v>43450269.460000001</v>
      </c>
      <c r="BJ71" s="195">
        <f t="shared" si="6"/>
        <v>8391586.2400000002</v>
      </c>
      <c r="BK71" s="195">
        <f t="shared" si="6"/>
        <v>22190969.669999998</v>
      </c>
      <c r="BL71" s="195">
        <f t="shared" si="6"/>
        <v>1667229.6700000002</v>
      </c>
      <c r="BM71" s="195">
        <f t="shared" si="6"/>
        <v>0</v>
      </c>
      <c r="BN71" s="195">
        <f t="shared" si="6"/>
        <v>55964664.670000002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5814364.0499999998</v>
      </c>
      <c r="BS71" s="195">
        <f t="shared" si="7"/>
        <v>289109.00999999995</v>
      </c>
      <c r="BT71" s="195">
        <f t="shared" si="7"/>
        <v>0</v>
      </c>
      <c r="BU71" s="195">
        <f t="shared" si="7"/>
        <v>0</v>
      </c>
      <c r="BV71" s="195">
        <f t="shared" si="7"/>
        <v>10128165.119999999</v>
      </c>
      <c r="BW71" s="195">
        <f t="shared" si="7"/>
        <v>7691528.0599999996</v>
      </c>
      <c r="BX71" s="195">
        <f t="shared" si="7"/>
        <v>16418241.380000001</v>
      </c>
      <c r="BY71" s="195">
        <f t="shared" si="7"/>
        <v>3136019.2199999993</v>
      </c>
      <c r="BZ71" s="195">
        <f t="shared" si="7"/>
        <v>5862873.8299999991</v>
      </c>
      <c r="CA71" s="195">
        <f t="shared" si="7"/>
        <v>1422630.99</v>
      </c>
      <c r="CB71" s="195">
        <f t="shared" si="7"/>
        <v>221444.76</v>
      </c>
      <c r="CC71" s="195">
        <f t="shared" si="7"/>
        <v>99026007.459999979</v>
      </c>
      <c r="CD71" s="248">
        <f>CD69-CD70</f>
        <v>0</v>
      </c>
      <c r="CE71" s="195">
        <f>SUM(CE61:CE69)-CE70</f>
        <v>1221455825.9400003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6688446</v>
      </c>
      <c r="CF72" s="255"/>
    </row>
    <row r="73" spans="1:84" ht="12.6" customHeight="1" x14ac:dyDescent="0.25">
      <c r="A73" s="171" t="s">
        <v>245</v>
      </c>
      <c r="B73" s="175"/>
      <c r="C73" s="225">
        <v>186929483</v>
      </c>
      <c r="D73" s="225">
        <v>278291499.00999999</v>
      </c>
      <c r="E73" s="225">
        <v>24296277</v>
      </c>
      <c r="F73" s="225">
        <v>0</v>
      </c>
      <c r="G73" s="225">
        <v>11551643</v>
      </c>
      <c r="H73" s="225">
        <v>7534801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34022799</v>
      </c>
      <c r="P73" s="225">
        <v>201535836.88999999</v>
      </c>
      <c r="Q73" s="225">
        <v>6759655</v>
      </c>
      <c r="R73" s="225">
        <v>35738191</v>
      </c>
      <c r="S73" s="225">
        <v>0</v>
      </c>
      <c r="T73" s="225">
        <v>0</v>
      </c>
      <c r="U73" s="225">
        <v>191337984.06999999</v>
      </c>
      <c r="V73" s="225">
        <v>105009100.8</v>
      </c>
      <c r="W73" s="225">
        <v>7679562.2000000002</v>
      </c>
      <c r="X73" s="225">
        <v>31519047.199999999</v>
      </c>
      <c r="Y73" s="225">
        <v>49384049.990000002</v>
      </c>
      <c r="Z73" s="225">
        <v>7050023</v>
      </c>
      <c r="AA73" s="225">
        <v>1921825</v>
      </c>
      <c r="AB73" s="225">
        <v>232022447.28999999</v>
      </c>
      <c r="AC73" s="225">
        <v>25011237</v>
      </c>
      <c r="AD73" s="225">
        <v>9437155</v>
      </c>
      <c r="AE73" s="225">
        <v>10841313.02</v>
      </c>
      <c r="AF73" s="225">
        <v>0</v>
      </c>
      <c r="AG73" s="225">
        <v>20692363</v>
      </c>
      <c r="AH73" s="225">
        <v>0</v>
      </c>
      <c r="AI73" s="225">
        <v>0</v>
      </c>
      <c r="AJ73" s="225">
        <v>11938613.300000001</v>
      </c>
      <c r="AK73" s="225">
        <v>7233250.2300000004</v>
      </c>
      <c r="AL73" s="225">
        <v>3634732.12</v>
      </c>
      <c r="AM73" s="225">
        <v>0</v>
      </c>
      <c r="AN73" s="225">
        <v>39604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61248214</v>
      </c>
      <c r="AU73" s="225">
        <v>0</v>
      </c>
      <c r="AV73" s="225">
        <f>5853995.77-6251</f>
        <v>5847744.7699999996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1568508450.8899999</v>
      </c>
      <c r="CF73" s="255"/>
    </row>
    <row r="74" spans="1:84" ht="12.6" customHeight="1" x14ac:dyDescent="0.25">
      <c r="A74" s="171" t="s">
        <v>246</v>
      </c>
      <c r="B74" s="175"/>
      <c r="C74" s="225">
        <v>210579.26</v>
      </c>
      <c r="D74" s="225">
        <v>3493154.42</v>
      </c>
      <c r="E74" s="225">
        <v>334883.40000000002</v>
      </c>
      <c r="F74" s="225">
        <v>0</v>
      </c>
      <c r="G74" s="225">
        <v>1814.8</v>
      </c>
      <c r="H74" s="225">
        <v>441.2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1232057</v>
      </c>
      <c r="P74" s="225">
        <v>131418860.56</v>
      </c>
      <c r="Q74" s="225">
        <v>17886803.600000001</v>
      </c>
      <c r="R74" s="225">
        <v>49553995.850000001</v>
      </c>
      <c r="S74" s="225">
        <v>0</v>
      </c>
      <c r="T74" s="225">
        <v>0</v>
      </c>
      <c r="U74" s="225">
        <v>151428893.87</v>
      </c>
      <c r="V74" s="225">
        <v>131223837.09999999</v>
      </c>
      <c r="W74" s="225">
        <v>44629956.200000003</v>
      </c>
      <c r="X74" s="225">
        <v>65462285.899999999</v>
      </c>
      <c r="Y74" s="225">
        <v>126391632.31999999</v>
      </c>
      <c r="Z74" s="225">
        <v>96044217</v>
      </c>
      <c r="AA74" s="225">
        <v>28425636.670000002</v>
      </c>
      <c r="AB74" s="225">
        <v>202046822.18000001</v>
      </c>
      <c r="AC74" s="225">
        <v>6419800</v>
      </c>
      <c r="AD74" s="225">
        <v>223470</v>
      </c>
      <c r="AE74" s="225">
        <v>13275974.17</v>
      </c>
      <c r="AF74" s="225">
        <v>0</v>
      </c>
      <c r="AG74" s="225">
        <v>51197601.969999999</v>
      </c>
      <c r="AH74" s="225">
        <v>0</v>
      </c>
      <c r="AI74" s="225">
        <v>0</v>
      </c>
      <c r="AJ74" s="225">
        <v>184092023.90000001</v>
      </c>
      <c r="AK74" s="225">
        <v>129761.83</v>
      </c>
      <c r="AL74" s="225">
        <v>29375.66</v>
      </c>
      <c r="AM74" s="225">
        <v>0</v>
      </c>
      <c r="AN74" s="225">
        <v>1333669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1890265.4</v>
      </c>
      <c r="AU74" s="225">
        <v>0</v>
      </c>
      <c r="AV74" s="225">
        <f>6257471+144443</f>
        <v>6401914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1314779727.26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187140062.25999999</v>
      </c>
      <c r="D75" s="195">
        <f t="shared" si="9"/>
        <v>281784653.43000001</v>
      </c>
      <c r="E75" s="195">
        <f t="shared" si="9"/>
        <v>24631160.399999999</v>
      </c>
      <c r="F75" s="195">
        <f t="shared" si="9"/>
        <v>0</v>
      </c>
      <c r="G75" s="195">
        <f t="shared" si="9"/>
        <v>11553457.800000001</v>
      </c>
      <c r="H75" s="195">
        <f t="shared" si="9"/>
        <v>7535242.2000000002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35254856</v>
      </c>
      <c r="P75" s="195">
        <f t="shared" si="9"/>
        <v>332954697.44999999</v>
      </c>
      <c r="Q75" s="195">
        <f t="shared" si="9"/>
        <v>24646458.600000001</v>
      </c>
      <c r="R75" s="195">
        <f t="shared" si="9"/>
        <v>85292186.849999994</v>
      </c>
      <c r="S75" s="195">
        <f t="shared" si="9"/>
        <v>0</v>
      </c>
      <c r="T75" s="195">
        <f t="shared" si="9"/>
        <v>0</v>
      </c>
      <c r="U75" s="195">
        <f t="shared" si="9"/>
        <v>342766877.94</v>
      </c>
      <c r="V75" s="195">
        <f t="shared" si="9"/>
        <v>236232937.89999998</v>
      </c>
      <c r="W75" s="195">
        <f t="shared" si="9"/>
        <v>52309518.400000006</v>
      </c>
      <c r="X75" s="195">
        <f t="shared" si="9"/>
        <v>96981333.099999994</v>
      </c>
      <c r="Y75" s="195">
        <f t="shared" si="9"/>
        <v>175775682.31</v>
      </c>
      <c r="Z75" s="195">
        <f t="shared" si="9"/>
        <v>103094240</v>
      </c>
      <c r="AA75" s="195">
        <f t="shared" si="9"/>
        <v>30347461.670000002</v>
      </c>
      <c r="AB75" s="195">
        <f t="shared" si="9"/>
        <v>434069269.47000003</v>
      </c>
      <c r="AC75" s="195">
        <f t="shared" si="9"/>
        <v>31431037</v>
      </c>
      <c r="AD75" s="195">
        <f t="shared" si="9"/>
        <v>9660625</v>
      </c>
      <c r="AE75" s="195">
        <f t="shared" si="9"/>
        <v>24117287.189999998</v>
      </c>
      <c r="AF75" s="195">
        <f t="shared" si="9"/>
        <v>0</v>
      </c>
      <c r="AG75" s="195">
        <f t="shared" si="9"/>
        <v>71889964.969999999</v>
      </c>
      <c r="AH75" s="195">
        <f t="shared" si="9"/>
        <v>0</v>
      </c>
      <c r="AI75" s="195">
        <f t="shared" si="9"/>
        <v>0</v>
      </c>
      <c r="AJ75" s="195">
        <f t="shared" si="9"/>
        <v>196030637.20000002</v>
      </c>
      <c r="AK75" s="195">
        <f t="shared" si="9"/>
        <v>7363012.0600000005</v>
      </c>
      <c r="AL75" s="195">
        <f t="shared" si="9"/>
        <v>3664107.7800000003</v>
      </c>
      <c r="AM75" s="195">
        <f t="shared" si="9"/>
        <v>0</v>
      </c>
      <c r="AN75" s="195">
        <f t="shared" si="9"/>
        <v>1373273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63138479.399999999</v>
      </c>
      <c r="AU75" s="195">
        <f t="shared" si="9"/>
        <v>0</v>
      </c>
      <c r="AV75" s="195">
        <f t="shared" si="9"/>
        <v>12249658.77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2883288178.1499996</v>
      </c>
      <c r="CF75" s="255"/>
    </row>
    <row r="76" spans="1:84" ht="12.6" customHeight="1" x14ac:dyDescent="0.25">
      <c r="A76" s="171" t="s">
        <v>248</v>
      </c>
      <c r="B76" s="175"/>
      <c r="C76" s="225">
        <v>108104</v>
      </c>
      <c r="D76" s="225">
        <v>140011</v>
      </c>
      <c r="E76" s="225">
        <v>20594</v>
      </c>
      <c r="F76" s="225">
        <v>0</v>
      </c>
      <c r="G76" s="225">
        <v>7547</v>
      </c>
      <c r="H76" s="225">
        <v>11149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759</v>
      </c>
      <c r="P76" s="225">
        <v>97905</v>
      </c>
      <c r="Q76" s="225">
        <v>23388</v>
      </c>
      <c r="R76" s="225">
        <v>3028.96</v>
      </c>
      <c r="S76" s="225">
        <v>16046</v>
      </c>
      <c r="T76" s="225">
        <v>0</v>
      </c>
      <c r="U76" s="225">
        <v>61895</v>
      </c>
      <c r="V76" s="225">
        <v>12143</v>
      </c>
      <c r="W76" s="225">
        <v>18322</v>
      </c>
      <c r="X76" s="225">
        <v>11133</v>
      </c>
      <c r="Y76" s="225">
        <v>65979.03</v>
      </c>
      <c r="Z76" s="225">
        <v>26940</v>
      </c>
      <c r="AA76" s="225">
        <v>3295</v>
      </c>
      <c r="AB76" s="225">
        <v>18889.000000000004</v>
      </c>
      <c r="AC76" s="225">
        <v>3785</v>
      </c>
      <c r="AD76" s="225">
        <v>2037</v>
      </c>
      <c r="AE76" s="225">
        <v>23088.140000000003</v>
      </c>
      <c r="AF76" s="225">
        <v>0</v>
      </c>
      <c r="AG76" s="225">
        <v>12573</v>
      </c>
      <c r="AH76" s="225">
        <v>0</v>
      </c>
      <c r="AI76" s="225">
        <v>0</v>
      </c>
      <c r="AJ76" s="225">
        <v>192991.94</v>
      </c>
      <c r="AK76" s="225">
        <v>2948.48</v>
      </c>
      <c r="AL76" s="225">
        <v>1542.38</v>
      </c>
      <c r="AM76" s="225">
        <v>0</v>
      </c>
      <c r="AN76" s="225">
        <v>1384</v>
      </c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20057</v>
      </c>
      <c r="AU76" s="225">
        <v>0</v>
      </c>
      <c r="AV76" s="225">
        <v>1836.35</v>
      </c>
      <c r="AW76" s="225">
        <v>9949</v>
      </c>
      <c r="AX76" s="225">
        <v>0</v>
      </c>
      <c r="AY76" s="225">
        <v>12420</v>
      </c>
      <c r="AZ76" s="225">
        <v>16228</v>
      </c>
      <c r="BA76" s="225">
        <v>583</v>
      </c>
      <c r="BB76" s="225">
        <v>2405</v>
      </c>
      <c r="BC76" s="225">
        <v>0</v>
      </c>
      <c r="BD76" s="225">
        <v>1286</v>
      </c>
      <c r="BE76" s="225">
        <v>17050</v>
      </c>
      <c r="BF76" s="225">
        <v>18657</v>
      </c>
      <c r="BG76" s="225">
        <v>2639</v>
      </c>
      <c r="BH76" s="225">
        <v>244</v>
      </c>
      <c r="BI76" s="225">
        <v>128099</v>
      </c>
      <c r="BJ76" s="225">
        <v>265</v>
      </c>
      <c r="BK76" s="225">
        <v>223</v>
      </c>
      <c r="BL76" s="225">
        <v>1249</v>
      </c>
      <c r="BM76" s="225">
        <v>0</v>
      </c>
      <c r="BN76" s="225">
        <v>3453</v>
      </c>
      <c r="BO76" s="225">
        <v>0</v>
      </c>
      <c r="BP76" s="225">
        <v>0</v>
      </c>
      <c r="BQ76" s="225">
        <v>0</v>
      </c>
      <c r="BR76" s="225">
        <v>1065</v>
      </c>
      <c r="BS76" s="225">
        <v>1823</v>
      </c>
      <c r="BT76" s="225">
        <v>0</v>
      </c>
      <c r="BU76" s="225">
        <v>0</v>
      </c>
      <c r="BV76" s="225">
        <v>4880</v>
      </c>
      <c r="BW76" s="225">
        <v>1214</v>
      </c>
      <c r="BX76" s="225">
        <v>1403</v>
      </c>
      <c r="BY76" s="225">
        <v>3511</v>
      </c>
      <c r="BZ76" s="225">
        <v>885</v>
      </c>
      <c r="CA76" s="225">
        <v>483</v>
      </c>
      <c r="CB76" s="225">
        <v>100</v>
      </c>
      <c r="CC76" s="225">
        <v>135</v>
      </c>
      <c r="CD76" s="252" t="s">
        <v>221</v>
      </c>
      <c r="CE76" s="195">
        <f t="shared" si="8"/>
        <v>1139620.28</v>
      </c>
      <c r="CF76" s="195">
        <f>BE59-CE76</f>
        <v>-0.28000000002793968</v>
      </c>
    </row>
    <row r="77" spans="1:84" ht="12.6" customHeight="1" x14ac:dyDescent="0.25">
      <c r="A77" s="171" t="s">
        <v>249</v>
      </c>
      <c r="B77" s="175"/>
      <c r="C77" s="225">
        <v>35294</v>
      </c>
      <c r="D77" s="225">
        <v>208994</v>
      </c>
      <c r="E77" s="225">
        <v>9709</v>
      </c>
      <c r="F77" s="225">
        <v>0</v>
      </c>
      <c r="G77" s="225">
        <v>15229</v>
      </c>
      <c r="H77" s="225">
        <v>14121</v>
      </c>
      <c r="I77" s="225">
        <v>0</v>
      </c>
      <c r="J77" s="225">
        <v>0</v>
      </c>
      <c r="K77" s="225">
        <v>0</v>
      </c>
      <c r="L77" s="225">
        <v>0</v>
      </c>
      <c r="M77" s="225">
        <v>0</v>
      </c>
      <c r="N77" s="225">
        <v>0</v>
      </c>
      <c r="O77" s="225">
        <v>12685</v>
      </c>
      <c r="P77" s="225">
        <v>0</v>
      </c>
      <c r="Q77" s="225">
        <v>11844</v>
      </c>
      <c r="R77" s="225">
        <v>0</v>
      </c>
      <c r="S77" s="225">
        <v>0</v>
      </c>
      <c r="T77" s="225">
        <v>0</v>
      </c>
      <c r="U77" s="225">
        <v>0</v>
      </c>
      <c r="V77" s="225">
        <v>0</v>
      </c>
      <c r="W77" s="225">
        <v>0</v>
      </c>
      <c r="X77" s="225">
        <v>0</v>
      </c>
      <c r="Y77" s="225">
        <v>0</v>
      </c>
      <c r="Z77" s="225">
        <v>0</v>
      </c>
      <c r="AA77" s="225">
        <v>0</v>
      </c>
      <c r="AB77" s="225">
        <v>0</v>
      </c>
      <c r="AC77" s="225">
        <v>0</v>
      </c>
      <c r="AD77" s="225">
        <v>0</v>
      </c>
      <c r="AE77" s="225">
        <v>0</v>
      </c>
      <c r="AF77" s="225">
        <v>0</v>
      </c>
      <c r="AG77" s="225">
        <v>0</v>
      </c>
      <c r="AH77" s="225">
        <v>0</v>
      </c>
      <c r="AI77" s="225">
        <v>0</v>
      </c>
      <c r="AJ77" s="225">
        <v>0</v>
      </c>
      <c r="AK77" s="225">
        <v>0</v>
      </c>
      <c r="AL77" s="225">
        <v>0</v>
      </c>
      <c r="AM77" s="225">
        <v>0</v>
      </c>
      <c r="AN77" s="225">
        <v>0</v>
      </c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v>0</v>
      </c>
      <c r="AW77" s="225">
        <v>211</v>
      </c>
      <c r="AX77" s="252" t="s">
        <v>221</v>
      </c>
      <c r="AY77" s="252" t="s">
        <v>221</v>
      </c>
      <c r="AZ77" s="225">
        <v>0</v>
      </c>
      <c r="BA77" s="225">
        <v>0</v>
      </c>
      <c r="BB77" s="225">
        <v>0</v>
      </c>
      <c r="BC77" s="225">
        <v>0</v>
      </c>
      <c r="BD77" s="252" t="s">
        <v>221</v>
      </c>
      <c r="BE77" s="252" t="s">
        <v>221</v>
      </c>
      <c r="BF77" s="225">
        <v>0</v>
      </c>
      <c r="BG77" s="252" t="s">
        <v>221</v>
      </c>
      <c r="BH77" s="225">
        <v>0</v>
      </c>
      <c r="BI77" s="225">
        <v>0</v>
      </c>
      <c r="BJ77" s="252" t="s">
        <v>221</v>
      </c>
      <c r="BK77" s="225">
        <v>0</v>
      </c>
      <c r="BL77" s="225">
        <v>0</v>
      </c>
      <c r="BM77" s="225">
        <v>0</v>
      </c>
      <c r="BN77" s="252" t="s">
        <v>221</v>
      </c>
      <c r="BO77" s="252" t="s">
        <v>221</v>
      </c>
      <c r="BP77" s="252" t="s">
        <v>221</v>
      </c>
      <c r="BQ77" s="252" t="s">
        <v>221</v>
      </c>
      <c r="BR77" s="225">
        <v>0</v>
      </c>
      <c r="BS77" s="225">
        <v>0</v>
      </c>
      <c r="BT77" s="225">
        <v>0</v>
      </c>
      <c r="BU77" s="225">
        <v>0</v>
      </c>
      <c r="BV77" s="225">
        <v>0</v>
      </c>
      <c r="BW77" s="225">
        <v>0</v>
      </c>
      <c r="BX77" s="225">
        <v>0</v>
      </c>
      <c r="BY77" s="225">
        <v>0</v>
      </c>
      <c r="BZ77" s="225">
        <v>0</v>
      </c>
      <c r="CA77" s="225">
        <v>0</v>
      </c>
      <c r="CB77" s="225">
        <v>0</v>
      </c>
      <c r="CC77" s="252" t="s">
        <v>221</v>
      </c>
      <c r="CD77" s="252" t="s">
        <v>221</v>
      </c>
      <c r="CE77" s="195">
        <f>SUM(C77:CD77)</f>
        <v>308087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25">
        <v>37680.55808898031</v>
      </c>
      <c r="D78" s="225">
        <v>48802.011198440603</v>
      </c>
      <c r="E78" s="225">
        <v>7178.2118449313666</v>
      </c>
      <c r="F78" s="225">
        <v>0</v>
      </c>
      <c r="G78" s="225">
        <v>2630.5703017236588</v>
      </c>
      <c r="H78" s="225">
        <v>3886.0776856919406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264.55583132479887</v>
      </c>
      <c r="P78" s="225">
        <v>34125.610890453798</v>
      </c>
      <c r="Q78" s="225">
        <v>8152.0840356052649</v>
      </c>
      <c r="R78" s="225">
        <v>1055.7694741100959</v>
      </c>
      <c r="S78" s="225">
        <v>5592.9682074278298</v>
      </c>
      <c r="T78" s="225">
        <v>0</v>
      </c>
      <c r="U78" s="225">
        <v>21574.022634846413</v>
      </c>
      <c r="V78" s="225">
        <v>4232.5447427892395</v>
      </c>
      <c r="W78" s="225">
        <v>6386.2871429946836</v>
      </c>
      <c r="X78" s="225">
        <v>3880.5007511712593</v>
      </c>
      <c r="Y78" s="225">
        <v>22997.54562800243</v>
      </c>
      <c r="Z78" s="225">
        <v>9390.1634991964183</v>
      </c>
      <c r="AA78" s="225">
        <v>1148.4999528527171</v>
      </c>
      <c r="AB78" s="225">
        <v>6583.9197600713132</v>
      </c>
      <c r="AC78" s="225">
        <v>1319.2935725485688</v>
      </c>
      <c r="AD78" s="225">
        <v>710.01347616418354</v>
      </c>
      <c r="AE78" s="225">
        <v>8047.5653115195555</v>
      </c>
      <c r="AF78" s="225">
        <v>0</v>
      </c>
      <c r="AG78" s="225">
        <v>4382.4248580325375</v>
      </c>
      <c r="AH78" s="225">
        <v>0</v>
      </c>
      <c r="AI78" s="225">
        <v>0</v>
      </c>
      <c r="AJ78" s="225">
        <v>67268.963274948226</v>
      </c>
      <c r="AK78" s="225">
        <v>1027.7174934710711</v>
      </c>
      <c r="AL78" s="225">
        <v>537.6095166254853</v>
      </c>
      <c r="AM78" s="225">
        <v>0</v>
      </c>
      <c r="AN78" s="225">
        <v>482.40483603889544</v>
      </c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6991.0359800810165</v>
      </c>
      <c r="AU78" s="225">
        <v>0</v>
      </c>
      <c r="AV78" s="225">
        <v>640.0752316907699</v>
      </c>
      <c r="AW78" s="225">
        <v>3467.8075966408751</v>
      </c>
      <c r="AX78" s="252" t="s">
        <v>221</v>
      </c>
      <c r="AY78" s="252" t="s">
        <v>221</v>
      </c>
      <c r="AZ78" s="252" t="s">
        <v>221</v>
      </c>
      <c r="BA78" s="184">
        <v>203.20955159730929</v>
      </c>
      <c r="BB78" s="184">
        <v>838.28297013984354</v>
      </c>
      <c r="BC78" s="225">
        <v>0</v>
      </c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85.048251440383311</v>
      </c>
      <c r="BI78" s="225">
        <v>0</v>
      </c>
      <c r="BJ78" s="252" t="s">
        <v>221</v>
      </c>
      <c r="BK78" s="184">
        <v>77.728524881989657</v>
      </c>
      <c r="BL78" s="184">
        <v>435.34945102065063</v>
      </c>
      <c r="BM78" s="225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635.4219769500769</v>
      </c>
      <c r="BT78" s="225">
        <v>0</v>
      </c>
      <c r="BU78" s="225">
        <v>0</v>
      </c>
      <c r="BV78" s="184">
        <v>1700.9650288076662</v>
      </c>
      <c r="BW78" s="184">
        <v>423.14990675666121</v>
      </c>
      <c r="BX78" s="184">
        <v>489.02744578220398</v>
      </c>
      <c r="BY78" s="184">
        <v>1223.7885688819088</v>
      </c>
      <c r="BZ78" s="184">
        <v>308.47419067516074</v>
      </c>
      <c r="CA78" s="184">
        <v>168.35371084305385</v>
      </c>
      <c r="CB78" s="184">
        <v>34.855840754255453</v>
      </c>
      <c r="CC78" s="252" t="s">
        <v>221</v>
      </c>
      <c r="CD78" s="252" t="s">
        <v>221</v>
      </c>
      <c r="CE78" s="195">
        <f t="shared" si="8"/>
        <v>327060.46823690651</v>
      </c>
      <c r="CF78" s="195"/>
    </row>
    <row r="79" spans="1:84" ht="12.6" customHeight="1" x14ac:dyDescent="0.25">
      <c r="A79" s="171" t="s">
        <v>251</v>
      </c>
      <c r="B79" s="175"/>
      <c r="C79" s="225">
        <v>414238</v>
      </c>
      <c r="D79" s="225">
        <v>950879</v>
      </c>
      <c r="E79" s="225">
        <v>81429</v>
      </c>
      <c r="F79" s="225">
        <v>0</v>
      </c>
      <c r="G79" s="225">
        <v>58080</v>
      </c>
      <c r="H79" s="225">
        <v>14830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212903</v>
      </c>
      <c r="P79" s="225">
        <v>525621</v>
      </c>
      <c r="Q79" s="225">
        <v>170334</v>
      </c>
      <c r="R79" s="225">
        <v>0</v>
      </c>
      <c r="S79" s="225">
        <v>0</v>
      </c>
      <c r="T79" s="225">
        <v>0</v>
      </c>
      <c r="U79" s="225">
        <v>23904</v>
      </c>
      <c r="V79" s="225">
        <v>98785</v>
      </c>
      <c r="W79" s="225">
        <v>86246</v>
      </c>
      <c r="X79" s="225">
        <v>66595</v>
      </c>
      <c r="Y79" s="225">
        <v>247816</v>
      </c>
      <c r="Z79" s="225">
        <v>70508</v>
      </c>
      <c r="AA79" s="225">
        <v>40640</v>
      </c>
      <c r="AB79" s="225">
        <v>9549</v>
      </c>
      <c r="AC79" s="225">
        <v>1490</v>
      </c>
      <c r="AD79" s="225">
        <v>200</v>
      </c>
      <c r="AE79" s="225">
        <v>19523</v>
      </c>
      <c r="AF79" s="225">
        <v>0</v>
      </c>
      <c r="AG79" s="225">
        <v>180967</v>
      </c>
      <c r="AH79" s="225">
        <v>0</v>
      </c>
      <c r="AI79" s="225">
        <v>0</v>
      </c>
      <c r="AJ79" s="225">
        <v>289633</v>
      </c>
      <c r="AK79" s="225">
        <v>0</v>
      </c>
      <c r="AL79" s="225">
        <v>0</v>
      </c>
      <c r="AM79" s="225">
        <v>0</v>
      </c>
      <c r="AN79" s="225">
        <v>5127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15160</v>
      </c>
      <c r="AW79" s="225">
        <v>6885</v>
      </c>
      <c r="AX79" s="252" t="s">
        <v>221</v>
      </c>
      <c r="AY79" s="252" t="s">
        <v>221</v>
      </c>
      <c r="AZ79" s="252" t="s">
        <v>221</v>
      </c>
      <c r="BA79" s="252" t="s">
        <v>221</v>
      </c>
      <c r="BB79" s="225">
        <v>0</v>
      </c>
      <c r="BC79" s="225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225">
        <v>0</v>
      </c>
      <c r="BI79" s="225">
        <v>3338</v>
      </c>
      <c r="BJ79" s="252" t="s">
        <v>221</v>
      </c>
      <c r="BK79" s="225">
        <v>0</v>
      </c>
      <c r="BL79" s="225">
        <v>0</v>
      </c>
      <c r="BM79" s="225">
        <v>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52" t="s">
        <v>221</v>
      </c>
      <c r="CD79" s="252" t="s">
        <v>221</v>
      </c>
      <c r="CE79" s="195">
        <f t="shared" si="8"/>
        <v>3594680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312.41000000000003</v>
      </c>
      <c r="D80" s="187">
        <f>443.46+0.09</f>
        <v>443.54999999999995</v>
      </c>
      <c r="E80" s="187">
        <v>30.85</v>
      </c>
      <c r="F80" s="187"/>
      <c r="G80" s="187">
        <v>20.059999999999999</v>
      </c>
      <c r="H80" s="187">
        <v>13.13</v>
      </c>
      <c r="I80" s="187"/>
      <c r="J80" s="187"/>
      <c r="K80" s="187"/>
      <c r="L80" s="187"/>
      <c r="M80" s="187"/>
      <c r="N80" s="187"/>
      <c r="O80" s="187">
        <v>65.23</v>
      </c>
      <c r="P80" s="187">
        <v>139.52000000000001</v>
      </c>
      <c r="Q80" s="187">
        <v>69.569999999999993</v>
      </c>
      <c r="R80" s="187"/>
      <c r="S80" s="187"/>
      <c r="T80" s="187"/>
      <c r="U80" s="187">
        <v>0.38</v>
      </c>
      <c r="V80" s="187">
        <v>41.19</v>
      </c>
      <c r="W80" s="187"/>
      <c r="X80" s="187"/>
      <c r="Y80" s="187">
        <v>23.44</v>
      </c>
      <c r="Z80" s="187">
        <v>8.1</v>
      </c>
      <c r="AA80" s="187"/>
      <c r="AB80" s="187"/>
      <c r="AC80" s="187"/>
      <c r="AD80" s="187">
        <v>5.78</v>
      </c>
      <c r="AE80" s="187"/>
      <c r="AF80" s="187"/>
      <c r="AG80" s="187">
        <v>45.54</v>
      </c>
      <c r="AH80" s="187"/>
      <c r="AI80" s="187"/>
      <c r="AJ80" s="187">
        <v>202.87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>
        <v>34.86</v>
      </c>
      <c r="AU80" s="187"/>
      <c r="AV80" s="187">
        <v>18.2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1474.6799999999998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1275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1283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1281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1282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19350</v>
      </c>
      <c r="D111" s="174">
        <v>136568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1398</v>
      </c>
      <c r="D114" s="174">
        <v>2810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262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21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476</v>
      </c>
    </row>
    <row r="128" spans="1:5" ht="12.6" customHeight="1" x14ac:dyDescent="0.25">
      <c r="A128" s="173" t="s">
        <v>292</v>
      </c>
      <c r="B128" s="172" t="s">
        <v>256</v>
      </c>
      <c r="C128" s="189">
        <v>529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6734</v>
      </c>
      <c r="C138" s="189">
        <v>3995</v>
      </c>
      <c r="D138" s="174">
        <v>8621</v>
      </c>
      <c r="E138" s="175">
        <f>SUM(B138:D138)</f>
        <v>19350</v>
      </c>
    </row>
    <row r="139" spans="1:6" ht="12.6" customHeight="1" x14ac:dyDescent="0.25">
      <c r="A139" s="173" t="s">
        <v>215</v>
      </c>
      <c r="B139" s="174">
        <v>44970</v>
      </c>
      <c r="C139" s="189">
        <v>32554</v>
      </c>
      <c r="D139" s="174">
        <v>59044</v>
      </c>
      <c r="E139" s="175">
        <f>SUM(B139:D139)</f>
        <v>136568</v>
      </c>
    </row>
    <row r="140" spans="1:6" ht="12.6" customHeight="1" x14ac:dyDescent="0.25">
      <c r="A140" s="173" t="s">
        <v>298</v>
      </c>
      <c r="B140" s="174">
        <v>158408</v>
      </c>
      <c r="C140" s="174">
        <v>87537</v>
      </c>
      <c r="D140" s="174">
        <v>295926</v>
      </c>
      <c r="E140" s="175">
        <f>SUM(B140:D140)</f>
        <v>541871</v>
      </c>
    </row>
    <row r="141" spans="1:6" ht="12.6" customHeight="1" x14ac:dyDescent="0.25">
      <c r="A141" s="173" t="s">
        <v>245</v>
      </c>
      <c r="B141" s="174">
        <v>554891277</v>
      </c>
      <c r="C141" s="189">
        <v>305192940</v>
      </c>
      <c r="D141" s="174">
        <v>708424234</v>
      </c>
      <c r="E141" s="175">
        <f>SUM(B141:D141)</f>
        <v>1568508451</v>
      </c>
      <c r="F141" s="199"/>
    </row>
    <row r="142" spans="1:6" ht="12.6" customHeight="1" x14ac:dyDescent="0.25">
      <c r="A142" s="173" t="s">
        <v>246</v>
      </c>
      <c r="B142" s="174">
        <v>431129058</v>
      </c>
      <c r="C142" s="189">
        <v>196833136</v>
      </c>
      <c r="D142" s="174">
        <v>686817533</v>
      </c>
      <c r="E142" s="175">
        <f>SUM(B142:D142)</f>
        <v>1314779727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9637348</v>
      </c>
      <c r="C157" s="174">
        <v>8897247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25934766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655980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2738574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59016346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47305638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1893737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137545041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5665975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4737669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10403644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4893224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1052613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5945837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359431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359431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>
        <v>13903404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13903404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2631402</v>
      </c>
      <c r="C195" s="189">
        <v>0</v>
      </c>
      <c r="D195" s="174">
        <v>0</v>
      </c>
      <c r="E195" s="175">
        <f t="shared" ref="E195:E203" si="10">SUM(B195:C195)-D195</f>
        <v>2631402</v>
      </c>
    </row>
    <row r="196" spans="1:8" ht="12.6" customHeight="1" x14ac:dyDescent="0.25">
      <c r="A196" s="173" t="s">
        <v>333</v>
      </c>
      <c r="B196" s="174">
        <v>9253217</v>
      </c>
      <c r="C196" s="189">
        <v>0</v>
      </c>
      <c r="D196" s="174">
        <v>1039561</v>
      </c>
      <c r="E196" s="175">
        <f t="shared" si="10"/>
        <v>8213656</v>
      </c>
    </row>
    <row r="197" spans="1:8" ht="12.6" customHeight="1" x14ac:dyDescent="0.25">
      <c r="A197" s="173" t="s">
        <v>334</v>
      </c>
      <c r="B197" s="174">
        <v>705726524</v>
      </c>
      <c r="C197" s="189">
        <v>28348886</v>
      </c>
      <c r="D197" s="174">
        <v>0</v>
      </c>
      <c r="E197" s="175">
        <f t="shared" si="10"/>
        <v>734075410</v>
      </c>
    </row>
    <row r="198" spans="1:8" ht="12.6" customHeight="1" x14ac:dyDescent="0.25">
      <c r="A198" s="173" t="s">
        <v>335</v>
      </c>
      <c r="B198" s="174">
        <v>110045403</v>
      </c>
      <c r="C198" s="189">
        <v>5941789</v>
      </c>
      <c r="D198" s="174">
        <v>0</v>
      </c>
      <c r="E198" s="175">
        <f t="shared" si="10"/>
        <v>115987192</v>
      </c>
    </row>
    <row r="199" spans="1:8" ht="12.6" customHeight="1" x14ac:dyDescent="0.25">
      <c r="A199" s="173" t="s">
        <v>336</v>
      </c>
      <c r="B199" s="174">
        <v>1437363</v>
      </c>
      <c r="C199" s="189">
        <v>0</v>
      </c>
      <c r="D199" s="174">
        <v>0</v>
      </c>
      <c r="E199" s="175">
        <f t="shared" si="10"/>
        <v>1437363</v>
      </c>
    </row>
    <row r="200" spans="1:8" ht="12.6" customHeight="1" x14ac:dyDescent="0.25">
      <c r="A200" s="173" t="s">
        <v>337</v>
      </c>
      <c r="B200" s="174">
        <v>393981479</v>
      </c>
      <c r="C200" s="189">
        <v>14826820</v>
      </c>
      <c r="D200" s="174">
        <v>5880963</v>
      </c>
      <c r="E200" s="175">
        <f t="shared" si="10"/>
        <v>402927336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33586672</v>
      </c>
      <c r="C203" s="189">
        <v>-1084108</v>
      </c>
      <c r="D203" s="174">
        <v>375530</v>
      </c>
      <c r="E203" s="175">
        <f t="shared" si="10"/>
        <v>32127034</v>
      </c>
    </row>
    <row r="204" spans="1:8" ht="12.6" customHeight="1" x14ac:dyDescent="0.25">
      <c r="A204" s="173" t="s">
        <v>203</v>
      </c>
      <c r="B204" s="175">
        <f>SUM(B195:B203)</f>
        <v>1256662060</v>
      </c>
      <c r="C204" s="191">
        <f>SUM(C195:C203)</f>
        <v>48033387</v>
      </c>
      <c r="D204" s="175">
        <f>SUM(D195:D203)</f>
        <v>7296054</v>
      </c>
      <c r="E204" s="175">
        <f>SUM(E195:E203)</f>
        <v>1297399393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3585794</v>
      </c>
      <c r="C209" s="189">
        <v>328546</v>
      </c>
      <c r="D209" s="174">
        <v>1039561</v>
      </c>
      <c r="E209" s="175">
        <f t="shared" ref="E209:E216" si="11">SUM(B209:C209)-D209</f>
        <v>2874779</v>
      </c>
      <c r="H209" s="262"/>
    </row>
    <row r="210" spans="1:8" ht="12.6" customHeight="1" x14ac:dyDescent="0.25">
      <c r="A210" s="173" t="s">
        <v>334</v>
      </c>
      <c r="B210" s="174">
        <v>285406553</v>
      </c>
      <c r="C210" s="189">
        <v>24863771</v>
      </c>
      <c r="D210" s="174">
        <v>0</v>
      </c>
      <c r="E210" s="175">
        <f t="shared" si="11"/>
        <v>310270324</v>
      </c>
      <c r="H210" s="262"/>
    </row>
    <row r="211" spans="1:8" ht="12.6" customHeight="1" x14ac:dyDescent="0.25">
      <c r="A211" s="173" t="s">
        <v>335</v>
      </c>
      <c r="B211" s="174">
        <v>83886120</v>
      </c>
      <c r="C211" s="189">
        <v>2756146</v>
      </c>
      <c r="D211" s="174">
        <v>0</v>
      </c>
      <c r="E211" s="175">
        <f t="shared" si="11"/>
        <v>86642266</v>
      </c>
      <c r="H211" s="262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62"/>
    </row>
    <row r="213" spans="1:8" ht="12.6" customHeight="1" x14ac:dyDescent="0.25">
      <c r="A213" s="173" t="s">
        <v>337</v>
      </c>
      <c r="B213" s="174">
        <v>340030602</v>
      </c>
      <c r="C213" s="189">
        <v>20121463</v>
      </c>
      <c r="D213" s="174">
        <v>5241067</v>
      </c>
      <c r="E213" s="175">
        <f t="shared" si="11"/>
        <v>354910998</v>
      </c>
      <c r="H213" s="262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712909069</v>
      </c>
      <c r="C217" s="191">
        <f>SUM(C208:C216)</f>
        <v>48069926</v>
      </c>
      <c r="D217" s="175">
        <f>SUM(D208:D216)</f>
        <v>6280628</v>
      </c>
      <c r="E217" s="175">
        <f>SUM(E208:E216)</f>
        <v>754698367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1257</v>
      </c>
      <c r="C220" s="290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13948762</v>
      </c>
      <c r="D221" s="172">
        <f>C221</f>
        <v>13948762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690919384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355490314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600100130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1646509828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6494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9413280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19556548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28969828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1689428418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27096068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400911931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243606546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29993446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19190614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14225238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247810751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127482809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1808940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129291749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2631402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8213656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734075410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115987192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1437363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402927336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32127034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1297399393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754698367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542701026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159148785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93579393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252728178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1172531704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79848175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51839100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1179970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36288306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13104194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182259745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82548299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82548299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13104194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295576078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479291353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787971625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13104194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774867431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132856229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1172531704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1172531704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1568508451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1314779727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2883288178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13948762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1646509828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28969828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1689428418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1193859760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59462099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6688446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66150545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1260010305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376655891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137545041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85382965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294194516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6220214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300500860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48069926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10403644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5945837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359431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13903404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1736196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1280917925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-20907620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4263986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-16643634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-16643634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University of Washington Medical Center   H-0     FYE 6/30/2018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19350</v>
      </c>
      <c r="C414" s="194">
        <f>E138</f>
        <v>19350</v>
      </c>
      <c r="D414" s="179"/>
    </row>
    <row r="415" spans="1:5" ht="12.6" customHeight="1" x14ac:dyDescent="0.25">
      <c r="A415" s="179" t="s">
        <v>464</v>
      </c>
      <c r="B415" s="179">
        <f>D111</f>
        <v>136568</v>
      </c>
      <c r="C415" s="179">
        <f>E139</f>
        <v>136568</v>
      </c>
      <c r="D415" s="194">
        <f>SUM(C59:H59)+N59</f>
        <v>136568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1398</v>
      </c>
    </row>
    <row r="424" spans="1:7" ht="12.6" customHeight="1" x14ac:dyDescent="0.25">
      <c r="A424" s="179" t="s">
        <v>1244</v>
      </c>
      <c r="B424" s="179">
        <f>D114</f>
        <v>2810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376655891</v>
      </c>
      <c r="C427" s="179">
        <f t="shared" ref="C427:C434" si="13">CE61</f>
        <v>376655891.25000012</v>
      </c>
      <c r="D427" s="179"/>
    </row>
    <row r="428" spans="1:7" ht="12.6" customHeight="1" x14ac:dyDescent="0.25">
      <c r="A428" s="179" t="s">
        <v>3</v>
      </c>
      <c r="B428" s="179">
        <f t="shared" si="12"/>
        <v>137545041</v>
      </c>
      <c r="C428" s="179">
        <f t="shared" si="13"/>
        <v>137545041</v>
      </c>
      <c r="D428" s="179">
        <f>D173</f>
        <v>137545041</v>
      </c>
    </row>
    <row r="429" spans="1:7" ht="12.6" customHeight="1" x14ac:dyDescent="0.25">
      <c r="A429" s="179" t="s">
        <v>236</v>
      </c>
      <c r="B429" s="179">
        <f t="shared" si="12"/>
        <v>85382965</v>
      </c>
      <c r="C429" s="179">
        <f t="shared" si="13"/>
        <v>85382965.319999993</v>
      </c>
      <c r="D429" s="179"/>
    </row>
    <row r="430" spans="1:7" ht="12.6" customHeight="1" x14ac:dyDescent="0.25">
      <c r="A430" s="179" t="s">
        <v>237</v>
      </c>
      <c r="B430" s="179">
        <f t="shared" si="12"/>
        <v>294194516</v>
      </c>
      <c r="C430" s="179">
        <f t="shared" si="13"/>
        <v>294194515.95000005</v>
      </c>
      <c r="D430" s="179"/>
    </row>
    <row r="431" spans="1:7" ht="12.6" customHeight="1" x14ac:dyDescent="0.25">
      <c r="A431" s="179" t="s">
        <v>444</v>
      </c>
      <c r="B431" s="179">
        <f t="shared" si="12"/>
        <v>6220214</v>
      </c>
      <c r="C431" s="179">
        <f t="shared" si="13"/>
        <v>6220213.8500000006</v>
      </c>
      <c r="D431" s="179"/>
    </row>
    <row r="432" spans="1:7" ht="12.6" customHeight="1" x14ac:dyDescent="0.25">
      <c r="A432" s="179" t="s">
        <v>445</v>
      </c>
      <c r="B432" s="179">
        <f t="shared" si="12"/>
        <v>300500860</v>
      </c>
      <c r="C432" s="179">
        <f t="shared" si="13"/>
        <v>300500859.81999999</v>
      </c>
      <c r="D432" s="179"/>
    </row>
    <row r="433" spans="1:7" ht="12.6" customHeight="1" x14ac:dyDescent="0.25">
      <c r="A433" s="179" t="s">
        <v>6</v>
      </c>
      <c r="B433" s="179">
        <f t="shared" si="12"/>
        <v>48069926</v>
      </c>
      <c r="C433" s="179">
        <f t="shared" si="13"/>
        <v>48069926</v>
      </c>
      <c r="D433" s="179">
        <f>C217</f>
        <v>48069926</v>
      </c>
    </row>
    <row r="434" spans="1:7" ht="12.6" customHeight="1" x14ac:dyDescent="0.25">
      <c r="A434" s="179" t="s">
        <v>474</v>
      </c>
      <c r="B434" s="179">
        <f t="shared" si="12"/>
        <v>10403644</v>
      </c>
      <c r="C434" s="179">
        <f t="shared" si="13"/>
        <v>10403644.209999999</v>
      </c>
      <c r="D434" s="179">
        <f>D177</f>
        <v>10403644</v>
      </c>
    </row>
    <row r="435" spans="1:7" ht="12.6" customHeight="1" x14ac:dyDescent="0.25">
      <c r="A435" s="179" t="s">
        <v>447</v>
      </c>
      <c r="B435" s="179">
        <f t="shared" si="12"/>
        <v>5945837</v>
      </c>
      <c r="C435" s="179"/>
      <c r="D435" s="179">
        <f>D181</f>
        <v>5945837</v>
      </c>
    </row>
    <row r="436" spans="1:7" ht="12.6" customHeight="1" x14ac:dyDescent="0.25">
      <c r="A436" s="179" t="s">
        <v>475</v>
      </c>
      <c r="B436" s="179">
        <f t="shared" si="12"/>
        <v>359431</v>
      </c>
      <c r="C436" s="179"/>
      <c r="D436" s="179">
        <f>D186</f>
        <v>359431</v>
      </c>
    </row>
    <row r="437" spans="1:7" ht="12.6" customHeight="1" x14ac:dyDescent="0.25">
      <c r="A437" s="194" t="s">
        <v>449</v>
      </c>
      <c r="B437" s="194">
        <f t="shared" si="12"/>
        <v>13903404</v>
      </c>
      <c r="C437" s="194"/>
      <c r="D437" s="194">
        <f>D190</f>
        <v>13903404</v>
      </c>
    </row>
    <row r="438" spans="1:7" ht="12.6" customHeight="1" x14ac:dyDescent="0.25">
      <c r="A438" s="194" t="s">
        <v>476</v>
      </c>
      <c r="B438" s="194">
        <f>C386+C387+C388</f>
        <v>20208672</v>
      </c>
      <c r="C438" s="194">
        <f>CD69</f>
        <v>0</v>
      </c>
      <c r="D438" s="194">
        <f>D181+D186+D190</f>
        <v>20208672</v>
      </c>
    </row>
    <row r="439" spans="1:7" ht="12.6" customHeight="1" x14ac:dyDescent="0.25">
      <c r="A439" s="179" t="s">
        <v>451</v>
      </c>
      <c r="B439" s="194">
        <f>C389</f>
        <v>1736196</v>
      </c>
      <c r="C439" s="194">
        <f>SUM(C69:CC69)</f>
        <v>21944867.82</v>
      </c>
      <c r="D439" s="179"/>
    </row>
    <row r="440" spans="1:7" ht="12.6" customHeight="1" x14ac:dyDescent="0.25">
      <c r="A440" s="179" t="s">
        <v>477</v>
      </c>
      <c r="B440" s="194">
        <f>B438+B439</f>
        <v>21944868</v>
      </c>
      <c r="C440" s="194">
        <f>CE69</f>
        <v>21944867.82</v>
      </c>
      <c r="D440" s="179"/>
    </row>
    <row r="441" spans="1:7" ht="12.6" customHeight="1" x14ac:dyDescent="0.25">
      <c r="A441" s="179" t="s">
        <v>478</v>
      </c>
      <c r="B441" s="179">
        <f>D390</f>
        <v>1280917925</v>
      </c>
      <c r="C441" s="179">
        <f>SUM(C427:C437)+C440</f>
        <v>1280917925.2200003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13948762</v>
      </c>
      <c r="C444" s="179">
        <f>C363</f>
        <v>13948762</v>
      </c>
      <c r="D444" s="179"/>
    </row>
    <row r="445" spans="1:7" ht="12.6" customHeight="1" x14ac:dyDescent="0.25">
      <c r="A445" s="179" t="s">
        <v>343</v>
      </c>
      <c r="B445" s="179">
        <f>D229</f>
        <v>1646509828</v>
      </c>
      <c r="C445" s="179">
        <f>C364</f>
        <v>1646509828</v>
      </c>
      <c r="D445" s="179"/>
    </row>
    <row r="446" spans="1:7" ht="12.6" customHeight="1" x14ac:dyDescent="0.25">
      <c r="A446" s="179" t="s">
        <v>351</v>
      </c>
      <c r="B446" s="179">
        <f>D236</f>
        <v>28969828</v>
      </c>
      <c r="C446" s="179">
        <f>C365</f>
        <v>28969828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1689428418</v>
      </c>
      <c r="C448" s="179">
        <f>D367</f>
        <v>1689428418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6494</v>
      </c>
    </row>
    <row r="454" spans="1:7" ht="12.6" customHeight="1" x14ac:dyDescent="0.25">
      <c r="A454" s="179" t="s">
        <v>168</v>
      </c>
      <c r="B454" s="179">
        <f>C233</f>
        <v>9413280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19556548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59462099</v>
      </c>
      <c r="C458" s="194">
        <f>CE70</f>
        <v>59462099.280000009</v>
      </c>
      <c r="D458" s="194"/>
    </row>
    <row r="459" spans="1:7" ht="12.6" customHeight="1" x14ac:dyDescent="0.25">
      <c r="A459" s="179" t="s">
        <v>244</v>
      </c>
      <c r="B459" s="194">
        <f>C371</f>
        <v>6688446</v>
      </c>
      <c r="C459" s="194">
        <f>CE72</f>
        <v>6688446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1568508451</v>
      </c>
      <c r="C463" s="194">
        <f>CE73</f>
        <v>1568508450.8899999</v>
      </c>
      <c r="D463" s="194">
        <f>E141+E147+E153</f>
        <v>1568508451</v>
      </c>
    </row>
    <row r="464" spans="1:7" ht="12.6" customHeight="1" x14ac:dyDescent="0.25">
      <c r="A464" s="179" t="s">
        <v>246</v>
      </c>
      <c r="B464" s="194">
        <f>C360</f>
        <v>1314779727</v>
      </c>
      <c r="C464" s="194">
        <f>CE74</f>
        <v>1314779727.26</v>
      </c>
      <c r="D464" s="194">
        <f>E142+E148+E154</f>
        <v>1314779727</v>
      </c>
    </row>
    <row r="465" spans="1:7" ht="12.6" customHeight="1" x14ac:dyDescent="0.25">
      <c r="A465" s="179" t="s">
        <v>247</v>
      </c>
      <c r="B465" s="194">
        <f>D361</f>
        <v>2883288178</v>
      </c>
      <c r="C465" s="194">
        <f>CE75</f>
        <v>2883288178.1499996</v>
      </c>
      <c r="D465" s="194">
        <f>D463+D464</f>
        <v>2883288178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2631402</v>
      </c>
      <c r="C468" s="179">
        <f>E195</f>
        <v>2631402</v>
      </c>
      <c r="D468" s="179"/>
    </row>
    <row r="469" spans="1:7" ht="12.6" customHeight="1" x14ac:dyDescent="0.25">
      <c r="A469" s="179" t="s">
        <v>333</v>
      </c>
      <c r="B469" s="179">
        <f t="shared" si="14"/>
        <v>8213656</v>
      </c>
      <c r="C469" s="179">
        <f>E196</f>
        <v>8213656</v>
      </c>
      <c r="D469" s="179"/>
    </row>
    <row r="470" spans="1:7" ht="12.6" customHeight="1" x14ac:dyDescent="0.25">
      <c r="A470" s="179" t="s">
        <v>334</v>
      </c>
      <c r="B470" s="179">
        <f t="shared" si="14"/>
        <v>734075410</v>
      </c>
      <c r="C470" s="179">
        <f>E197</f>
        <v>734075410</v>
      </c>
      <c r="D470" s="179"/>
    </row>
    <row r="471" spans="1:7" ht="12.6" customHeight="1" x14ac:dyDescent="0.25">
      <c r="A471" s="179" t="s">
        <v>494</v>
      </c>
      <c r="B471" s="179">
        <f t="shared" si="14"/>
        <v>115987192</v>
      </c>
      <c r="C471" s="179">
        <f>E198</f>
        <v>115987192</v>
      </c>
      <c r="D471" s="179"/>
    </row>
    <row r="472" spans="1:7" ht="12.6" customHeight="1" x14ac:dyDescent="0.25">
      <c r="A472" s="179" t="s">
        <v>377</v>
      </c>
      <c r="B472" s="179">
        <f t="shared" si="14"/>
        <v>1437363</v>
      </c>
      <c r="C472" s="179">
        <f>E199</f>
        <v>1437363</v>
      </c>
      <c r="D472" s="179"/>
    </row>
    <row r="473" spans="1:7" ht="12.6" customHeight="1" x14ac:dyDescent="0.25">
      <c r="A473" s="179" t="s">
        <v>495</v>
      </c>
      <c r="B473" s="179">
        <f t="shared" si="14"/>
        <v>402927336</v>
      </c>
      <c r="C473" s="179">
        <f>SUM(E200:E201)</f>
        <v>402927336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32127034</v>
      </c>
      <c r="C475" s="179">
        <f>E203</f>
        <v>32127034</v>
      </c>
      <c r="D475" s="179"/>
    </row>
    <row r="476" spans="1:7" ht="12.6" customHeight="1" x14ac:dyDescent="0.25">
      <c r="A476" s="179" t="s">
        <v>203</v>
      </c>
      <c r="B476" s="179">
        <f>D275</f>
        <v>1297399393</v>
      </c>
      <c r="C476" s="179">
        <f>E204</f>
        <v>1297399393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754698367</v>
      </c>
      <c r="C478" s="179">
        <f>E217</f>
        <v>754698367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1172531704</v>
      </c>
    </row>
    <row r="482" spans="1:12" ht="12.6" customHeight="1" x14ac:dyDescent="0.25">
      <c r="A482" s="180" t="s">
        <v>499</v>
      </c>
      <c r="C482" s="180">
        <f>D339</f>
        <v>1172531704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128</v>
      </c>
      <c r="B493" s="264" t="str">
        <f>RIGHT('Prior Year'!C83,4)</f>
        <v>2017</v>
      </c>
      <c r="C493" s="264" t="str">
        <f>RIGHT(C82,4)</f>
        <v>2018</v>
      </c>
      <c r="D493" s="264" t="str">
        <f>RIGHT('Prior Year'!C83,4)</f>
        <v>2017</v>
      </c>
      <c r="E493" s="264" t="str">
        <f>RIGHT(C82,4)</f>
        <v>2018</v>
      </c>
      <c r="F493" s="264" t="str">
        <f>RIGHT('Prior Year'!C83,4)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58049190.829999991</v>
      </c>
      <c r="C496" s="243">
        <f>C71</f>
        <v>52884257.919999994</v>
      </c>
      <c r="D496" s="243">
        <f>'Prior Year'!C59</f>
        <v>31911</v>
      </c>
      <c r="E496" s="180">
        <f>C59</f>
        <v>33719</v>
      </c>
      <c r="F496" s="266">
        <f t="shared" ref="F496:G511" si="15">IF(B496=0,"",IF(D496=0,"",B496/D496))</f>
        <v>1819.0965757889126</v>
      </c>
      <c r="G496" s="267">
        <f t="shared" si="15"/>
        <v>1568.3815629170497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71638555.929999992</v>
      </c>
      <c r="D497" s="243">
        <f>'Prior Year'!D59</f>
        <v>0</v>
      </c>
      <c r="E497" s="180">
        <f>D59</f>
        <v>85550</v>
      </c>
      <c r="F497" s="266" t="str">
        <f t="shared" si="15"/>
        <v/>
      </c>
      <c r="G497" s="266">
        <f t="shared" si="15"/>
        <v>837.38814646405604</v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Year'!E72</f>
        <v>94879356.959999979</v>
      </c>
      <c r="C498" s="243">
        <f>E71</f>
        <v>5591053.9800000004</v>
      </c>
      <c r="D498" s="243">
        <f>'Prior Year'!E59</f>
        <v>96721</v>
      </c>
      <c r="E498" s="180">
        <f>E59</f>
        <v>9190</v>
      </c>
      <c r="F498" s="266">
        <f t="shared" si="15"/>
        <v>980.95922250597062</v>
      </c>
      <c r="G498" s="266">
        <f t="shared" si="15"/>
        <v>608.38454624591952</v>
      </c>
      <c r="H498" s="268">
        <f t="shared" si="16"/>
        <v>-0.37980648707116205</v>
      </c>
      <c r="I498" s="288" t="s">
        <v>1285</v>
      </c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0</v>
      </c>
      <c r="C500" s="243">
        <f>G71</f>
        <v>3799534.74</v>
      </c>
      <c r="D500" s="243">
        <f>'Prior Year'!G59</f>
        <v>0</v>
      </c>
      <c r="E500" s="180">
        <f>G59</f>
        <v>4715</v>
      </c>
      <c r="F500" s="266" t="str">
        <f t="shared" si="15"/>
        <v/>
      </c>
      <c r="G500" s="266">
        <f t="shared" si="15"/>
        <v>805.8398176033935</v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2891012.8400000003</v>
      </c>
      <c r="C501" s="243">
        <f>H71</f>
        <v>2820193.9</v>
      </c>
      <c r="D501" s="243">
        <f>'Prior Year'!H59</f>
        <v>3771</v>
      </c>
      <c r="E501" s="180">
        <f>H59</f>
        <v>3394</v>
      </c>
      <c r="F501" s="266">
        <f t="shared" si="15"/>
        <v>766.6435534341025</v>
      </c>
      <c r="G501" s="266">
        <f t="shared" si="15"/>
        <v>830.93515026517377</v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0</v>
      </c>
      <c r="C508" s="243">
        <f>O71</f>
        <v>11748438.16</v>
      </c>
      <c r="D508" s="243">
        <f>'Prior Year'!O59</f>
        <v>0</v>
      </c>
      <c r="E508" s="180">
        <f>O59</f>
        <v>1763</v>
      </c>
      <c r="F508" s="266" t="str">
        <f t="shared" si="15"/>
        <v/>
      </c>
      <c r="G508" s="266">
        <f t="shared" si="15"/>
        <v>6663.8900510493477</v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69276139.99000001</v>
      </c>
      <c r="C509" s="243">
        <f>P71</f>
        <v>81069009.00999999</v>
      </c>
      <c r="D509" s="243">
        <f>'Prior Year'!P59</f>
        <v>30615</v>
      </c>
      <c r="E509" s="180">
        <f>P59</f>
        <v>3136300</v>
      </c>
      <c r="F509" s="266">
        <f t="shared" si="15"/>
        <v>2262.8169194839134</v>
      </c>
      <c r="G509" s="266">
        <f t="shared" si="15"/>
        <v>25.848614293913208</v>
      </c>
      <c r="H509" s="268">
        <f t="shared" si="16"/>
        <v>-0.98857679820610123</v>
      </c>
      <c r="I509" s="289" t="s">
        <v>1286</v>
      </c>
      <c r="K509" s="264"/>
      <c r="L509" s="264"/>
    </row>
    <row r="510" spans="1:12" ht="12.6" customHeight="1" x14ac:dyDescent="0.25">
      <c r="A510" s="180" t="s">
        <v>526</v>
      </c>
      <c r="B510" s="243">
        <f>'Prior Year'!Q72</f>
        <v>15889226.049999999</v>
      </c>
      <c r="C510" s="243">
        <f>Q71</f>
        <v>13112338.1</v>
      </c>
      <c r="D510" s="243">
        <f>'Prior Year'!Q59</f>
        <v>104567</v>
      </c>
      <c r="E510" s="180">
        <f>Q59</f>
        <v>5200332</v>
      </c>
      <c r="F510" s="266">
        <f t="shared" si="15"/>
        <v>151.95258590186197</v>
      </c>
      <c r="G510" s="266">
        <f t="shared" si="15"/>
        <v>2.5214424963636937</v>
      </c>
      <c r="H510" s="268">
        <f t="shared" si="16"/>
        <v>-0.98340638639745059</v>
      </c>
      <c r="I510" s="289" t="s">
        <v>1287</v>
      </c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14371644.530000001</v>
      </c>
      <c r="C511" s="243">
        <f>R71</f>
        <v>15179609.98</v>
      </c>
      <c r="D511" s="243">
        <f>'Prior Year'!R59</f>
        <v>29144</v>
      </c>
      <c r="E511" s="180">
        <f>R59</f>
        <v>2988700</v>
      </c>
      <c r="F511" s="266">
        <f t="shared" si="15"/>
        <v>493.12532699698056</v>
      </c>
      <c r="G511" s="266">
        <f t="shared" si="15"/>
        <v>5.0790008967109443</v>
      </c>
      <c r="H511" s="268">
        <f t="shared" si="16"/>
        <v>-0.98970038523950721</v>
      </c>
      <c r="I511" s="289" t="s">
        <v>1288</v>
      </c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10751503.389999999</v>
      </c>
      <c r="C512" s="243">
        <f>S71</f>
        <v>11614074.500000002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70748508.199999988</v>
      </c>
      <c r="C514" s="243">
        <f>U71</f>
        <v>70837370.969999999</v>
      </c>
      <c r="D514" s="243">
        <f>'Prior Year'!U59</f>
        <v>2683252</v>
      </c>
      <c r="E514" s="180">
        <f>U59</f>
        <v>2176204</v>
      </c>
      <c r="F514" s="266">
        <f t="shared" si="17"/>
        <v>26.366702866521663</v>
      </c>
      <c r="G514" s="266">
        <f t="shared" si="17"/>
        <v>32.550887219212903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53046800.300000012</v>
      </c>
      <c r="C515" s="243">
        <f>V71</f>
        <v>52835029.680000007</v>
      </c>
      <c r="D515" s="243">
        <f>'Prior Year'!V59</f>
        <v>1624720</v>
      </c>
      <c r="E515" s="180">
        <f>V59</f>
        <v>1692450</v>
      </c>
      <c r="F515" s="266">
        <f t="shared" si="17"/>
        <v>32.649810613521105</v>
      </c>
      <c r="G515" s="266">
        <f t="shared" si="17"/>
        <v>31.218074200124086</v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7041437.0999999987</v>
      </c>
      <c r="C516" s="243">
        <f>W71</f>
        <v>4484498.6899999995</v>
      </c>
      <c r="D516" s="243">
        <f>'Prior Year'!W59</f>
        <v>158130</v>
      </c>
      <c r="E516" s="180">
        <f>W59</f>
        <v>134559</v>
      </c>
      <c r="F516" s="266">
        <f t="shared" si="17"/>
        <v>44.529419464997147</v>
      </c>
      <c r="G516" s="266">
        <f t="shared" si="17"/>
        <v>33.327378250432893</v>
      </c>
      <c r="H516" s="268">
        <f t="shared" si="16"/>
        <v>-0.25156495074834162</v>
      </c>
      <c r="I516" s="288" t="s">
        <v>1285</v>
      </c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4922625.92</v>
      </c>
      <c r="C517" s="243">
        <f>X71</f>
        <v>4922265.91</v>
      </c>
      <c r="D517" s="243">
        <f>'Prior Year'!X59</f>
        <v>140264</v>
      </c>
      <c r="E517" s="180">
        <f>X59</f>
        <v>155046</v>
      </c>
      <c r="F517" s="266">
        <f t="shared" si="17"/>
        <v>35.09543375349341</v>
      </c>
      <c r="G517" s="266">
        <f t="shared" si="17"/>
        <v>31.747132528410923</v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33022284.010000002</v>
      </c>
      <c r="C518" s="243">
        <f>Y71</f>
        <v>34976092.800000004</v>
      </c>
      <c r="D518" s="243">
        <f>'Prior Year'!Y59</f>
        <v>248733</v>
      </c>
      <c r="E518" s="180">
        <f>Y59</f>
        <v>283833</v>
      </c>
      <c r="F518" s="266">
        <f t="shared" si="17"/>
        <v>132.76197372282729</v>
      </c>
      <c r="G518" s="266">
        <f t="shared" si="17"/>
        <v>123.22771770724336</v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12635917.990000002</v>
      </c>
      <c r="C519" s="243">
        <f>Z71</f>
        <v>11475997.82</v>
      </c>
      <c r="D519" s="243">
        <f>'Prior Year'!Z59</f>
        <v>241079</v>
      </c>
      <c r="E519" s="180">
        <f>Z59</f>
        <v>245393</v>
      </c>
      <c r="F519" s="266">
        <f t="shared" si="17"/>
        <v>52.414013622090692</v>
      </c>
      <c r="G519" s="266">
        <f t="shared" si="17"/>
        <v>46.765791281739901</v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6595699.3900000006</v>
      </c>
      <c r="C520" s="243">
        <f>AA71</f>
        <v>6647568.3099999987</v>
      </c>
      <c r="D520" s="243">
        <f>'Prior Year'!AA59</f>
        <v>27475</v>
      </c>
      <c r="E520" s="180">
        <f>AA59</f>
        <v>31437</v>
      </c>
      <c r="F520" s="266">
        <f t="shared" si="17"/>
        <v>240.06185222929938</v>
      </c>
      <c r="G520" s="266">
        <f t="shared" si="17"/>
        <v>211.45682825969394</v>
      </c>
      <c r="H520" s="268" t="str">
        <f t="shared" si="16"/>
        <v/>
      </c>
      <c r="I520" s="270"/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116044086.25000006</v>
      </c>
      <c r="C521" s="243">
        <f>AB71</f>
        <v>124788112.06999996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Year'!AC72</f>
        <v>10024050.85</v>
      </c>
      <c r="C522" s="243">
        <f>AC71</f>
        <v>9049176.0099999998</v>
      </c>
      <c r="D522" s="243">
        <f>'Prior Year'!AC59</f>
        <v>69112</v>
      </c>
      <c r="E522" s="180">
        <f>AC59</f>
        <v>67709</v>
      </c>
      <c r="F522" s="266">
        <f t="shared" si="17"/>
        <v>145.04067093992359</v>
      </c>
      <c r="G522" s="266">
        <f t="shared" si="17"/>
        <v>133.64805284378738</v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Year'!AD72</f>
        <v>3474755.5100000002</v>
      </c>
      <c r="C523" s="243">
        <f>AD71</f>
        <v>1987403.84</v>
      </c>
      <c r="D523" s="243">
        <f>'Prior Year'!AD59</f>
        <v>22973</v>
      </c>
      <c r="E523" s="180">
        <f>AD59</f>
        <v>23173</v>
      </c>
      <c r="F523" s="266">
        <f t="shared" si="17"/>
        <v>151.25388543072305</v>
      </c>
      <c r="G523" s="266">
        <f t="shared" si="17"/>
        <v>85.763769904630394</v>
      </c>
      <c r="H523" s="268">
        <f t="shared" si="16"/>
        <v>-0.43298137657487334</v>
      </c>
      <c r="I523" s="288" t="s">
        <v>1285</v>
      </c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10276823.939999998</v>
      </c>
      <c r="C524" s="243">
        <f>AE71</f>
        <v>11686686.499999996</v>
      </c>
      <c r="D524" s="243">
        <f>'Prior Year'!AE59</f>
        <v>230401</v>
      </c>
      <c r="E524" s="180">
        <f>AE59</f>
        <v>231398</v>
      </c>
      <c r="F524" s="266">
        <f t="shared" si="17"/>
        <v>44.604076978832545</v>
      </c>
      <c r="G524" s="266">
        <f t="shared" si="17"/>
        <v>50.504699694897951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13989795.680000002</v>
      </c>
      <c r="C526" s="243">
        <f>AG71</f>
        <v>14517647.959999999</v>
      </c>
      <c r="D526" s="243">
        <f>'Prior Year'!AG59</f>
        <v>27730</v>
      </c>
      <c r="E526" s="180">
        <f>AG59</f>
        <v>28279</v>
      </c>
      <c r="F526" s="266">
        <f t="shared" si="17"/>
        <v>504.50038514244505</v>
      </c>
      <c r="G526" s="266">
        <f t="shared" si="17"/>
        <v>513.37204144418115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85973346.330000088</v>
      </c>
      <c r="C529" s="243">
        <f>AJ71</f>
        <v>88338676.819999978</v>
      </c>
      <c r="D529" s="243">
        <f>'Prior Year'!AJ59</f>
        <v>335439</v>
      </c>
      <c r="E529" s="180">
        <f>AJ59</f>
        <v>353718</v>
      </c>
      <c r="F529" s="266">
        <f t="shared" si="18"/>
        <v>256.30098566356355</v>
      </c>
      <c r="G529" s="266">
        <f t="shared" si="18"/>
        <v>249.74323280127101</v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3408358.5</v>
      </c>
      <c r="C530" s="243">
        <f>AK71</f>
        <v>3268304.4200000004</v>
      </c>
      <c r="D530" s="243">
        <f>'Prior Year'!AK59</f>
        <v>85268</v>
      </c>
      <c r="E530" s="180">
        <f>AK59</f>
        <v>77613</v>
      </c>
      <c r="F530" s="266">
        <f t="shared" si="18"/>
        <v>39.972304967866023</v>
      </c>
      <c r="G530" s="266">
        <f t="shared" si="18"/>
        <v>42.110270444384319</v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1590441.51</v>
      </c>
      <c r="C531" s="243">
        <f>AL71</f>
        <v>972939.09</v>
      </c>
      <c r="D531" s="243">
        <f>'Prior Year'!AL59</f>
        <v>19211</v>
      </c>
      <c r="E531" s="180">
        <f>AL59</f>
        <v>13189</v>
      </c>
      <c r="F531" s="266">
        <f t="shared" si="18"/>
        <v>82.788064650460669</v>
      </c>
      <c r="G531" s="266">
        <f t="shared" si="18"/>
        <v>73.768980968989311</v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77565.710000000006</v>
      </c>
      <c r="D533" s="243">
        <f>'Prior Year'!AN59</f>
        <v>0</v>
      </c>
      <c r="E533" s="180">
        <f>AN59</f>
        <v>1326</v>
      </c>
      <c r="F533" s="266" t="str">
        <f t="shared" si="18"/>
        <v/>
      </c>
      <c r="G533" s="266">
        <f t="shared" si="18"/>
        <v>58.496010558069386</v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170419.44999999998</v>
      </c>
      <c r="C537" s="243">
        <f>AR71</f>
        <v>0</v>
      </c>
      <c r="D537" s="243">
        <f>'Prior Year'!AR59</f>
        <v>1093</v>
      </c>
      <c r="E537" s="180">
        <f>AR59</f>
        <v>0</v>
      </c>
      <c r="F537" s="266">
        <f t="shared" si="18"/>
        <v>155.91898444647757</v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39913660.409999982</v>
      </c>
      <c r="C539" s="243">
        <f>AT71</f>
        <v>42416398.289999999</v>
      </c>
      <c r="D539" s="243">
        <f>'Prior Year'!AT59</f>
        <v>356</v>
      </c>
      <c r="E539" s="180">
        <f>AT59</f>
        <v>399</v>
      </c>
      <c r="F539" s="266">
        <f t="shared" si="18"/>
        <v>112117.02362359545</v>
      </c>
      <c r="G539" s="266">
        <f t="shared" si="18"/>
        <v>106306.76263157894</v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234228.53</v>
      </c>
      <c r="C541" s="243">
        <f>AV71</f>
        <v>6687192.1500000004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32396232.480000004</v>
      </c>
      <c r="C542" s="243">
        <f>AW71</f>
        <v>35362609.629999995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5417959.3700000001</v>
      </c>
      <c r="C544" s="243">
        <f>AY71</f>
        <v>5270853.6100000003</v>
      </c>
      <c r="D544" s="243">
        <f>'Prior Year'!AY59</f>
        <v>407045</v>
      </c>
      <c r="E544" s="180">
        <f>AY59</f>
        <v>308087</v>
      </c>
      <c r="F544" s="266">
        <f t="shared" ref="F544:G550" si="19">IF(B544=0,"",IF(D544=0,"",B544/D544))</f>
        <v>13.310467810684322</v>
      </c>
      <c r="G544" s="266">
        <f t="shared" si="19"/>
        <v>17.108328524085731</v>
      </c>
      <c r="H544" s="268">
        <f t="shared" si="16"/>
        <v>0.28532886803218616</v>
      </c>
      <c r="I544" s="288" t="s">
        <v>1289</v>
      </c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-547209.99000000022</v>
      </c>
      <c r="C545" s="243">
        <f>AZ71</f>
        <v>-577915.73999999929</v>
      </c>
      <c r="D545" s="243">
        <f>'Prior Year'!AZ59</f>
        <v>1181646</v>
      </c>
      <c r="E545" s="180">
        <f>AZ59</f>
        <v>1071433</v>
      </c>
      <c r="F545" s="266">
        <f t="shared" si="19"/>
        <v>-0.463091306533429</v>
      </c>
      <c r="G545" s="266">
        <f t="shared" si="19"/>
        <v>-0.53938579453871527</v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1176306.1299999999</v>
      </c>
      <c r="C546" s="243">
        <f>BA71</f>
        <v>770650.6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7681635.0000000009</v>
      </c>
      <c r="C547" s="243">
        <f>BB71</f>
        <v>8400969.3400000017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3323942.18</v>
      </c>
      <c r="C549" s="243">
        <f>BD71</f>
        <v>3688499.15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40288034.499999993</v>
      </c>
      <c r="C550" s="243">
        <f>BE71</f>
        <v>42166181.469999999</v>
      </c>
      <c r="D550" s="243">
        <f>'Prior Year'!BE59</f>
        <v>1043646.1933333335</v>
      </c>
      <c r="E550" s="180">
        <f>BE59</f>
        <v>1139620</v>
      </c>
      <c r="F550" s="266">
        <f t="shared" si="19"/>
        <v>38.60315378655558</v>
      </c>
      <c r="G550" s="266">
        <f t="shared" si="19"/>
        <v>37.000211886418278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10876709.170000002</v>
      </c>
      <c r="C551" s="243">
        <f>BF71</f>
        <v>11654181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3547136.7600000002</v>
      </c>
      <c r="C552" s="243">
        <f>BG71</f>
        <v>3405258.95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76048938.299999982</v>
      </c>
      <c r="C553" s="243">
        <f>BH71</f>
        <v>70213441.079999998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19255817.629999992</v>
      </c>
      <c r="C554" s="243">
        <f>BI71</f>
        <v>43450269.460000001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8761200.4500000011</v>
      </c>
      <c r="C555" s="243">
        <f>BJ71</f>
        <v>8391586.2400000002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24366825.829999998</v>
      </c>
      <c r="C556" s="243">
        <f>BK71</f>
        <v>22190969.669999998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10967132.789999999</v>
      </c>
      <c r="C557" s="243">
        <f>BL71</f>
        <v>1667229.6700000002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137018212.30000001</v>
      </c>
      <c r="C559" s="243">
        <f>BN71</f>
        <v>55964664.670000002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4396529.67</v>
      </c>
      <c r="C563" s="243">
        <f>BR71</f>
        <v>5814364.0499999998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258067.29</v>
      </c>
      <c r="C564" s="243">
        <f>BS71</f>
        <v>289109.00999999995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10396620.380000001</v>
      </c>
      <c r="C567" s="243">
        <f>BV71</f>
        <v>10128165.119999999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8972324.8099999968</v>
      </c>
      <c r="C568" s="243">
        <f>BW71</f>
        <v>7691528.0599999996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4871213.03</v>
      </c>
      <c r="C569" s="243">
        <f>BX71</f>
        <v>16418241.380000001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3269352.7300000009</v>
      </c>
      <c r="C570" s="243">
        <f>BY71</f>
        <v>3136019.2199999993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5971857.2000000002</v>
      </c>
      <c r="C571" s="243">
        <f>BZ71</f>
        <v>5862873.8299999991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1601980.84</v>
      </c>
      <c r="C572" s="243">
        <f>CA71</f>
        <v>1422630.99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212509.51</v>
      </c>
      <c r="C573" s="243">
        <f>CB71</f>
        <v>221444.76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20640991.960000001</v>
      </c>
      <c r="C574" s="243">
        <f>CC71</f>
        <v>99026007.459999979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1122570.28</v>
      </c>
      <c r="E612" s="180">
        <f>SUM(C624:D647)+SUM(C668:D713)</f>
        <v>1054199254.0014437</v>
      </c>
      <c r="F612" s="180">
        <f>CE64-(AX64+BD64+BE64+BG64+BJ64+BN64+BP64+BQ64+CB64+CC64+CD64)</f>
        <v>292888475.47000003</v>
      </c>
      <c r="G612" s="180">
        <f>CE77-(AX77+AY77+BD77+BE77+BG77+BJ77+BN77+BP77+BQ77+CB77+CC77+CD77)</f>
        <v>308087</v>
      </c>
      <c r="H612" s="197">
        <f>CE60-(AX60+AY60+AZ60+BD60+BE60+BG60+BJ60+BN60+BO60+BP60+BQ60+BR60+CB60+CC60+CD60)</f>
        <v>4151.88</v>
      </c>
      <c r="I612" s="180">
        <f>CE78-(AX78+AY78+AZ78+BD78+BE78+BF78+BG78+BJ78+BN78+BO78+BP78+BQ78+BR78+CB78+CC78+CD78)</f>
        <v>327025.61239615228</v>
      </c>
      <c r="J612" s="180">
        <f>CE79-(AX79+AY79+AZ79+BA79+BD79+BE79+BF79+BG79+BJ79+BN79+BO79+BP79+BQ79+BR79+CB79+CC79+CD79)</f>
        <v>3594680</v>
      </c>
      <c r="K612" s="180">
        <f>CE75-(AW75+AX75+AY75+AZ75+BA75+BB75+BC75+BD75+BE75+BF75+BG75+BH75+BI75+BJ75+BK75+BL75+BM75+BN75+BO75+BP75+BQ75+BR75+BS75+BT75+BU75+BV75+BW75+BX75+CB75+CC75+CD75)</f>
        <v>2883288178.1499996</v>
      </c>
      <c r="L612" s="197">
        <f>CE80-(AW80+AX80+AY80+AZ80+BA80+BB80+BC80+BD80+BE80+BF80+BG80+BH80+BI80+BJ80+BK80+BL80+BM80+BN80+BO80+BP80+BQ80+BR80+BS80+BT80+BU80+BV80+BW80+BX80+BY80+BZ80+CA80+CB80+CC80+CD80)</f>
        <v>1474.6799999999998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42166181.469999999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0</v>
      </c>
      <c r="D615" s="269">
        <f>SUM(C614:C615)</f>
        <v>42166181.469999999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8391586.2400000002</v>
      </c>
      <c r="D617" s="180">
        <f>(D615/D612)*BJ76</f>
        <v>9953.9764134411253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3405258.95</v>
      </c>
      <c r="D618" s="180">
        <f>(D615/D612)*BG76</f>
        <v>99126.580207815583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55964664.670000002</v>
      </c>
      <c r="D619" s="180">
        <f>(D615/D612)*BN76</f>
        <v>129702.19077589511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99026007.459999979</v>
      </c>
      <c r="D620" s="180">
        <f>(D615/D612)*CC76</f>
        <v>5070.8936445832142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221444.76</v>
      </c>
      <c r="D622" s="180">
        <f>(D615/D612)*CB76</f>
        <v>3756.2175145060846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167256571.93855619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3688499.15</v>
      </c>
      <c r="D624" s="180">
        <f>(D615/D612)*BD76</f>
        <v>48304.957236548253</v>
      </c>
      <c r="E624" s="180">
        <f>(E623/E612)*SUM(C624:D624)</f>
        <v>592871.83386817877</v>
      </c>
      <c r="F624" s="180">
        <f>SUM(C624:E624)</f>
        <v>4329675.9411047269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5270853.6100000003</v>
      </c>
      <c r="D625" s="180">
        <f>(D615/D612)*AY76</f>
        <v>466522.21530165576</v>
      </c>
      <c r="E625" s="180">
        <f>(E623/E612)*SUM(C625:D625)</f>
        <v>910277.45354654314</v>
      </c>
      <c r="F625" s="180">
        <f>(F624/F612)*AY64</f>
        <v>20455.172112325967</v>
      </c>
      <c r="G625" s="180">
        <f>SUM(C625:F625)</f>
        <v>6668108.4509605253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5814364.0499999998</v>
      </c>
      <c r="D626" s="180">
        <f>(D615/D612)*BR76</f>
        <v>40003.7165294898</v>
      </c>
      <c r="E626" s="180">
        <f>(E623/E612)*SUM(C626:D626)</f>
        <v>928839.09733440483</v>
      </c>
      <c r="F626" s="180">
        <f>(F624/F612)*BR64</f>
        <v>2977.7710085982362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-577915.73999999929</v>
      </c>
      <c r="D628" s="180">
        <f>(D615/D612)*AZ76</f>
        <v>609558.97825404746</v>
      </c>
      <c r="E628" s="180">
        <f>(E623/E612)*SUM(C628:D628)</f>
        <v>5020.4356864398151</v>
      </c>
      <c r="F628" s="180">
        <f>(F624/F612)*AZ64</f>
        <v>41771.787768771137</v>
      </c>
      <c r="G628" s="180">
        <f>(G625/G612)*AZ77</f>
        <v>0</v>
      </c>
      <c r="H628" s="180">
        <f>SUM(C626:G628)</f>
        <v>6864620.0965817515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11654181</v>
      </c>
      <c r="D629" s="180">
        <f>(D615/D612)*BF76</f>
        <v>700797.50168140023</v>
      </c>
      <c r="E629" s="180">
        <f>(E623/E612)*SUM(C629:D629)</f>
        <v>1960209.4601396485</v>
      </c>
      <c r="F629" s="180">
        <f>(F624/F612)*BF64</f>
        <v>10891.206846144032</v>
      </c>
      <c r="G629" s="180">
        <f>(G625/G612)*BF77</f>
        <v>0</v>
      </c>
      <c r="H629" s="180">
        <f>(H628/H612)*BF60</f>
        <v>317464.78817900858</v>
      </c>
      <c r="I629" s="180">
        <f>SUM(C629:H629)</f>
        <v>14643543.956846202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770650.6</v>
      </c>
      <c r="D630" s="180">
        <f>(D615/D612)*BA76</f>
        <v>21898.748109570475</v>
      </c>
      <c r="E630" s="180">
        <f>(E623/E612)*SUM(C630:D630)</f>
        <v>125743.86346204209</v>
      </c>
      <c r="F630" s="180">
        <f>(F624/F612)*BA64</f>
        <v>0.96087405187314523</v>
      </c>
      <c r="G630" s="180">
        <f>(G625/G612)*BA77</f>
        <v>0</v>
      </c>
      <c r="H630" s="180">
        <f>(H628/H612)*BA60</f>
        <v>11904.309540590915</v>
      </c>
      <c r="I630" s="180">
        <f>(I629/I612)*BA78</f>
        <v>9099.3117617389908</v>
      </c>
      <c r="J630" s="180">
        <f>SUM(C630:I630)</f>
        <v>939297.79374799435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35362609.629999995</v>
      </c>
      <c r="D631" s="180">
        <f>(D615/D612)*AW76</f>
        <v>373706.08051821036</v>
      </c>
      <c r="E631" s="180">
        <f>(E623/E612)*SUM(C631:D631)</f>
        <v>5669832.9435993489</v>
      </c>
      <c r="F631" s="180">
        <f>(F624/F612)*AW64</f>
        <v>3078.4503569660637</v>
      </c>
      <c r="G631" s="180">
        <f>(G625/G612)*AW77</f>
        <v>4566.7973109955001</v>
      </c>
      <c r="H631" s="180">
        <f>(H628/H612)*AW60</f>
        <v>9093.5697879513937</v>
      </c>
      <c r="I631" s="180">
        <f>(I629/I612)*AW78</f>
        <v>155281.39402665733</v>
      </c>
      <c r="J631" s="180">
        <f>(J630/J612)*AW79</f>
        <v>1799.0656497810492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8400969.3400000017</v>
      </c>
      <c r="D632" s="180">
        <f>(D615/D612)*BB76</f>
        <v>90337.031223871338</v>
      </c>
      <c r="E632" s="180">
        <f>(E623/E612)*SUM(C632:D632)</f>
        <v>1347209.0684376268</v>
      </c>
      <c r="F632" s="180">
        <f>(F624/F612)*BB64</f>
        <v>352.30299285151659</v>
      </c>
      <c r="G632" s="180">
        <f>(G625/G612)*BB77</f>
        <v>0</v>
      </c>
      <c r="H632" s="180">
        <f>(H628/H612)*BB60</f>
        <v>115091.52598896301</v>
      </c>
      <c r="I632" s="180">
        <f>(I629/I612)*BB78</f>
        <v>37536.611984532195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43450269.460000001</v>
      </c>
      <c r="D634" s="180">
        <f>(D615/D612)*BI76</f>
        <v>4811677.07390715</v>
      </c>
      <c r="E634" s="180">
        <f>(E623/E612)*SUM(C634:D634)</f>
        <v>7657117.6669910057</v>
      </c>
      <c r="F634" s="180">
        <f>(F624/F612)*BI64</f>
        <v>-31134.461290691695</v>
      </c>
      <c r="G634" s="180">
        <f>(G625/G612)*BI77</f>
        <v>0</v>
      </c>
      <c r="H634" s="180">
        <f>(H628/H612)*BI60</f>
        <v>71806.133798314375</v>
      </c>
      <c r="I634" s="180">
        <f>(I629/I612)*BI78</f>
        <v>0</v>
      </c>
      <c r="J634" s="180">
        <f>(J630/J612)*BI79</f>
        <v>872.22674494831404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22190969.669999998</v>
      </c>
      <c r="D635" s="180">
        <f>(D615/D612)*BK76</f>
        <v>8376.3650573485684</v>
      </c>
      <c r="E635" s="180">
        <f>(E623/E612)*SUM(C635:D635)</f>
        <v>3522091.770609796</v>
      </c>
      <c r="F635" s="180">
        <f>(F624/F612)*BK64</f>
        <v>0</v>
      </c>
      <c r="G635" s="180">
        <f>(G625/G612)*BK77</f>
        <v>0</v>
      </c>
      <c r="H635" s="180">
        <f>(H628/H612)*BK60</f>
        <v>5009.7302649986768</v>
      </c>
      <c r="I635" s="180">
        <f>(I629/I612)*BK78</f>
        <v>3480.5257682123411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70213441.079999998</v>
      </c>
      <c r="D636" s="180">
        <f>(D615/D612)*BH76</f>
        <v>9165.1707353948477</v>
      </c>
      <c r="E636" s="180">
        <f>(E623/E612)*SUM(C636:D636)</f>
        <v>11141340.07352745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3808.288284501396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1667229.6700000002</v>
      </c>
      <c r="D637" s="180">
        <f>(D615/D612)*BL76</f>
        <v>46915.156756181001</v>
      </c>
      <c r="E637" s="180">
        <f>(E623/E612)*SUM(C637:D637)</f>
        <v>271961.85772396356</v>
      </c>
      <c r="F637" s="180">
        <f>(F624/F612)*BL64</f>
        <v>0.18655739284060141</v>
      </c>
      <c r="G637" s="180">
        <f>(G625/G612)*BL77</f>
        <v>0</v>
      </c>
      <c r="H637" s="180">
        <f>(H628/H612)*BL60</f>
        <v>0</v>
      </c>
      <c r="I637" s="180">
        <f>(I629/I612)*BL78</f>
        <v>19494.065849763294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289109.00999999995</v>
      </c>
      <c r="D639" s="180">
        <f>(D615/D612)*BS76</f>
        <v>68475.845289445933</v>
      </c>
      <c r="E639" s="180">
        <f>(E623/E612)*SUM(C639:D639)</f>
        <v>56733.503505946799</v>
      </c>
      <c r="F639" s="180">
        <f>(F624/F612)*BS64</f>
        <v>58.289576522169213</v>
      </c>
      <c r="G639" s="180">
        <f>(G625/G612)*BS77</f>
        <v>0</v>
      </c>
      <c r="H639" s="180">
        <f>(H628/H612)*BS60</f>
        <v>7340.9908833643985</v>
      </c>
      <c r="I639" s="180">
        <f>(I629/I612)*BS78</f>
        <v>28452.907961664117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10128165.119999999</v>
      </c>
      <c r="D642" s="180">
        <f>(D615/D612)*BV76</f>
        <v>183303.41470789694</v>
      </c>
      <c r="E642" s="180">
        <f>(E623/E612)*SUM(C642:D642)</f>
        <v>1635991.367116987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76165.765690027925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7691528.0599999996</v>
      </c>
      <c r="D643" s="180">
        <f>(D615/D612)*BW76</f>
        <v>45600.480626103868</v>
      </c>
      <c r="E643" s="180">
        <f>(E623/E612)*SUM(C643:D643)</f>
        <v>1227553.1323334761</v>
      </c>
      <c r="F643" s="180">
        <f>(F624/F612)*BW64</f>
        <v>262.77037479252624</v>
      </c>
      <c r="G643" s="180">
        <f>(G625/G612)*BW77</f>
        <v>0</v>
      </c>
      <c r="H643" s="180">
        <f>(H628/H612)*BW60</f>
        <v>49634.357278963791</v>
      </c>
      <c r="I643" s="180">
        <f>(I629/I612)*BW78</f>
        <v>18947.794989281534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16418241.380000001</v>
      </c>
      <c r="D644" s="180">
        <f>(D615/D612)*BX76</f>
        <v>52699.731728520368</v>
      </c>
      <c r="E644" s="180">
        <f>(E623/E612)*SUM(C644:D644)</f>
        <v>2613237.6175498329</v>
      </c>
      <c r="F644" s="180">
        <f>(F624/F612)*BX64</f>
        <v>7287.5550020466144</v>
      </c>
      <c r="G644" s="180">
        <f>(G625/G612)*BX77</f>
        <v>0</v>
      </c>
      <c r="H644" s="180">
        <f>(H628/H612)*BX60</f>
        <v>80006.880370721439</v>
      </c>
      <c r="I644" s="180">
        <f>(I629/I612)*BX78</f>
        <v>21897.657635883024</v>
      </c>
      <c r="J644" s="180">
        <f>(J630/J612)*BX79</f>
        <v>0</v>
      </c>
      <c r="K644" s="180">
        <f>SUM(C631:J644)</f>
        <v>257336049.15578496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3136019.2199999993</v>
      </c>
      <c r="D645" s="180">
        <f>(D615/D612)*BY76</f>
        <v>131880.79693430863</v>
      </c>
      <c r="E645" s="180">
        <f>(E623/E612)*SUM(C645:D645)</f>
        <v>518476.70371206076</v>
      </c>
      <c r="F645" s="180">
        <f>(F624/F612)*BY64</f>
        <v>94.088787159418388</v>
      </c>
      <c r="G645" s="180">
        <f>(G625/G612)*BY77</f>
        <v>0</v>
      </c>
      <c r="H645" s="180">
        <f>(H628/H612)*BY60</f>
        <v>29893.043957483853</v>
      </c>
      <c r="I645" s="180">
        <f>(I629/I612)*BY78</f>
        <v>54798.771175755734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5862873.8299999991</v>
      </c>
      <c r="D646" s="180">
        <f>(D615/D612)*BZ76</f>
        <v>33242.525003378854</v>
      </c>
      <c r="E646" s="180">
        <f>(E623/E612)*SUM(C646:D646)</f>
        <v>935462.82218045439</v>
      </c>
      <c r="F646" s="180">
        <f>(F624/F612)*BZ64</f>
        <v>28.086052882697615</v>
      </c>
      <c r="G646" s="180">
        <f>(G625/G612)*BZ77</f>
        <v>0</v>
      </c>
      <c r="H646" s="180">
        <f>(H628/H612)*BZ60</f>
        <v>72186.410353083236</v>
      </c>
      <c r="I646" s="180">
        <f>(I629/I612)*BZ78</f>
        <v>13812.848900753013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1422630.99</v>
      </c>
      <c r="D647" s="180">
        <f>(D615/D612)*CA76</f>
        <v>18142.530595064389</v>
      </c>
      <c r="E647" s="180">
        <f>(E623/E612)*SUM(C647:D647)</f>
        <v>228589.46169795451</v>
      </c>
      <c r="F647" s="180">
        <f>(F624/F612)*CA64</f>
        <v>699.68764099843759</v>
      </c>
      <c r="G647" s="180">
        <f>(G625/G612)*CA77</f>
        <v>0</v>
      </c>
      <c r="H647" s="180">
        <f>(H628/H612)*CA60</f>
        <v>11424.830406317114</v>
      </c>
      <c r="I647" s="180">
        <f>(I629/I612)*CA78</f>
        <v>7538.5378746482556</v>
      </c>
      <c r="J647" s="180">
        <f>(J630/J612)*CA79</f>
        <v>0</v>
      </c>
      <c r="K647" s="180">
        <v>0</v>
      </c>
      <c r="L647" s="180">
        <f>SUM(C645:K647)</f>
        <v>12477795.185272301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462029832.68000001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52884257.919999994</v>
      </c>
      <c r="D668" s="180">
        <f>(D615/D612)*C76</f>
        <v>4060621.381881658</v>
      </c>
      <c r="E668" s="180">
        <f>(E623/E612)*SUM(C668:D668)</f>
        <v>9034729.6920725424</v>
      </c>
      <c r="F668" s="180">
        <f>(F624/F612)*C64</f>
        <v>57128.726693061224</v>
      </c>
      <c r="G668" s="180">
        <f>(G625/G612)*C77</f>
        <v>763888.83551789192</v>
      </c>
      <c r="H668" s="180">
        <f>(H628/H612)*C60</f>
        <v>612972.73876092723</v>
      </c>
      <c r="I668" s="180">
        <f>(I629/I612)*C78</f>
        <v>1687259.002900569</v>
      </c>
      <c r="J668" s="180">
        <f>(J630/J612)*C79</f>
        <v>108241.30089092262</v>
      </c>
      <c r="K668" s="180">
        <f>(K644/K612)*C75</f>
        <v>16702417.963526454</v>
      </c>
      <c r="L668" s="180">
        <f>(L647/L612)*C80</f>
        <v>2643412.8040191229</v>
      </c>
      <c r="M668" s="180">
        <f t="shared" ref="M668:M713" si="20">ROUND(SUM(D668:L668),0)</f>
        <v>35670672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71638555.929999992</v>
      </c>
      <c r="D669" s="180">
        <f>(D615/D612)*D76</f>
        <v>5259117.7042351142</v>
      </c>
      <c r="E669" s="180">
        <f>(E623/E612)*SUM(C669:D669)</f>
        <v>12200389.284371896</v>
      </c>
      <c r="F669" s="180">
        <f>(F624/F612)*D64</f>
        <v>67143.026131575549</v>
      </c>
      <c r="G669" s="180">
        <f>(G625/G612)*D77</f>
        <v>4523380.2711573159</v>
      </c>
      <c r="H669" s="180">
        <f>(H628/H612)*D60</f>
        <v>1017553.9255085102</v>
      </c>
      <c r="I669" s="180">
        <f>(I629/I612)*D78</f>
        <v>2185255.1270546103</v>
      </c>
      <c r="J669" s="180">
        <f>(J630/J612)*D79</f>
        <v>248466.77501788732</v>
      </c>
      <c r="K669" s="180">
        <f>(K644/K612)*D75</f>
        <v>25149532.390111264</v>
      </c>
      <c r="L669" s="180">
        <f>(L647/L612)*D80</f>
        <v>3753035.2716708225</v>
      </c>
      <c r="M669" s="180">
        <f t="shared" si="20"/>
        <v>54403874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5591053.9800000004</v>
      </c>
      <c r="D670" s="180">
        <f>(D615/D612)*E76</f>
        <v>773555.43493738316</v>
      </c>
      <c r="E670" s="180">
        <f>(E623/E612)*SUM(C670:D670)</f>
        <v>1009792.7393039386</v>
      </c>
      <c r="F670" s="180">
        <f>(F624/F612)*E64</f>
        <v>3860.0171802869336</v>
      </c>
      <c r="G670" s="180">
        <f>(G625/G612)*E77</f>
        <v>210137.60707324793</v>
      </c>
      <c r="H670" s="180">
        <f>(H628/H612)*E60</f>
        <v>68763.921360163367</v>
      </c>
      <c r="I670" s="180">
        <f>(I629/I612)*E78</f>
        <v>321425.77430746611</v>
      </c>
      <c r="J670" s="180">
        <f>(J630/J612)*E79</f>
        <v>21277.57687669151</v>
      </c>
      <c r="K670" s="180">
        <f>(K644/K612)*E75</f>
        <v>2198353.0995938731</v>
      </c>
      <c r="L670" s="180">
        <f>(L647/L612)*E80</f>
        <v>261032.88948493946</v>
      </c>
      <c r="M670" s="180">
        <f t="shared" si="20"/>
        <v>4868199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3799534.74</v>
      </c>
      <c r="D672" s="180">
        <f>(D615/D612)*G76</f>
        <v>283481.73581977421</v>
      </c>
      <c r="E672" s="180">
        <f>(E623/E612)*SUM(C672:D672)</f>
        <v>647801.00756296399</v>
      </c>
      <c r="F672" s="180">
        <f>(F624/F612)*G64</f>
        <v>1833.3371952727791</v>
      </c>
      <c r="G672" s="180">
        <f>(G625/G612)*G77</f>
        <v>329610.21919028659</v>
      </c>
      <c r="H672" s="180">
        <f>(H628/H612)*G60</f>
        <v>52395.495741850849</v>
      </c>
      <c r="I672" s="180">
        <f>(I629/I612)*G78</f>
        <v>117791.60525873784</v>
      </c>
      <c r="J672" s="180">
        <f>(J630/J612)*G79</f>
        <v>15176.431799460179</v>
      </c>
      <c r="K672" s="180">
        <f>(K644/K612)*G75</f>
        <v>1031156.4438375797</v>
      </c>
      <c r="L672" s="180">
        <f>(L647/L612)*G80</f>
        <v>169734.83834904002</v>
      </c>
      <c r="M672" s="180">
        <f t="shared" si="20"/>
        <v>2648981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2820193.9</v>
      </c>
      <c r="D673" s="180">
        <f>(D615/D612)*H76</f>
        <v>418780.69069228339</v>
      </c>
      <c r="E673" s="180">
        <f>(E623/E612)*SUM(C673:D673)</f>
        <v>513887.46916580299</v>
      </c>
      <c r="F673" s="180">
        <f>(F624/F612)*H64</f>
        <v>340.25230180003246</v>
      </c>
      <c r="G673" s="180">
        <f>(G625/G612)*H77</f>
        <v>305629.12241027231</v>
      </c>
      <c r="H673" s="180">
        <f>(H628/H612)*H60</f>
        <v>37101.764734841687</v>
      </c>
      <c r="I673" s="180">
        <f>(I629/I612)*H78</f>
        <v>174010.68067174617</v>
      </c>
      <c r="J673" s="180">
        <f>(J630/J612)*H79</f>
        <v>3875.1116319902626</v>
      </c>
      <c r="K673" s="180">
        <f>(K644/K612)*H75</f>
        <v>672527.10702824045</v>
      </c>
      <c r="L673" s="180">
        <f>(L647/L612)*H80</f>
        <v>111097.62849067277</v>
      </c>
      <c r="M673" s="180">
        <f t="shared" si="20"/>
        <v>2237250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11748438.16</v>
      </c>
      <c r="D680" s="180">
        <f>(D615/D612)*O76</f>
        <v>28509.690935101185</v>
      </c>
      <c r="E680" s="180">
        <f>(E623/E612)*SUM(C680:D680)</f>
        <v>1868500.5875026486</v>
      </c>
      <c r="F680" s="180">
        <f>(F624/F612)*O64</f>
        <v>9575.7451385775694</v>
      </c>
      <c r="G680" s="180">
        <f>(G625/G612)*O77</f>
        <v>274548.92838852096</v>
      </c>
      <c r="H680" s="180">
        <f>(H628/H612)*O60</f>
        <v>129409.76496417374</v>
      </c>
      <c r="I680" s="180">
        <f>(I629/I612)*O78</f>
        <v>11846.273803018685</v>
      </c>
      <c r="J680" s="180">
        <f>(J630/J612)*O79</f>
        <v>55632.022372597632</v>
      </c>
      <c r="K680" s="180">
        <f>(K644/K612)*O75</f>
        <v>3146527.4353593048</v>
      </c>
      <c r="L680" s="180">
        <f>(L647/L612)*O80</f>
        <v>551934.37215891737</v>
      </c>
      <c r="M680" s="180">
        <f t="shared" si="20"/>
        <v>6076485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81069009.00999999</v>
      </c>
      <c r="D681" s="180">
        <f>(D615/D612)*P76</f>
        <v>3677524.7575771823</v>
      </c>
      <c r="E681" s="180">
        <f>(E623/E612)*SUM(C681:D681)</f>
        <v>13445669.466979759</v>
      </c>
      <c r="F681" s="180">
        <f>(F624/F612)*P64</f>
        <v>672474.54825276451</v>
      </c>
      <c r="G681" s="180">
        <f>(G625/G612)*P77</f>
        <v>0</v>
      </c>
      <c r="H681" s="180">
        <f>(H628/H612)*P60</f>
        <v>389998.40756035905</v>
      </c>
      <c r="I681" s="180">
        <f>(I629/I612)*P78</f>
        <v>1528075.674156185</v>
      </c>
      <c r="J681" s="180">
        <f>(J630/J612)*P79</f>
        <v>137345.92387851342</v>
      </c>
      <c r="K681" s="180">
        <f>(K644/K612)*P75</f>
        <v>29716504.593244735</v>
      </c>
      <c r="L681" s="180">
        <f>(L647/L612)*P80</f>
        <v>1180528.6463837521</v>
      </c>
      <c r="M681" s="180">
        <f t="shared" si="20"/>
        <v>50748122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13112338.1</v>
      </c>
      <c r="D682" s="180">
        <f>(D615/D612)*Q76</f>
        <v>878504.15229268314</v>
      </c>
      <c r="E682" s="180">
        <f>(E623/E612)*SUM(C682:D682)</f>
        <v>2219751.4414560362</v>
      </c>
      <c r="F682" s="180">
        <f>(F624/F612)*Q64</f>
        <v>10914.701399326546</v>
      </c>
      <c r="G682" s="180">
        <f>(G625/G612)*Q77</f>
        <v>256346.66991199387</v>
      </c>
      <c r="H682" s="180">
        <f>(H628/H612)*Q60</f>
        <v>147944.11356834378</v>
      </c>
      <c r="I682" s="180">
        <f>(I629/I612)*Q78</f>
        <v>365033.7967127813</v>
      </c>
      <c r="J682" s="180">
        <f>(J630/J612)*Q79</f>
        <v>44508.64900360279</v>
      </c>
      <c r="K682" s="180">
        <f>(K644/K612)*Q75</f>
        <v>2199718.4776289337</v>
      </c>
      <c r="L682" s="180">
        <f>(L647/L612)*Q80</f>
        <v>588656.66520153114</v>
      </c>
      <c r="M682" s="180">
        <f t="shared" si="20"/>
        <v>6711379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15179609.98</v>
      </c>
      <c r="D683" s="180">
        <f>(D615/D612)*R76</f>
        <v>113774.3260273835</v>
      </c>
      <c r="E683" s="180">
        <f>(E623/E612)*SUM(C683:D683)</f>
        <v>2426409.4502589661</v>
      </c>
      <c r="F683" s="180">
        <f>(F624/F612)*R64</f>
        <v>57551.175117794031</v>
      </c>
      <c r="G683" s="180">
        <f>(G625/G612)*R77</f>
        <v>0</v>
      </c>
      <c r="H683" s="180">
        <f>(H628/H612)*R60</f>
        <v>105849.15233175422</v>
      </c>
      <c r="I683" s="180">
        <f>(I629/I612)*R78</f>
        <v>47275.216730423555</v>
      </c>
      <c r="J683" s="180">
        <f>(J630/J612)*R79</f>
        <v>0</v>
      </c>
      <c r="K683" s="180">
        <f>(K644/K612)*R75</f>
        <v>7612403.9747976027</v>
      </c>
      <c r="L683" s="180">
        <f>(L647/L612)*R80</f>
        <v>0</v>
      </c>
      <c r="M683" s="180">
        <f t="shared" si="20"/>
        <v>10363263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11614074.500000002</v>
      </c>
      <c r="D684" s="180">
        <f>(D615/D612)*S76</f>
        <v>602722.66237764643</v>
      </c>
      <c r="E684" s="180">
        <f>(E623/E612)*SUM(C684:D684)</f>
        <v>1938285.9603552402</v>
      </c>
      <c r="F684" s="180">
        <f>(F624/F612)*S64</f>
        <v>42607.123034459946</v>
      </c>
      <c r="G684" s="180">
        <f>(G625/G612)*S77</f>
        <v>0</v>
      </c>
      <c r="H684" s="180">
        <f>(H628/H612)*S60</f>
        <v>130798.60107724268</v>
      </c>
      <c r="I684" s="180">
        <f>(I629/I612)*S78</f>
        <v>250441.77792257949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2964856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70837370.969999999</v>
      </c>
      <c r="D686" s="180">
        <f>(D615/D612)*U76</f>
        <v>2324910.8306035413</v>
      </c>
      <c r="E686" s="180">
        <f>(E623/E612)*SUM(C686:D686)</f>
        <v>11607741.518241301</v>
      </c>
      <c r="F686" s="180">
        <f>(F624/F612)*U64</f>
        <v>264586.61907320365</v>
      </c>
      <c r="G686" s="180">
        <f>(G625/G612)*U77</f>
        <v>0</v>
      </c>
      <c r="H686" s="180">
        <f>(H628/H612)*U60</f>
        <v>476155.84786038584</v>
      </c>
      <c r="I686" s="180">
        <f>(I629/I612)*U78</f>
        <v>966040.99741481105</v>
      </c>
      <c r="J686" s="180">
        <f>(J630/J612)*U79</f>
        <v>6246.1677984555117</v>
      </c>
      <c r="K686" s="180">
        <f>(K644/K612)*U75</f>
        <v>30592250.479498882</v>
      </c>
      <c r="L686" s="180">
        <f>(L647/L612)*U80</f>
        <v>3215.3159806896915</v>
      </c>
      <c r="M686" s="180">
        <f t="shared" si="20"/>
        <v>46241148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52835029.680000007</v>
      </c>
      <c r="D687" s="180">
        <f>(D615/D612)*V76</f>
        <v>456117.49278647389</v>
      </c>
      <c r="E687" s="180">
        <f>(E623/E612)*SUM(C687:D687)</f>
        <v>8455037.8469354715</v>
      </c>
      <c r="F687" s="180">
        <f>(F624/F612)*V64</f>
        <v>560688.74838156672</v>
      </c>
      <c r="G687" s="180">
        <f>(G625/G612)*V77</f>
        <v>0</v>
      </c>
      <c r="H687" s="180">
        <f>(H628/H612)*V60</f>
        <v>166891.80625378431</v>
      </c>
      <c r="I687" s="180">
        <f>(I629/I612)*V78</f>
        <v>189524.77310942806</v>
      </c>
      <c r="J687" s="180">
        <f>(J630/J612)*V79</f>
        <v>25812.737866902098</v>
      </c>
      <c r="K687" s="180">
        <f>(K644/K612)*V75</f>
        <v>21084001.030606419</v>
      </c>
      <c r="L687" s="180">
        <f>(L647/L612)*V80</f>
        <v>348523.32959107473</v>
      </c>
      <c r="M687" s="180">
        <f t="shared" si="20"/>
        <v>31286598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4484498.6899999995</v>
      </c>
      <c r="D688" s="180">
        <f>(D615/D612)*W76</f>
        <v>688214.1730078049</v>
      </c>
      <c r="E688" s="180">
        <f>(E623/E612)*SUM(C688:D688)</f>
        <v>820689.46435431158</v>
      </c>
      <c r="F688" s="180">
        <f>(F624/F612)*W64</f>
        <v>8287.6483848745684</v>
      </c>
      <c r="G688" s="180">
        <f>(G625/G612)*W77</f>
        <v>0</v>
      </c>
      <c r="H688" s="180">
        <f>(H628/H612)*W60</f>
        <v>35382.25335675633</v>
      </c>
      <c r="I688" s="180">
        <f>(I629/I612)*W78</f>
        <v>285964.99159276462</v>
      </c>
      <c r="J688" s="180">
        <f>(J630/J612)*W79</f>
        <v>22536.269576037237</v>
      </c>
      <c r="K688" s="180">
        <f>(K644/K612)*W75</f>
        <v>4668671.3108694125</v>
      </c>
      <c r="L688" s="180">
        <f>(L647/L612)*W80</f>
        <v>0</v>
      </c>
      <c r="M688" s="180">
        <f t="shared" si="20"/>
        <v>6529746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4922265.91</v>
      </c>
      <c r="D689" s="180">
        <f>(D615/D612)*X76</f>
        <v>418179.69588996243</v>
      </c>
      <c r="E689" s="180">
        <f>(E623/E612)*SUM(C689:D689)</f>
        <v>847301.51465678948</v>
      </c>
      <c r="F689" s="180">
        <f>(F624/F612)*X64</f>
        <v>10844.825455660113</v>
      </c>
      <c r="G689" s="180">
        <f>(G625/G612)*X77</f>
        <v>0</v>
      </c>
      <c r="H689" s="180">
        <f>(H628/H612)*X60</f>
        <v>43599.533692414232</v>
      </c>
      <c r="I689" s="180">
        <f>(I629/I612)*X78</f>
        <v>173760.95684981163</v>
      </c>
      <c r="J689" s="180">
        <f>(J630/J612)*X79</f>
        <v>17401.420035899631</v>
      </c>
      <c r="K689" s="180">
        <f>(K644/K612)*X75</f>
        <v>8655670.7341782767</v>
      </c>
      <c r="L689" s="180">
        <f>(L647/L612)*X80</f>
        <v>0</v>
      </c>
      <c r="M689" s="180">
        <f t="shared" si="20"/>
        <v>10166759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34976092.800000004</v>
      </c>
      <c r="D690" s="180">
        <f>(D615/D612)*Y76</f>
        <v>2478315.8807612238</v>
      </c>
      <c r="E690" s="180">
        <f>(E623/E612)*SUM(C690:D690)</f>
        <v>5942421.2037255373</v>
      </c>
      <c r="F690" s="180">
        <f>(F624/F612)*Y64</f>
        <v>94737.848711852072</v>
      </c>
      <c r="G690" s="180">
        <f>(G625/G612)*Y77</f>
        <v>0</v>
      </c>
      <c r="H690" s="180">
        <f>(H628/H612)*Y60</f>
        <v>339884.57114712143</v>
      </c>
      <c r="I690" s="180">
        <f>(I629/I612)*Y78</f>
        <v>1029783.4711957627</v>
      </c>
      <c r="J690" s="180">
        <f>(J630/J612)*Y79</f>
        <v>64754.8660953</v>
      </c>
      <c r="K690" s="180">
        <f>(K644/K612)*Y75</f>
        <v>15688136.886941653</v>
      </c>
      <c r="L690" s="180">
        <f>(L647/L612)*Y80</f>
        <v>198334.22786149045</v>
      </c>
      <c r="M690" s="180">
        <f t="shared" si="20"/>
        <v>25836369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11475997.82</v>
      </c>
      <c r="D691" s="180">
        <f>(D615/D612)*Z76</f>
        <v>1011924.9984079392</v>
      </c>
      <c r="E691" s="180">
        <f>(E623/E612)*SUM(C691:D691)</f>
        <v>1981302.0672440396</v>
      </c>
      <c r="F691" s="180">
        <f>(F624/F612)*Z64</f>
        <v>2437.7113042626033</v>
      </c>
      <c r="G691" s="180">
        <f>(G625/G612)*Z77</f>
        <v>0</v>
      </c>
      <c r="H691" s="180">
        <f>(H628/H612)*Z60</f>
        <v>92952.816996114067</v>
      </c>
      <c r="I691" s="180">
        <f>(I629/I612)*Z78</f>
        <v>420472.48518224427</v>
      </c>
      <c r="J691" s="180">
        <f>(J630/J612)*Z79</f>
        <v>18423.895546080206</v>
      </c>
      <c r="K691" s="180">
        <f>(K644/K612)*Z75</f>
        <v>9201253.143326316</v>
      </c>
      <c r="L691" s="180">
        <f>(L647/L612)*Z80</f>
        <v>68536.998535753955</v>
      </c>
      <c r="M691" s="180">
        <f t="shared" si="20"/>
        <v>12797304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6647568.3099999987</v>
      </c>
      <c r="D692" s="180">
        <f>(D615/D612)*AA76</f>
        <v>123767.36710297549</v>
      </c>
      <c r="E692" s="180">
        <f>(E623/E612)*SUM(C692:D692)</f>
        <v>1074322.8934175801</v>
      </c>
      <c r="F692" s="180">
        <f>(F624/F612)*AA64</f>
        <v>64879.671041442853</v>
      </c>
      <c r="G692" s="180">
        <f>(G625/G612)*AA77</f>
        <v>0</v>
      </c>
      <c r="H692" s="180">
        <f>(H628/H612)*AA60</f>
        <v>16335.358091810869</v>
      </c>
      <c r="I692" s="180">
        <f>(I629/I612)*AA78</f>
        <v>51427.499579639749</v>
      </c>
      <c r="J692" s="180">
        <f>(J630/J612)*AA79</f>
        <v>10619.321424415662</v>
      </c>
      <c r="K692" s="180">
        <f>(K644/K612)*AA75</f>
        <v>2708538.1014794079</v>
      </c>
      <c r="L692" s="180">
        <f>(L647/L612)*AA80</f>
        <v>0</v>
      </c>
      <c r="M692" s="180">
        <f t="shared" si="20"/>
        <v>4049890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124788112.06999996</v>
      </c>
      <c r="D693" s="180">
        <f>(D615/D612)*AB76</f>
        <v>709511.92631505453</v>
      </c>
      <c r="E693" s="180">
        <f>(E623/E612)*SUM(C693:D693)</f>
        <v>19911133.778917275</v>
      </c>
      <c r="F693" s="180">
        <f>(F624/F612)*AB64</f>
        <v>1707365.9696431465</v>
      </c>
      <c r="G693" s="180">
        <f>(G625/G612)*AB77</f>
        <v>0</v>
      </c>
      <c r="H693" s="180">
        <f>(H628/H612)*AB60</f>
        <v>406680.97468043718</v>
      </c>
      <c r="I693" s="180">
        <f>(I629/I612)*AB78</f>
        <v>294814.57953256916</v>
      </c>
      <c r="J693" s="180">
        <f>(J630/J612)*AB79</f>
        <v>2495.174711657115</v>
      </c>
      <c r="K693" s="180">
        <f>(K644/K612)*AB75</f>
        <v>38741070.598436885</v>
      </c>
      <c r="L693" s="180">
        <f>(L647/L612)*AB80</f>
        <v>0</v>
      </c>
      <c r="M693" s="180">
        <f t="shared" si="20"/>
        <v>61773073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9049176.0099999998</v>
      </c>
      <c r="D694" s="180">
        <f>(D615/D612)*AC76</f>
        <v>142172.83292405531</v>
      </c>
      <c r="E694" s="180">
        <f>(E623/E612)*SUM(C694:D694)</f>
        <v>1458276.0262101144</v>
      </c>
      <c r="F694" s="180">
        <f>(F624/F612)*AC64</f>
        <v>18448.120123309593</v>
      </c>
      <c r="G694" s="180">
        <f>(G625/G612)*AC77</f>
        <v>0</v>
      </c>
      <c r="H694" s="180">
        <f>(H628/H612)*AC60</f>
        <v>106444.36780878376</v>
      </c>
      <c r="I694" s="180">
        <f>(I629/I612)*AC78</f>
        <v>59075.291626384351</v>
      </c>
      <c r="J694" s="180">
        <f>(J630/J612)*AC79</f>
        <v>389.34027860185375</v>
      </c>
      <c r="K694" s="180">
        <f>(K644/K612)*AC75</f>
        <v>2805248.1689981492</v>
      </c>
      <c r="L694" s="180">
        <f>(L647/L612)*AC80</f>
        <v>0</v>
      </c>
      <c r="M694" s="180">
        <f t="shared" si="20"/>
        <v>4590054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1987403.84</v>
      </c>
      <c r="D695" s="180">
        <f>(D615/D612)*AD76</f>
        <v>76514.150770488952</v>
      </c>
      <c r="E695" s="180">
        <f>(E623/E612)*SUM(C695:D695)</f>
        <v>327455.97816379392</v>
      </c>
      <c r="F695" s="180">
        <f>(F624/F612)*AD64</f>
        <v>4770.8097374425643</v>
      </c>
      <c r="G695" s="180">
        <f>(G625/G612)*AD77</f>
        <v>0</v>
      </c>
      <c r="H695" s="180">
        <f>(H628/H612)*AD60</f>
        <v>23081.133498145722</v>
      </c>
      <c r="I695" s="180">
        <f>(I629/I612)*AD78</f>
        <v>31792.964080038291</v>
      </c>
      <c r="J695" s="180">
        <f>(J630/J612)*AD79</f>
        <v>52.260440080785742</v>
      </c>
      <c r="K695" s="180">
        <f>(K644/K612)*AD75</f>
        <v>862219.423197133</v>
      </c>
      <c r="L695" s="180">
        <f>(L647/L612)*AD80</f>
        <v>48906.648337858998</v>
      </c>
      <c r="M695" s="180">
        <f t="shared" si="20"/>
        <v>1374793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11686686.499999996</v>
      </c>
      <c r="D696" s="180">
        <f>(D615/D612)*AE76</f>
        <v>867240.75845368532</v>
      </c>
      <c r="E696" s="180">
        <f>(E623/E612)*SUM(C696:D696)</f>
        <v>1991774.1637977711</v>
      </c>
      <c r="F696" s="180">
        <f>(F624/F612)*AE64</f>
        <v>2026.4604622499958</v>
      </c>
      <c r="G696" s="180">
        <f>(G625/G612)*AE77</f>
        <v>0</v>
      </c>
      <c r="H696" s="180">
        <f>(H628/H612)*AE60</f>
        <v>143628.80135987958</v>
      </c>
      <c r="I696" s="180">
        <f>(I629/I612)*AE78</f>
        <v>360353.66013495106</v>
      </c>
      <c r="J696" s="180">
        <f>(J630/J612)*AE79</f>
        <v>5101.4028584858997</v>
      </c>
      <c r="K696" s="180">
        <f>(K644/K612)*AE75</f>
        <v>2152489.4559142296</v>
      </c>
      <c r="L696" s="180">
        <f>(L647/L612)*AE80</f>
        <v>0</v>
      </c>
      <c r="M696" s="180">
        <f t="shared" si="20"/>
        <v>5522615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14517647.959999999</v>
      </c>
      <c r="D698" s="180">
        <f>(D615/D612)*AG76</f>
        <v>472269.22809885006</v>
      </c>
      <c r="E698" s="180">
        <f>(E623/E612)*SUM(C698:D698)</f>
        <v>2378262.1292964998</v>
      </c>
      <c r="F698" s="180">
        <f>(F624/F612)*AG64</f>
        <v>13223.491640742222</v>
      </c>
      <c r="G698" s="180">
        <f>(G625/G612)*AG77</f>
        <v>0</v>
      </c>
      <c r="H698" s="180">
        <f>(H628/H612)*AG60</f>
        <v>140222.8461302105</v>
      </c>
      <c r="I698" s="180">
        <f>(I629/I612)*AG78</f>
        <v>196236.10082391821</v>
      </c>
      <c r="J698" s="180">
        <f>(J630/J612)*AG79</f>
        <v>47287.075300497767</v>
      </c>
      <c r="K698" s="180">
        <f>(K644/K612)*AG75</f>
        <v>6416243.6830014102</v>
      </c>
      <c r="L698" s="180">
        <f>(L647/L612)*AG80</f>
        <v>385330.23621212778</v>
      </c>
      <c r="M698" s="180">
        <f t="shared" si="20"/>
        <v>10049075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88338676.819999978</v>
      </c>
      <c r="D701" s="180">
        <f>(D615/D612)*AJ76</f>
        <v>7249197.0518650748</v>
      </c>
      <c r="E701" s="180">
        <f>(E623/E612)*SUM(C701:D701)</f>
        <v>15165728.909424305</v>
      </c>
      <c r="F701" s="180">
        <f>(F624/F612)*AJ64</f>
        <v>148899.38421093326</v>
      </c>
      <c r="G701" s="180">
        <f>(G625/G612)*AJ77</f>
        <v>0</v>
      </c>
      <c r="H701" s="180">
        <f>(H628/H612)*AJ60</f>
        <v>1195440.6843240901</v>
      </c>
      <c r="I701" s="180">
        <f>(I629/I612)*AJ78</f>
        <v>3012167.8037098208</v>
      </c>
      <c r="J701" s="180">
        <f>(J630/J612)*AJ79</f>
        <v>75681.74020959108</v>
      </c>
      <c r="K701" s="180">
        <f>(K644/K612)*AJ75</f>
        <v>17495909.730017517</v>
      </c>
      <c r="L701" s="180">
        <f>(L647/L612)*AJ80</f>
        <v>1716555.6657960992</v>
      </c>
      <c r="M701" s="180">
        <f t="shared" si="20"/>
        <v>46059581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3268304.4200000004</v>
      </c>
      <c r="D702" s="180">
        <f>(D615/D612)*AK76</f>
        <v>110751.32217170901</v>
      </c>
      <c r="E702" s="180">
        <f>(E623/E612)*SUM(C702:D702)</f>
        <v>536112.38831720885</v>
      </c>
      <c r="F702" s="180">
        <f>(F624/F612)*AK64</f>
        <v>349.2265697909732</v>
      </c>
      <c r="G702" s="180">
        <f>(G625/G612)*AK77</f>
        <v>0</v>
      </c>
      <c r="H702" s="180">
        <f>(H628/H612)*AK60</f>
        <v>41714.684681820669</v>
      </c>
      <c r="I702" s="180">
        <f>(I629/I612)*AK78</f>
        <v>46019.105906092926</v>
      </c>
      <c r="J702" s="180">
        <f>(J630/J612)*AK79</f>
        <v>0</v>
      </c>
      <c r="K702" s="180">
        <f>(K644/K612)*AK75</f>
        <v>657155.41296414414</v>
      </c>
      <c r="L702" s="180">
        <f>(L647/L612)*AK80</f>
        <v>0</v>
      </c>
      <c r="M702" s="180">
        <f t="shared" si="20"/>
        <v>1392102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972939.09</v>
      </c>
      <c r="D703" s="180">
        <f>(D615/D612)*AL76</f>
        <v>57935.147700238958</v>
      </c>
      <c r="E703" s="180">
        <f>(E623/E612)*SUM(C703:D703)</f>
        <v>163555.88418703069</v>
      </c>
      <c r="F703" s="180">
        <f>(F624/F612)*AL64</f>
        <v>10.423118234388246</v>
      </c>
      <c r="G703" s="180">
        <f>(G625/G612)*AL77</f>
        <v>0</v>
      </c>
      <c r="H703" s="180">
        <f>(H628/H612)*AL60</f>
        <v>13160.87554765329</v>
      </c>
      <c r="I703" s="180">
        <f>(I629/I612)*AL78</f>
        <v>24073.064279710095</v>
      </c>
      <c r="J703" s="180">
        <f>(J630/J612)*AL79</f>
        <v>0</v>
      </c>
      <c r="K703" s="180">
        <f>(K644/K612)*AL75</f>
        <v>327024.89710590441</v>
      </c>
      <c r="L703" s="180">
        <f>(L647/L612)*AL80</f>
        <v>0</v>
      </c>
      <c r="M703" s="180">
        <f t="shared" si="20"/>
        <v>585760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77565.710000000006</v>
      </c>
      <c r="D705" s="180">
        <f>(D615/D612)*AN76</f>
        <v>51986.050400764216</v>
      </c>
      <c r="E705" s="180">
        <f>(E623/E612)*SUM(C705:D705)</f>
        <v>20554.352747822511</v>
      </c>
      <c r="F705" s="180">
        <f>(F624/F612)*AN64</f>
        <v>352.22494031314903</v>
      </c>
      <c r="G705" s="180">
        <f>(G625/G612)*AN77</f>
        <v>0</v>
      </c>
      <c r="H705" s="180">
        <f>(H628/H612)*AN60</f>
        <v>611.74924028036651</v>
      </c>
      <c r="I705" s="180">
        <f>(I629/I612)*AN78</f>
        <v>21601.110597335784</v>
      </c>
      <c r="J705" s="180">
        <f>(J630/J612)*AN79</f>
        <v>1339.6963814709425</v>
      </c>
      <c r="K705" s="180">
        <f>(K644/K612)*AN75</f>
        <v>122565.84371634304</v>
      </c>
      <c r="L705" s="180">
        <f>(L647/L612)*AN80</f>
        <v>0</v>
      </c>
      <c r="M705" s="180">
        <f t="shared" si="20"/>
        <v>219011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42416398.289999999</v>
      </c>
      <c r="D711" s="180">
        <f>(D615/D612)*AT76</f>
        <v>753384.5468844854</v>
      </c>
      <c r="E711" s="180">
        <f>(E623/E612)*SUM(C711:D711)</f>
        <v>6849207.9284086926</v>
      </c>
      <c r="F711" s="180">
        <f>(F624/F612)*AT64</f>
        <v>437227.12473100965</v>
      </c>
      <c r="G711" s="180">
        <f>(G625/G612)*AT77</f>
        <v>0</v>
      </c>
      <c r="H711" s="180">
        <f>(H628/H612)*AT60</f>
        <v>118249.47476986976</v>
      </c>
      <c r="I711" s="180">
        <f>(I629/I612)*AT78</f>
        <v>313044.41853378894</v>
      </c>
      <c r="J711" s="180">
        <f>(J630/J612)*AT79</f>
        <v>0</v>
      </c>
      <c r="K711" s="180">
        <f>(K644/K612)*AT75</f>
        <v>5635165.7672057515</v>
      </c>
      <c r="L711" s="180">
        <f>(L647/L612)*AT80</f>
        <v>294962.93443905958</v>
      </c>
      <c r="M711" s="180">
        <f t="shared" si="20"/>
        <v>14401242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6687192.1500000004</v>
      </c>
      <c r="D713" s="180">
        <f>(D615/D612)*AV76</f>
        <v>68977.300327632489</v>
      </c>
      <c r="E713" s="180">
        <f>(E623/E612)*SUM(C713:D713)</f>
        <v>1071916.6584576732</v>
      </c>
      <c r="F713" s="180">
        <f>(F624/F612)*AV64</f>
        <v>10287.126468960525</v>
      </c>
      <c r="G713" s="180">
        <f>(G625/G612)*AV77</f>
        <v>0</v>
      </c>
      <c r="H713" s="180">
        <f>(H628/H612)*AV60</f>
        <v>30537.860724265862</v>
      </c>
      <c r="I713" s="180">
        <f>(I629/I612)*AV78</f>
        <v>28661.271275590727</v>
      </c>
      <c r="J713" s="180">
        <f>(J630/J612)*AV79</f>
        <v>3961.3413581235591</v>
      </c>
      <c r="K713" s="180">
        <f>(K644/K612)*AV75</f>
        <v>1093293.0031991825</v>
      </c>
      <c r="L713" s="180">
        <f>(L647/L612)*AV80</f>
        <v>153996.71275934839</v>
      </c>
      <c r="M713" s="180">
        <f t="shared" si="20"/>
        <v>2461631</v>
      </c>
      <c r="N713" s="199" t="s">
        <v>741</v>
      </c>
    </row>
    <row r="715" spans="1:15" ht="12.6" customHeight="1" x14ac:dyDescent="0.25">
      <c r="C715" s="180">
        <f>SUM(C614:C647)+SUM(C668:C713)</f>
        <v>1221455825.9399998</v>
      </c>
      <c r="D715" s="180">
        <f>SUM(D616:D647)+SUM(D668:D713)</f>
        <v>42166181.469999999</v>
      </c>
      <c r="E715" s="180">
        <f>SUM(E624:E647)+SUM(E668:E713)</f>
        <v>167256571.93855616</v>
      </c>
      <c r="F715" s="180">
        <f>SUM(F625:F648)+SUM(F668:F713)</f>
        <v>4329675.9411047259</v>
      </c>
      <c r="G715" s="180">
        <f>SUM(G626:G647)+SUM(G668:G713)</f>
        <v>6668108.4509605253</v>
      </c>
      <c r="H715" s="180">
        <f>SUM(H629:H647)+SUM(H668:H713)</f>
        <v>6864620.0965817505</v>
      </c>
      <c r="I715" s="180">
        <f>SUM(I630:I647)+SUM(I668:I713)</f>
        <v>14643543.9568462</v>
      </c>
      <c r="J715" s="180">
        <f>SUM(J631:J647)+SUM(J668:J713)</f>
        <v>939297.79374799435</v>
      </c>
      <c r="K715" s="180">
        <f>SUM(K668:K713)</f>
        <v>257336049.15578499</v>
      </c>
      <c r="L715" s="180">
        <f>SUM(L668:L713)</f>
        <v>12477795.185272299</v>
      </c>
      <c r="M715" s="180">
        <f>SUM(M668:M713)</f>
        <v>462029832</v>
      </c>
      <c r="N715" s="198" t="s">
        <v>742</v>
      </c>
    </row>
    <row r="716" spans="1:15" ht="12.6" customHeight="1" x14ac:dyDescent="0.25">
      <c r="C716" s="180">
        <f>CE71</f>
        <v>1221455825.9400003</v>
      </c>
      <c r="D716" s="180">
        <f>D615</f>
        <v>42166181.469999999</v>
      </c>
      <c r="E716" s="180">
        <f>E623</f>
        <v>167256571.93855619</v>
      </c>
      <c r="F716" s="180">
        <f>F624</f>
        <v>4329675.9411047269</v>
      </c>
      <c r="G716" s="180">
        <f>G625</f>
        <v>6668108.4509605253</v>
      </c>
      <c r="H716" s="180">
        <f>H628</f>
        <v>6864620.0965817515</v>
      </c>
      <c r="I716" s="180">
        <f>I629</f>
        <v>14643543.956846202</v>
      </c>
      <c r="J716" s="180">
        <f>J630</f>
        <v>939297.79374799435</v>
      </c>
      <c r="K716" s="180">
        <f>K644</f>
        <v>257336049.15578496</v>
      </c>
      <c r="L716" s="180">
        <f>L647</f>
        <v>12477795.185272301</v>
      </c>
      <c r="M716" s="180">
        <f>C648</f>
        <v>462029832.68000001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University of Washington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H-128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1959 N.E. Pacific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1959 N.E. Pacific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98195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6/30/2018</v>
      </c>
      <c r="C4" s="38"/>
      <c r="D4" s="120"/>
      <c r="E4" s="70"/>
      <c r="F4" s="127" t="str">
        <f>"License Number:  "&amp;"H-"&amp;FIXED(data!C83,0)</f>
        <v>License Number:  H-128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University of Washington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Julie A. Nordstrom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206-598-6364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206-598-6292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19350</v>
      </c>
      <c r="G23" s="21">
        <f>data!D111</f>
        <v>136568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1398</v>
      </c>
      <c r="G26" s="13">
        <f>data!D114</f>
        <v>2810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262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41</v>
      </c>
      <c r="E34" s="49" t="s">
        <v>291</v>
      </c>
      <c r="F34" s="24"/>
      <c r="G34" s="21">
        <f>data!E127</f>
        <v>476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21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16</v>
      </c>
      <c r="E36" s="49" t="s">
        <v>292</v>
      </c>
      <c r="F36" s="24"/>
      <c r="G36" s="21">
        <f>data!C128</f>
        <v>529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University of Washington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6734</v>
      </c>
      <c r="C7" s="48">
        <f>data!B139</f>
        <v>44970</v>
      </c>
      <c r="D7" s="48">
        <f>data!B140</f>
        <v>158408</v>
      </c>
      <c r="E7" s="48">
        <f>data!B141</f>
        <v>554891277</v>
      </c>
      <c r="F7" s="48">
        <f>data!B142</f>
        <v>431129058</v>
      </c>
      <c r="G7" s="48">
        <f>data!B141+data!B142</f>
        <v>986020335</v>
      </c>
    </row>
    <row r="8" spans="1:13" ht="20.100000000000001" customHeight="1" x14ac:dyDescent="0.25">
      <c r="A8" s="23" t="s">
        <v>297</v>
      </c>
      <c r="B8" s="48">
        <f>data!C138</f>
        <v>3995</v>
      </c>
      <c r="C8" s="48">
        <f>data!C139</f>
        <v>32554</v>
      </c>
      <c r="D8" s="48">
        <f>data!C140</f>
        <v>87537</v>
      </c>
      <c r="E8" s="48">
        <f>data!C141</f>
        <v>305192940</v>
      </c>
      <c r="F8" s="48">
        <f>data!C142</f>
        <v>196833136</v>
      </c>
      <c r="G8" s="48">
        <f>data!C141+data!C142</f>
        <v>502026076</v>
      </c>
    </row>
    <row r="9" spans="1:13" ht="20.100000000000001" customHeight="1" x14ac:dyDescent="0.25">
      <c r="A9" s="23" t="s">
        <v>1058</v>
      </c>
      <c r="B9" s="48">
        <f>data!D138</f>
        <v>8621</v>
      </c>
      <c r="C9" s="48">
        <f>data!D139</f>
        <v>59044</v>
      </c>
      <c r="D9" s="48">
        <f>data!D140</f>
        <v>295926</v>
      </c>
      <c r="E9" s="48">
        <f>data!D141</f>
        <v>708424234</v>
      </c>
      <c r="F9" s="48">
        <f>data!D142</f>
        <v>686817533</v>
      </c>
      <c r="G9" s="48">
        <f>data!D141+data!D142</f>
        <v>1395241767</v>
      </c>
    </row>
    <row r="10" spans="1:13" ht="20.100000000000001" customHeight="1" x14ac:dyDescent="0.25">
      <c r="A10" s="111" t="s">
        <v>203</v>
      </c>
      <c r="B10" s="48">
        <f>data!E138</f>
        <v>19350</v>
      </c>
      <c r="C10" s="48">
        <f>data!E139</f>
        <v>136568</v>
      </c>
      <c r="D10" s="48">
        <f>data!E140</f>
        <v>541871</v>
      </c>
      <c r="E10" s="48">
        <f>data!E141</f>
        <v>1568508451</v>
      </c>
      <c r="F10" s="48">
        <f>data!E142</f>
        <v>1314779727</v>
      </c>
      <c r="G10" s="48">
        <f>data!E141+data!E142</f>
        <v>2883288178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9637348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8897247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University of Washington Medical Center</v>
      </c>
      <c r="B3" s="30"/>
      <c r="C3" s="31" t="str">
        <f>"FYE: "&amp;data!C82</f>
        <v>FYE: 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25934766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655980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2738574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59016346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47305638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1893737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137545041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5665975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4737669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10403644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4893224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1052613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5945837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359431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359431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13903404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13903404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University of Washington Medical Center</v>
      </c>
      <c r="B3" s="8"/>
      <c r="C3" s="8"/>
      <c r="E3" s="11"/>
      <c r="F3" s="12" t="str">
        <f>" FYE: "&amp;data!C82</f>
        <v xml:space="preserve"> FYE: 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2631402</v>
      </c>
      <c r="D7" s="21">
        <f>data!C195</f>
        <v>0</v>
      </c>
      <c r="E7" s="21">
        <f>data!D195</f>
        <v>0</v>
      </c>
      <c r="F7" s="21">
        <f>data!E195</f>
        <v>2631402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9253217</v>
      </c>
      <c r="D8" s="21">
        <f>data!C196</f>
        <v>0</v>
      </c>
      <c r="E8" s="21">
        <f>data!D196</f>
        <v>1039561</v>
      </c>
      <c r="F8" s="21">
        <f>data!E196</f>
        <v>8213656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705726524</v>
      </c>
      <c r="D9" s="21">
        <f>data!C197</f>
        <v>28348886</v>
      </c>
      <c r="E9" s="21">
        <f>data!D197</f>
        <v>0</v>
      </c>
      <c r="F9" s="21">
        <f>data!E197</f>
        <v>734075410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110045403</v>
      </c>
      <c r="D10" s="21">
        <f>data!C198</f>
        <v>5941789</v>
      </c>
      <c r="E10" s="21">
        <f>data!D198</f>
        <v>0</v>
      </c>
      <c r="F10" s="21">
        <f>data!E198</f>
        <v>115987192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1437363</v>
      </c>
      <c r="D11" s="21">
        <f>data!C199</f>
        <v>0</v>
      </c>
      <c r="E11" s="21">
        <f>data!D199</f>
        <v>0</v>
      </c>
      <c r="F11" s="21">
        <f>data!E199</f>
        <v>1437363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393981479</v>
      </c>
      <c r="D12" s="21">
        <f>data!C200</f>
        <v>14826820</v>
      </c>
      <c r="E12" s="21">
        <f>data!D200</f>
        <v>5880963</v>
      </c>
      <c r="F12" s="21">
        <f>data!E200</f>
        <v>402927336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33586672</v>
      </c>
      <c r="D15" s="21">
        <f>data!C203</f>
        <v>-1084108</v>
      </c>
      <c r="E15" s="21">
        <f>data!D203</f>
        <v>375530</v>
      </c>
      <c r="F15" s="21">
        <f>data!E203</f>
        <v>32127034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1256662060</v>
      </c>
      <c r="D16" s="21">
        <f>data!C204</f>
        <v>48033387</v>
      </c>
      <c r="E16" s="21">
        <f>data!D204</f>
        <v>7296054</v>
      </c>
      <c r="F16" s="21">
        <f>data!E204</f>
        <v>1297399393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3585794</v>
      </c>
      <c r="D24" s="21">
        <f>data!C209</f>
        <v>328546</v>
      </c>
      <c r="E24" s="21">
        <f>data!D209</f>
        <v>1039561</v>
      </c>
      <c r="F24" s="21">
        <f>data!E209</f>
        <v>2874779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285406553</v>
      </c>
      <c r="D25" s="21">
        <f>data!C210</f>
        <v>24863771</v>
      </c>
      <c r="E25" s="21">
        <f>data!D210</f>
        <v>0</v>
      </c>
      <c r="F25" s="21">
        <f>data!E210</f>
        <v>310270324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83886120</v>
      </c>
      <c r="D26" s="21">
        <f>data!C211</f>
        <v>2756146</v>
      </c>
      <c r="E26" s="21">
        <f>data!D211</f>
        <v>0</v>
      </c>
      <c r="F26" s="21">
        <f>data!E211</f>
        <v>86642266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340030602</v>
      </c>
      <c r="D28" s="21">
        <f>data!C213</f>
        <v>20121463</v>
      </c>
      <c r="E28" s="21">
        <f>data!D213</f>
        <v>5241067</v>
      </c>
      <c r="F28" s="21">
        <f>data!E213</f>
        <v>354910998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712909069</v>
      </c>
      <c r="D32" s="21">
        <f>data!C217</f>
        <v>48069926</v>
      </c>
      <c r="E32" s="21">
        <f>data!D217</f>
        <v>6280628</v>
      </c>
      <c r="F32" s="21">
        <f>data!E217</f>
        <v>754698367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University of Washington Medical Center</v>
      </c>
      <c r="B2" s="30"/>
      <c r="C2" s="30"/>
      <c r="D2" s="31" t="str">
        <f>"FYE: "&amp;data!C82</f>
        <v>FYE: 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13948762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690919384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355490314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600100130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1646509828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6494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9413280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19556548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28969828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1689428418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University of Washington Medical Center</v>
      </c>
      <c r="B3" s="30"/>
      <c r="C3" s="31" t="str">
        <f>" FYE: "&amp;data!C82</f>
        <v xml:space="preserve"> FYE: 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27096068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400911931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243606546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29993446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19190614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14225238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247810751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127482809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1808940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129291749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2631402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8213656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734075410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115987192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1437363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402927336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32127034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1297399393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754698367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542701026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159148785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93579393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252728178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1172531704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University of Washington Medical Center</v>
      </c>
      <c r="B55" s="30"/>
      <c r="C55" s="31" t="str">
        <f>"FYE: "&amp;data!C82</f>
        <v>FYE: 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79848175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51839100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1179970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36288306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13104194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182259745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82548299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82548299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13104194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295576078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479291353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787971625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13104194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774867431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132856229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132856229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1172531704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University of Washington Medical Center</v>
      </c>
      <c r="B107" s="30"/>
      <c r="C107" s="31" t="str">
        <f>" FYE: "&amp;data!C82</f>
        <v xml:space="preserve"> FYE: 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1568508451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1314779727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2883288178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13948762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1646509828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28969828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1689428418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1193859760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59462099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6688446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66150545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1260010305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376655891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137545041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85382965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294194516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6220214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300500860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48069926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10403644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5945837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359431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13903404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1736196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1280917925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-20907620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4263986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-16643634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-16643634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University of Washington Medical Center</v>
      </c>
      <c r="B4" s="77"/>
      <c r="C4" s="77"/>
      <c r="D4" s="77"/>
      <c r="E4" s="77"/>
      <c r="F4" s="77"/>
      <c r="G4" s="80"/>
      <c r="H4" s="79" t="str">
        <f>"FYE: "&amp;data!C82</f>
        <v>FYE: 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33719</v>
      </c>
      <c r="D9" s="14">
        <f>data!D59</f>
        <v>85550</v>
      </c>
      <c r="E9" s="14">
        <f>data!E59</f>
        <v>9190</v>
      </c>
      <c r="F9" s="14">
        <f>data!F59</f>
        <v>0</v>
      </c>
      <c r="G9" s="14">
        <f>data!G59</f>
        <v>4715</v>
      </c>
      <c r="H9" s="14">
        <f>data!H59</f>
        <v>3394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370.74</v>
      </c>
      <c r="D10" s="26">
        <f>data!D60</f>
        <v>615.44000000000005</v>
      </c>
      <c r="E10" s="26">
        <f>data!E60</f>
        <v>41.59</v>
      </c>
      <c r="F10" s="26" t="str">
        <f>data!F60</f>
        <v/>
      </c>
      <c r="G10" s="26">
        <f>data!G60</f>
        <v>31.69</v>
      </c>
      <c r="H10" s="26">
        <f>data!H60</f>
        <v>22.44</v>
      </c>
      <c r="I10" s="26" t="str">
        <f>data!I60</f>
        <v/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35242420.409999996</v>
      </c>
      <c r="D11" s="14">
        <f>data!D61</f>
        <v>48566724.460000001</v>
      </c>
      <c r="E11" s="14">
        <f>data!E61</f>
        <v>3857070.63</v>
      </c>
      <c r="F11" s="14">
        <f>data!F61</f>
        <v>0</v>
      </c>
      <c r="G11" s="14">
        <f>data!G61</f>
        <v>2654450.87</v>
      </c>
      <c r="H11" s="14">
        <f>data!H61</f>
        <v>2049148.4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12122822</v>
      </c>
      <c r="D12" s="14">
        <f>data!D62</f>
        <v>17528291</v>
      </c>
      <c r="E12" s="14">
        <f>data!E62</f>
        <v>1392075</v>
      </c>
      <c r="F12" s="14">
        <f>data!F62</f>
        <v>0</v>
      </c>
      <c r="G12" s="14">
        <f>data!G62</f>
        <v>933500</v>
      </c>
      <c r="H12" s="14">
        <f>data!H62</f>
        <v>737565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3864572.29</v>
      </c>
      <c r="D14" s="14">
        <f>data!D64</f>
        <v>4542007.03</v>
      </c>
      <c r="E14" s="14">
        <f>data!E64</f>
        <v>261117.59</v>
      </c>
      <c r="F14" s="14">
        <f>data!F64</f>
        <v>0</v>
      </c>
      <c r="G14" s="14">
        <f>data!G64</f>
        <v>124019.29</v>
      </c>
      <c r="H14" s="14">
        <f>data!H64</f>
        <v>23016.959999999999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3599.63</v>
      </c>
      <c r="D15" s="14">
        <f>data!D65</f>
        <v>7854.45</v>
      </c>
      <c r="E15" s="14">
        <f>data!E65</f>
        <v>227.74</v>
      </c>
      <c r="F15" s="14">
        <f>data!F65</f>
        <v>0</v>
      </c>
      <c r="G15" s="14">
        <f>data!G65</f>
        <v>746.58</v>
      </c>
      <c r="H15" s="14">
        <f>data!H65</f>
        <v>30.56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394934.19</v>
      </c>
      <c r="D16" s="14">
        <f>data!D66</f>
        <v>593075.26</v>
      </c>
      <c r="E16" s="14">
        <f>data!E66</f>
        <v>54645.69</v>
      </c>
      <c r="F16" s="14">
        <f>data!F66</f>
        <v>0</v>
      </c>
      <c r="G16" s="14">
        <f>data!G66</f>
        <v>39360.25</v>
      </c>
      <c r="H16" s="14">
        <f>data!H66</f>
        <v>8209.31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1227469</v>
      </c>
      <c r="D17" s="14">
        <f>data!D67</f>
        <v>362761</v>
      </c>
      <c r="E17" s="14">
        <f>data!E67</f>
        <v>24205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17968.36</v>
      </c>
      <c r="D18" s="14">
        <f>data!D68</f>
        <v>29049.42</v>
      </c>
      <c r="E18" s="14">
        <f>data!E68</f>
        <v>0</v>
      </c>
      <c r="F18" s="14">
        <f>data!F68</f>
        <v>0</v>
      </c>
      <c r="G18" s="14">
        <f>data!G68</f>
        <v>36537.980000000003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15764.92</v>
      </c>
      <c r="D19" s="14">
        <f>data!D69</f>
        <v>18705.599999999999</v>
      </c>
      <c r="E19" s="14">
        <f>data!E69</f>
        <v>4352.33</v>
      </c>
      <c r="F19" s="14">
        <f>data!F69</f>
        <v>0</v>
      </c>
      <c r="G19" s="14">
        <f>data!G69</f>
        <v>10919.77</v>
      </c>
      <c r="H19" s="14">
        <f>data!H69</f>
        <v>2223.67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-5292.88</v>
      </c>
      <c r="D20" s="14">
        <f>-data!D70</f>
        <v>-9912.2900000000009</v>
      </c>
      <c r="E20" s="14">
        <f>-data!E70</f>
        <v>-2640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52884257.919999994</v>
      </c>
      <c r="D21" s="14">
        <f>data!D71</f>
        <v>71638555.929999992</v>
      </c>
      <c r="E21" s="14">
        <f>data!E71</f>
        <v>5591053.9800000004</v>
      </c>
      <c r="F21" s="14">
        <f>data!F71</f>
        <v>0</v>
      </c>
      <c r="G21" s="14">
        <f>data!G71</f>
        <v>3799534.74</v>
      </c>
      <c r="H21" s="14">
        <f>data!H71</f>
        <v>2820193.9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35670672</v>
      </c>
      <c r="D23" s="48">
        <f>+data!M669</f>
        <v>54403874</v>
      </c>
      <c r="E23" s="48">
        <f>+data!M670</f>
        <v>4868199</v>
      </c>
      <c r="F23" s="48">
        <f>+data!M671</f>
        <v>0</v>
      </c>
      <c r="G23" s="48">
        <f>+data!M672</f>
        <v>2648981</v>
      </c>
      <c r="H23" s="48">
        <f>+data!M673</f>
        <v>2237250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186929483</v>
      </c>
      <c r="D24" s="14">
        <f>data!D73</f>
        <v>278291499.00999999</v>
      </c>
      <c r="E24" s="14">
        <f>data!E73</f>
        <v>24296277</v>
      </c>
      <c r="F24" s="14">
        <f>data!F73</f>
        <v>0</v>
      </c>
      <c r="G24" s="14">
        <f>data!G73</f>
        <v>11551643</v>
      </c>
      <c r="H24" s="14">
        <f>data!H73</f>
        <v>7534801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210579.26</v>
      </c>
      <c r="D25" s="14">
        <f>data!D74</f>
        <v>3493154.42</v>
      </c>
      <c r="E25" s="14">
        <f>data!E74</f>
        <v>334883.40000000002</v>
      </c>
      <c r="F25" s="14">
        <f>data!F74</f>
        <v>0</v>
      </c>
      <c r="G25" s="14">
        <f>data!G74</f>
        <v>1814.8</v>
      </c>
      <c r="H25" s="14">
        <f>data!H74</f>
        <v>441.2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187140062.25999999</v>
      </c>
      <c r="D26" s="14">
        <f>data!D75</f>
        <v>281784653.43000001</v>
      </c>
      <c r="E26" s="14">
        <f>data!E75</f>
        <v>24631160.399999999</v>
      </c>
      <c r="F26" s="14">
        <f>data!F75</f>
        <v>0</v>
      </c>
      <c r="G26" s="14">
        <f>data!G75</f>
        <v>11553457.800000001</v>
      </c>
      <c r="H26" s="14">
        <f>data!H75</f>
        <v>7535242.2000000002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108104</v>
      </c>
      <c r="D28" s="14">
        <f>data!D76</f>
        <v>140011</v>
      </c>
      <c r="E28" s="14">
        <f>data!E76</f>
        <v>20594</v>
      </c>
      <c r="F28" s="14">
        <f>data!F76</f>
        <v>0</v>
      </c>
      <c r="G28" s="14">
        <f>data!G76</f>
        <v>7547</v>
      </c>
      <c r="H28" s="14">
        <f>data!H76</f>
        <v>11149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35294</v>
      </c>
      <c r="D29" s="14">
        <f>data!D77</f>
        <v>208994</v>
      </c>
      <c r="E29" s="14">
        <f>data!E77</f>
        <v>9709</v>
      </c>
      <c r="F29" s="14">
        <f>data!F77</f>
        <v>0</v>
      </c>
      <c r="G29" s="14">
        <f>data!G77</f>
        <v>15229</v>
      </c>
      <c r="H29" s="14">
        <f>data!H77</f>
        <v>14121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37680.55808898031</v>
      </c>
      <c r="D30" s="14">
        <f>data!D78</f>
        <v>48802.011198440603</v>
      </c>
      <c r="E30" s="14">
        <f>data!E78</f>
        <v>7178.2118449313666</v>
      </c>
      <c r="F30" s="14">
        <f>data!F78</f>
        <v>0</v>
      </c>
      <c r="G30" s="14">
        <f>data!G78</f>
        <v>2630.5703017236588</v>
      </c>
      <c r="H30" s="14">
        <f>data!H78</f>
        <v>3886.0776856919406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414238</v>
      </c>
      <c r="D31" s="14">
        <f>data!D79</f>
        <v>950879</v>
      </c>
      <c r="E31" s="14">
        <f>data!E79</f>
        <v>81429</v>
      </c>
      <c r="F31" s="14">
        <f>data!F79</f>
        <v>0</v>
      </c>
      <c r="G31" s="14">
        <f>data!G79</f>
        <v>58080</v>
      </c>
      <c r="H31" s="14">
        <f>data!H79</f>
        <v>14830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312.41000000000003</v>
      </c>
      <c r="D32" s="84">
        <f>data!D80</f>
        <v>443.54999999999995</v>
      </c>
      <c r="E32" s="84">
        <f>data!E80</f>
        <v>30.85</v>
      </c>
      <c r="F32" s="84">
        <f>data!F80</f>
        <v>0</v>
      </c>
      <c r="G32" s="84">
        <f>data!G80</f>
        <v>20.059999999999999</v>
      </c>
      <c r="H32" s="84">
        <f>data!H80</f>
        <v>13.13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University of Washington Medical Center</v>
      </c>
      <c r="B36" s="77"/>
      <c r="C36" s="77"/>
      <c r="D36" s="77"/>
      <c r="E36" s="77"/>
      <c r="F36" s="77"/>
      <c r="G36" s="80"/>
      <c r="H36" s="79" t="str">
        <f>"FYE: "&amp;data!C82</f>
        <v>FYE: 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1763</v>
      </c>
      <c r="I41" s="14">
        <f>data!P59</f>
        <v>3136300</v>
      </c>
    </row>
    <row r="42" spans="1:9" ht="20.100000000000001" customHeight="1" x14ac:dyDescent="0.25">
      <c r="A42" s="23">
        <v>5</v>
      </c>
      <c r="B42" s="14" t="s">
        <v>234</v>
      </c>
      <c r="C42" s="26" t="str">
        <f>data!J60</f>
        <v/>
      </c>
      <c r="D42" s="26" t="str">
        <f>data!K60</f>
        <v/>
      </c>
      <c r="E42" s="26" t="str">
        <f>data!L60</f>
        <v/>
      </c>
      <c r="F42" s="26" t="str">
        <f>data!M60</f>
        <v/>
      </c>
      <c r="G42" s="26" t="str">
        <f>data!N60</f>
        <v/>
      </c>
      <c r="H42" s="26">
        <f>data!O60</f>
        <v>78.27</v>
      </c>
      <c r="I42" s="26">
        <f>data!P60</f>
        <v>235.88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8087005.2699999996</v>
      </c>
      <c r="I43" s="14">
        <f>data!P61</f>
        <v>21256404.84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2806790</v>
      </c>
      <c r="I44" s="14">
        <f>data!P62</f>
        <v>7560872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647767.97</v>
      </c>
      <c r="I46" s="14">
        <f>data!P64</f>
        <v>45490712.909999996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227.75</v>
      </c>
      <c r="I47" s="14">
        <f>data!P65</f>
        <v>1630.21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148875.23000000001</v>
      </c>
      <c r="I48" s="14">
        <f>data!P66</f>
        <v>1895407.9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57148</v>
      </c>
      <c r="I49" s="14">
        <f>data!P67</f>
        <v>3854487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41.04</v>
      </c>
      <c r="I50" s="14">
        <f>data!P68</f>
        <v>968850.63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1177.8499999999999</v>
      </c>
      <c r="I51" s="14">
        <f>data!P69</f>
        <v>40643.519999999997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-594.95000000000005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11748438.16</v>
      </c>
      <c r="I53" s="14">
        <f>data!P71</f>
        <v>81069009.00999999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6076485</v>
      </c>
      <c r="I55" s="48">
        <f>+data!M681</f>
        <v>50748122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34022799</v>
      </c>
      <c r="I56" s="14">
        <f>data!P73</f>
        <v>201535836.88999999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1232057</v>
      </c>
      <c r="I57" s="14">
        <f>data!P74</f>
        <v>131418860.56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35254856</v>
      </c>
      <c r="I58" s="14">
        <f>data!P75</f>
        <v>332954697.44999999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759</v>
      </c>
      <c r="I60" s="14">
        <f>data!P76</f>
        <v>97905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12685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264.55583132479887</v>
      </c>
      <c r="I62" s="14">
        <f>data!P78</f>
        <v>34125.610890453798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212903</v>
      </c>
      <c r="I63" s="14">
        <f>data!P79</f>
        <v>525621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65.23</v>
      </c>
      <c r="I64" s="26">
        <f>data!P80</f>
        <v>139.52000000000001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University of Washington Medical Center</v>
      </c>
      <c r="B68" s="77"/>
      <c r="C68" s="77"/>
      <c r="D68" s="77"/>
      <c r="E68" s="77"/>
      <c r="F68" s="77"/>
      <c r="G68" s="80"/>
      <c r="H68" s="79" t="str">
        <f>"FYE: "&amp;data!C82</f>
        <v>FYE: 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5200332</v>
      </c>
      <c r="D73" s="48">
        <f>data!R59</f>
        <v>2988700</v>
      </c>
      <c r="E73" s="212"/>
      <c r="F73" s="212"/>
      <c r="G73" s="14">
        <f>data!U59</f>
        <v>2176204</v>
      </c>
      <c r="H73" s="14">
        <f>data!V59</f>
        <v>1692450</v>
      </c>
      <c r="I73" s="14">
        <f>data!W59</f>
        <v>134559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89.48</v>
      </c>
      <c r="D74" s="26">
        <f>data!R60</f>
        <v>64.02</v>
      </c>
      <c r="E74" s="26">
        <f>data!S60</f>
        <v>79.11</v>
      </c>
      <c r="F74" s="26" t="str">
        <f>data!T60</f>
        <v/>
      </c>
      <c r="G74" s="26">
        <f>data!U60</f>
        <v>287.99</v>
      </c>
      <c r="H74" s="26">
        <f>data!V60</f>
        <v>100.94</v>
      </c>
      <c r="I74" s="26">
        <f>data!W60</f>
        <v>21.4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9059670.5099999998</v>
      </c>
      <c r="D75" s="14">
        <f>data!R61</f>
        <v>8288960.4100000001</v>
      </c>
      <c r="E75" s="14">
        <f>data!S61</f>
        <v>3882768.88</v>
      </c>
      <c r="F75" s="14">
        <f>data!T61</f>
        <v>0</v>
      </c>
      <c r="G75" s="14">
        <f>data!U61</f>
        <v>20331745.760000002</v>
      </c>
      <c r="H75" s="14">
        <f>data!V61</f>
        <v>10608191.68</v>
      </c>
      <c r="I75" s="14">
        <f>data!W61</f>
        <v>2068553.06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3036705</v>
      </c>
      <c r="D76" s="14">
        <f>data!R62</f>
        <v>2745585</v>
      </c>
      <c r="E76" s="14">
        <f>data!S62</f>
        <v>1392185</v>
      </c>
      <c r="F76" s="14">
        <f>data!T62</f>
        <v>0</v>
      </c>
      <c r="G76" s="14">
        <f>data!U62</f>
        <v>7432045</v>
      </c>
      <c r="H76" s="14">
        <f>data!V62</f>
        <v>3387340</v>
      </c>
      <c r="I76" s="14">
        <f>data!W62</f>
        <v>778205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738344</v>
      </c>
      <c r="D78" s="14">
        <f>data!R64</f>
        <v>3893149.55</v>
      </c>
      <c r="E78" s="14">
        <f>data!S64</f>
        <v>2882233.1</v>
      </c>
      <c r="F78" s="14">
        <f>data!T64</f>
        <v>0</v>
      </c>
      <c r="G78" s="14">
        <f>data!U64</f>
        <v>17898423.010000002</v>
      </c>
      <c r="H78" s="14">
        <f>data!V64</f>
        <v>37928767.640000001</v>
      </c>
      <c r="I78" s="14">
        <f>data!W64</f>
        <v>560632.42000000004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834.72</v>
      </c>
      <c r="D79" s="14">
        <f>data!R65</f>
        <v>3015.39</v>
      </c>
      <c r="E79" s="14">
        <f>data!S65</f>
        <v>0</v>
      </c>
      <c r="F79" s="14">
        <f>data!T65</f>
        <v>0</v>
      </c>
      <c r="G79" s="14">
        <f>data!U65</f>
        <v>2512.33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143660.03</v>
      </c>
      <c r="D80" s="14">
        <f>data!R66</f>
        <v>8630.26</v>
      </c>
      <c r="E80" s="14">
        <f>data!S66</f>
        <v>1324130.05</v>
      </c>
      <c r="F80" s="14">
        <f>data!T66</f>
        <v>0</v>
      </c>
      <c r="G80" s="14">
        <f>data!U66</f>
        <v>25948647.239999998</v>
      </c>
      <c r="H80" s="14">
        <f>data!V66</f>
        <v>244698.67</v>
      </c>
      <c r="I80" s="14">
        <f>data!W66</f>
        <v>124850.96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129912</v>
      </c>
      <c r="D81" s="14">
        <f>data!R67</f>
        <v>38797</v>
      </c>
      <c r="E81" s="14">
        <f>data!S67</f>
        <v>714014</v>
      </c>
      <c r="F81" s="14">
        <f>data!T67</f>
        <v>0</v>
      </c>
      <c r="G81" s="14">
        <f>data!U67</f>
        <v>835690</v>
      </c>
      <c r="H81" s="14">
        <f>data!V67</f>
        <v>1480781</v>
      </c>
      <c r="I81" s="14">
        <f>data!W67</f>
        <v>951073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146237.26999999999</v>
      </c>
      <c r="E82" s="14">
        <f>data!S68</f>
        <v>875585.91</v>
      </c>
      <c r="F82" s="14">
        <f>data!T68</f>
        <v>0</v>
      </c>
      <c r="G82" s="14">
        <f>data!U68</f>
        <v>473534.47</v>
      </c>
      <c r="H82" s="14">
        <f>data!V68</f>
        <v>26960.77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3211.84</v>
      </c>
      <c r="D83" s="14">
        <f>data!R69</f>
        <v>55235.1</v>
      </c>
      <c r="E83" s="14">
        <f>data!S69</f>
        <v>608651.5</v>
      </c>
      <c r="F83" s="14">
        <f>data!T69</f>
        <v>0</v>
      </c>
      <c r="G83" s="14">
        <f>data!U69</f>
        <v>298554.32</v>
      </c>
      <c r="H83" s="14">
        <f>data!V69</f>
        <v>144924.81</v>
      </c>
      <c r="I83" s="14">
        <f>data!W69</f>
        <v>1184.25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-65493.94</v>
      </c>
      <c r="F84" s="14">
        <f>-data!T70</f>
        <v>0</v>
      </c>
      <c r="G84" s="14">
        <f>-data!U70</f>
        <v>-2383781.16</v>
      </c>
      <c r="H84" s="14">
        <f>-data!V70</f>
        <v>-986634.89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13112338.1</v>
      </c>
      <c r="D85" s="14">
        <f>data!R71</f>
        <v>15179609.98</v>
      </c>
      <c r="E85" s="14">
        <f>data!S71</f>
        <v>11614074.500000002</v>
      </c>
      <c r="F85" s="14">
        <f>data!T71</f>
        <v>0</v>
      </c>
      <c r="G85" s="14">
        <f>data!U71</f>
        <v>70837370.969999999</v>
      </c>
      <c r="H85" s="14">
        <f>data!V71</f>
        <v>52835029.680000007</v>
      </c>
      <c r="I85" s="14">
        <f>data!W71</f>
        <v>4484498.6899999995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6711379</v>
      </c>
      <c r="D87" s="48">
        <f>+data!M683</f>
        <v>10363263</v>
      </c>
      <c r="E87" s="48">
        <f>+data!M684</f>
        <v>2964856</v>
      </c>
      <c r="F87" s="48">
        <f>+data!M685</f>
        <v>0</v>
      </c>
      <c r="G87" s="48">
        <f>+data!M686</f>
        <v>46241148</v>
      </c>
      <c r="H87" s="48">
        <f>+data!M687</f>
        <v>31286598</v>
      </c>
      <c r="I87" s="48">
        <f>+data!M688</f>
        <v>6529746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6759655</v>
      </c>
      <c r="D88" s="14">
        <f>data!R73</f>
        <v>35738191</v>
      </c>
      <c r="E88" s="14">
        <f>data!S73</f>
        <v>0</v>
      </c>
      <c r="F88" s="14">
        <f>data!T73</f>
        <v>0</v>
      </c>
      <c r="G88" s="14">
        <f>data!U73</f>
        <v>191337984.06999999</v>
      </c>
      <c r="H88" s="14">
        <f>data!V73</f>
        <v>105009100.8</v>
      </c>
      <c r="I88" s="14">
        <f>data!W73</f>
        <v>7679562.2000000002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17886803.600000001</v>
      </c>
      <c r="D89" s="14">
        <f>data!R74</f>
        <v>49553995.850000001</v>
      </c>
      <c r="E89" s="14">
        <f>data!S74</f>
        <v>0</v>
      </c>
      <c r="F89" s="14">
        <f>data!T74</f>
        <v>0</v>
      </c>
      <c r="G89" s="14">
        <f>data!U74</f>
        <v>151428893.87</v>
      </c>
      <c r="H89" s="14">
        <f>data!V74</f>
        <v>131223837.09999999</v>
      </c>
      <c r="I89" s="14">
        <f>data!W74</f>
        <v>44629956.200000003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24646458.600000001</v>
      </c>
      <c r="D90" s="14">
        <f>data!R75</f>
        <v>85292186.849999994</v>
      </c>
      <c r="E90" s="14">
        <f>data!S75</f>
        <v>0</v>
      </c>
      <c r="F90" s="14">
        <f>data!T75</f>
        <v>0</v>
      </c>
      <c r="G90" s="14">
        <f>data!U75</f>
        <v>342766877.94</v>
      </c>
      <c r="H90" s="14">
        <f>data!V75</f>
        <v>236232937.89999998</v>
      </c>
      <c r="I90" s="14">
        <f>data!W75</f>
        <v>52309518.400000006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23388</v>
      </c>
      <c r="D92" s="14">
        <f>data!R76</f>
        <v>3028.96</v>
      </c>
      <c r="E92" s="14">
        <f>data!S76</f>
        <v>16046</v>
      </c>
      <c r="F92" s="14">
        <f>data!T76</f>
        <v>0</v>
      </c>
      <c r="G92" s="14">
        <f>data!U76</f>
        <v>61895</v>
      </c>
      <c r="H92" s="14">
        <f>data!V76</f>
        <v>12143</v>
      </c>
      <c r="I92" s="14">
        <f>data!W76</f>
        <v>18322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11844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8152.0840356052649</v>
      </c>
      <c r="D94" s="14">
        <f>data!R78</f>
        <v>1055.7694741100959</v>
      </c>
      <c r="E94" s="14">
        <f>data!S78</f>
        <v>5592.9682074278298</v>
      </c>
      <c r="F94" s="14">
        <f>data!T78</f>
        <v>0</v>
      </c>
      <c r="G94" s="14">
        <f>data!U78</f>
        <v>21574.022634846413</v>
      </c>
      <c r="H94" s="14">
        <f>data!V78</f>
        <v>4232.5447427892395</v>
      </c>
      <c r="I94" s="14">
        <f>data!W78</f>
        <v>6386.2871429946836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170334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23904</v>
      </c>
      <c r="H95" s="14">
        <f>data!V79</f>
        <v>98785</v>
      </c>
      <c r="I95" s="14">
        <f>data!W79</f>
        <v>86246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69.569999999999993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0.38</v>
      </c>
      <c r="H96" s="84">
        <f>data!V80</f>
        <v>41.19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University of Washington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155046</v>
      </c>
      <c r="D105" s="14">
        <f>data!Y59</f>
        <v>283833</v>
      </c>
      <c r="E105" s="14">
        <f>data!Z59</f>
        <v>245393</v>
      </c>
      <c r="F105" s="14">
        <f>data!AA59</f>
        <v>31437</v>
      </c>
      <c r="G105" s="212"/>
      <c r="H105" s="14">
        <f>data!AC59</f>
        <v>67709</v>
      </c>
      <c r="I105" s="14">
        <f>data!AD59</f>
        <v>23173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26.37</v>
      </c>
      <c r="D106" s="26">
        <f>data!Y60</f>
        <v>205.57</v>
      </c>
      <c r="E106" s="26">
        <f>data!Z60</f>
        <v>56.22</v>
      </c>
      <c r="F106" s="26">
        <f>data!AA60</f>
        <v>9.8800000000000008</v>
      </c>
      <c r="G106" s="26">
        <f>data!AB60</f>
        <v>245.97</v>
      </c>
      <c r="H106" s="26">
        <f>data!AC60</f>
        <v>64.38</v>
      </c>
      <c r="I106" s="26">
        <f>data!AD60</f>
        <v>13.96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2397745.0499999998</v>
      </c>
      <c r="D107" s="14">
        <f>data!Y61</f>
        <v>17635837.66</v>
      </c>
      <c r="E107" s="14">
        <f>data!Z61</f>
        <v>6380096.1100000003</v>
      </c>
      <c r="F107" s="14">
        <f>data!AA61</f>
        <v>1354484.14</v>
      </c>
      <c r="G107" s="14">
        <f>data!AB61</f>
        <v>26286722.199999999</v>
      </c>
      <c r="H107" s="14">
        <f>data!AC61</f>
        <v>5212682.83</v>
      </c>
      <c r="I107" s="14">
        <f>data!AD61</f>
        <v>1104503.82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843218</v>
      </c>
      <c r="D108" s="14">
        <f>data!Y62</f>
        <v>6441458</v>
      </c>
      <c r="E108" s="14">
        <f>data!Z62</f>
        <v>2207814</v>
      </c>
      <c r="F108" s="14">
        <f>data!AA62</f>
        <v>517312</v>
      </c>
      <c r="G108" s="14">
        <f>data!AB62</f>
        <v>9772875</v>
      </c>
      <c r="H108" s="14">
        <f>data!AC62</f>
        <v>1947071</v>
      </c>
      <c r="I108" s="14">
        <f>data!AD62</f>
        <v>404617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733617.12</v>
      </c>
      <c r="D110" s="14">
        <f>data!Y64</f>
        <v>6408706.9000000004</v>
      </c>
      <c r="E110" s="14">
        <f>data!Z64</f>
        <v>164903.23000000001</v>
      </c>
      <c r="F110" s="14">
        <f>data!AA64</f>
        <v>4388898.43</v>
      </c>
      <c r="G110" s="14">
        <f>data!AB64</f>
        <v>115497746.88</v>
      </c>
      <c r="H110" s="14">
        <f>data!AC64</f>
        <v>1247955.24</v>
      </c>
      <c r="I110" s="14">
        <f>data!AD64</f>
        <v>322729.74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3904.22</v>
      </c>
      <c r="E111" s="14">
        <f>data!Z65</f>
        <v>3.98</v>
      </c>
      <c r="F111" s="14">
        <f>data!AA65</f>
        <v>0</v>
      </c>
      <c r="G111" s="14">
        <f>data!AB65</f>
        <v>1226.75</v>
      </c>
      <c r="H111" s="14">
        <f>data!AC65</f>
        <v>227.74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182209.45</v>
      </c>
      <c r="D112" s="14">
        <f>data!Y66</f>
        <v>964521.51</v>
      </c>
      <c r="E112" s="14">
        <f>data!Z66</f>
        <v>1422294.06</v>
      </c>
      <c r="F112" s="14">
        <f>data!AA66</f>
        <v>22563.27</v>
      </c>
      <c r="G112" s="14">
        <f>data!AB66</f>
        <v>6777084.6799999997</v>
      </c>
      <c r="H112" s="14">
        <f>data!AC66</f>
        <v>5674.32</v>
      </c>
      <c r="I112" s="14">
        <f>data!AD66</f>
        <v>22770.28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726139</v>
      </c>
      <c r="D113" s="14">
        <f>data!Y67</f>
        <v>3334752</v>
      </c>
      <c r="E113" s="14">
        <f>data!Z67</f>
        <v>1278223</v>
      </c>
      <c r="F113" s="14">
        <f>data!AA67</f>
        <v>364233</v>
      </c>
      <c r="G113" s="14">
        <f>data!AB67</f>
        <v>47825</v>
      </c>
      <c r="H113" s="14">
        <f>data!AC67</f>
        <v>445660</v>
      </c>
      <c r="I113" s="14">
        <f>data!AD67</f>
        <v>132783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45.42</v>
      </c>
      <c r="D114" s="14">
        <f>data!Y68</f>
        <v>153366.72</v>
      </c>
      <c r="E114" s="14">
        <f>data!Z68</f>
        <v>324.43</v>
      </c>
      <c r="F114" s="14">
        <f>data!AA68</f>
        <v>0</v>
      </c>
      <c r="G114" s="14">
        <f>data!AB68</f>
        <v>1083569.23</v>
      </c>
      <c r="H114" s="14">
        <f>data!AC68</f>
        <v>187017.79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40583.49</v>
      </c>
      <c r="D115" s="14">
        <f>data!Y69</f>
        <v>272339.46999999997</v>
      </c>
      <c r="E115" s="14">
        <f>data!Z69</f>
        <v>22339.01</v>
      </c>
      <c r="F115" s="14">
        <f>data!AA69</f>
        <v>77.47</v>
      </c>
      <c r="G115" s="14">
        <f>data!AB69</f>
        <v>274061.76</v>
      </c>
      <c r="H115" s="14">
        <f>data!AC69</f>
        <v>2887.09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-1291.6199999999999</v>
      </c>
      <c r="D116" s="14">
        <f>-data!Y70</f>
        <v>-238793.68</v>
      </c>
      <c r="E116" s="14">
        <f>-data!Z70</f>
        <v>0</v>
      </c>
      <c r="F116" s="14">
        <f>-data!AA70</f>
        <v>0</v>
      </c>
      <c r="G116" s="14">
        <f>-data!AB70</f>
        <v>-34952999.43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4922265.91</v>
      </c>
      <c r="D117" s="14">
        <f>data!Y71</f>
        <v>34976092.800000004</v>
      </c>
      <c r="E117" s="14">
        <f>data!Z71</f>
        <v>11475997.82</v>
      </c>
      <c r="F117" s="14">
        <f>data!AA71</f>
        <v>6647568.3099999987</v>
      </c>
      <c r="G117" s="14">
        <f>data!AB71</f>
        <v>124788112.06999996</v>
      </c>
      <c r="H117" s="14">
        <f>data!AC71</f>
        <v>9049176.0099999998</v>
      </c>
      <c r="I117" s="14">
        <f>data!AD71</f>
        <v>1987403.84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10166759</v>
      </c>
      <c r="D119" s="48">
        <f>+data!M690</f>
        <v>25836369</v>
      </c>
      <c r="E119" s="48">
        <f>+data!M691</f>
        <v>12797304</v>
      </c>
      <c r="F119" s="48">
        <f>+data!M692</f>
        <v>4049890</v>
      </c>
      <c r="G119" s="48">
        <f>+data!M693</f>
        <v>61773073</v>
      </c>
      <c r="H119" s="48">
        <f>+data!M694</f>
        <v>4590054</v>
      </c>
      <c r="I119" s="48">
        <f>+data!M695</f>
        <v>1374793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31519047.199999999</v>
      </c>
      <c r="D120" s="14">
        <f>data!Y73</f>
        <v>49384049.990000002</v>
      </c>
      <c r="E120" s="14">
        <f>data!Z73</f>
        <v>7050023</v>
      </c>
      <c r="F120" s="14">
        <f>data!AA73</f>
        <v>1921825</v>
      </c>
      <c r="G120" s="14">
        <f>data!AB73</f>
        <v>232022447.28999999</v>
      </c>
      <c r="H120" s="14">
        <f>data!AC73</f>
        <v>25011237</v>
      </c>
      <c r="I120" s="14">
        <f>data!AD73</f>
        <v>9437155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65462285.899999999</v>
      </c>
      <c r="D121" s="14">
        <f>data!Y74</f>
        <v>126391632.31999999</v>
      </c>
      <c r="E121" s="14">
        <f>data!Z74</f>
        <v>96044217</v>
      </c>
      <c r="F121" s="14">
        <f>data!AA74</f>
        <v>28425636.670000002</v>
      </c>
      <c r="G121" s="14">
        <f>data!AB74</f>
        <v>202046822.18000001</v>
      </c>
      <c r="H121" s="14">
        <f>data!AC74</f>
        <v>6419800</v>
      </c>
      <c r="I121" s="14">
        <f>data!AD74</f>
        <v>223470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96981333.099999994</v>
      </c>
      <c r="D122" s="14">
        <f>data!Y75</f>
        <v>175775682.31</v>
      </c>
      <c r="E122" s="14">
        <f>data!Z75</f>
        <v>103094240</v>
      </c>
      <c r="F122" s="14">
        <f>data!AA75</f>
        <v>30347461.670000002</v>
      </c>
      <c r="G122" s="14">
        <f>data!AB75</f>
        <v>434069269.47000003</v>
      </c>
      <c r="H122" s="14">
        <f>data!AC75</f>
        <v>31431037</v>
      </c>
      <c r="I122" s="14">
        <f>data!AD75</f>
        <v>9660625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11133</v>
      </c>
      <c r="D124" s="14">
        <f>data!Y76</f>
        <v>65979.03</v>
      </c>
      <c r="E124" s="14">
        <f>data!Z76</f>
        <v>26940</v>
      </c>
      <c r="F124" s="14">
        <f>data!AA76</f>
        <v>3295</v>
      </c>
      <c r="G124" s="14">
        <f>data!AB76</f>
        <v>18889.000000000004</v>
      </c>
      <c r="H124" s="14">
        <f>data!AC76</f>
        <v>3785</v>
      </c>
      <c r="I124" s="14">
        <f>data!AD76</f>
        <v>2037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3880.5007511712593</v>
      </c>
      <c r="D126" s="14">
        <f>data!Y78</f>
        <v>22997.54562800243</v>
      </c>
      <c r="E126" s="14">
        <f>data!Z78</f>
        <v>9390.1634991964183</v>
      </c>
      <c r="F126" s="14">
        <f>data!AA78</f>
        <v>1148.4999528527171</v>
      </c>
      <c r="G126" s="14">
        <f>data!AB78</f>
        <v>6583.9197600713132</v>
      </c>
      <c r="H126" s="14">
        <f>data!AC78</f>
        <v>1319.2935725485688</v>
      </c>
      <c r="I126" s="14">
        <f>data!AD78</f>
        <v>710.01347616418354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66595</v>
      </c>
      <c r="D127" s="14">
        <f>data!Y79</f>
        <v>247816</v>
      </c>
      <c r="E127" s="14">
        <f>data!Z79</f>
        <v>70508</v>
      </c>
      <c r="F127" s="14">
        <f>data!AA79</f>
        <v>40640</v>
      </c>
      <c r="G127" s="14">
        <f>data!AB79</f>
        <v>9549</v>
      </c>
      <c r="H127" s="14">
        <f>data!AC79</f>
        <v>1490</v>
      </c>
      <c r="I127" s="14">
        <f>data!AD79</f>
        <v>200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23.44</v>
      </c>
      <c r="E128" s="26">
        <f>data!Z80</f>
        <v>8.1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5.78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University of Washington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231398</v>
      </c>
      <c r="D137" s="14">
        <f>data!AF59</f>
        <v>0</v>
      </c>
      <c r="E137" s="14">
        <f>data!AG59</f>
        <v>28279</v>
      </c>
      <c r="F137" s="14">
        <f>data!AH59</f>
        <v>0</v>
      </c>
      <c r="G137" s="14">
        <f>data!AI59</f>
        <v>0</v>
      </c>
      <c r="H137" s="14">
        <f>data!AJ59</f>
        <v>353718</v>
      </c>
      <c r="I137" s="14">
        <f>data!AK59</f>
        <v>77613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86.87</v>
      </c>
      <c r="D138" s="26" t="str">
        <f>data!AF60</f>
        <v/>
      </c>
      <c r="E138" s="26">
        <f>data!AG60</f>
        <v>84.81</v>
      </c>
      <c r="F138" s="26" t="str">
        <f>data!AH60</f>
        <v/>
      </c>
      <c r="G138" s="26" t="str">
        <f>data!AI60</f>
        <v/>
      </c>
      <c r="H138" s="26">
        <f>data!AJ60</f>
        <v>723.03</v>
      </c>
      <c r="I138" s="26">
        <f>data!AK60</f>
        <v>25.23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8302669.6299999999</v>
      </c>
      <c r="D139" s="14">
        <f>data!AF61</f>
        <v>0</v>
      </c>
      <c r="E139" s="14">
        <f>data!AG61</f>
        <v>9641514.6899999995</v>
      </c>
      <c r="F139" s="14">
        <f>data!AH61</f>
        <v>0</v>
      </c>
      <c r="G139" s="14">
        <f>data!AI61</f>
        <v>0</v>
      </c>
      <c r="H139" s="14">
        <f>data!AJ61</f>
        <v>54442698.609999999</v>
      </c>
      <c r="I139" s="14">
        <f>data!AK61</f>
        <v>2333850.79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3166047</v>
      </c>
      <c r="D140" s="14">
        <f>data!AF62</f>
        <v>0</v>
      </c>
      <c r="E140" s="14">
        <f>data!AG62</f>
        <v>2720509</v>
      </c>
      <c r="F140" s="14">
        <f>data!AH62</f>
        <v>0</v>
      </c>
      <c r="G140" s="14">
        <f>data!AI62</f>
        <v>0</v>
      </c>
      <c r="H140" s="14">
        <f>data!AJ62</f>
        <v>20288676</v>
      </c>
      <c r="I140" s="14">
        <f>data!AK62</f>
        <v>901131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137083.45000000001</v>
      </c>
      <c r="D142" s="14">
        <f>data!AF64</f>
        <v>0</v>
      </c>
      <c r="E142" s="14">
        <f>data!AG64</f>
        <v>894526.14</v>
      </c>
      <c r="F142" s="14">
        <f>data!AH64</f>
        <v>0</v>
      </c>
      <c r="G142" s="14">
        <f>data!AI64</f>
        <v>0</v>
      </c>
      <c r="H142" s="14">
        <f>data!AJ64</f>
        <v>10072558.369999999</v>
      </c>
      <c r="I142" s="14">
        <f>data!AK64</f>
        <v>23624.04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884.61</v>
      </c>
      <c r="F143" s="14">
        <f>data!AH65</f>
        <v>0</v>
      </c>
      <c r="G143" s="14">
        <f>data!AI65</f>
        <v>0</v>
      </c>
      <c r="H143" s="14">
        <f>data!AJ65</f>
        <v>17663.32</v>
      </c>
      <c r="I143" s="14">
        <f>data!AK65</f>
        <v>914.16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25669.68</v>
      </c>
      <c r="D144" s="14">
        <f>data!AF66</f>
        <v>0</v>
      </c>
      <c r="E144" s="14">
        <f>data!AG66</f>
        <v>1155861.49</v>
      </c>
      <c r="F144" s="14">
        <f>data!AH66</f>
        <v>0</v>
      </c>
      <c r="G144" s="14">
        <f>data!AI66</f>
        <v>0</v>
      </c>
      <c r="H144" s="14">
        <f>data!AJ66</f>
        <v>355298.63</v>
      </c>
      <c r="I144" s="14">
        <f>data!AK66</f>
        <v>344.28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54958</v>
      </c>
      <c r="D145" s="14">
        <f>data!AF67</f>
        <v>0</v>
      </c>
      <c r="E145" s="14">
        <f>data!AG67</f>
        <v>97522</v>
      </c>
      <c r="F145" s="14">
        <f>data!AH67</f>
        <v>0</v>
      </c>
      <c r="G145" s="14">
        <f>data!AI67</f>
        <v>0</v>
      </c>
      <c r="H145" s="14">
        <f>data!AJ67</f>
        <v>1249558</v>
      </c>
      <c r="I145" s="14">
        <f>data!AK67</f>
        <v>4231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2000.79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3384255.91</v>
      </c>
      <c r="I146" s="14">
        <f>data!AK68</f>
        <v>172.93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32546.2</v>
      </c>
      <c r="D147" s="14">
        <f>data!AF69</f>
        <v>0</v>
      </c>
      <c r="E147" s="14">
        <f>data!AG69</f>
        <v>6830.03</v>
      </c>
      <c r="F147" s="14">
        <f>data!AH69</f>
        <v>0</v>
      </c>
      <c r="G147" s="14">
        <f>data!AI69</f>
        <v>0</v>
      </c>
      <c r="H147" s="14">
        <f>data!AJ69</f>
        <v>230412.38</v>
      </c>
      <c r="I147" s="14">
        <f>data!AK69</f>
        <v>4036.22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-34288.25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-1702444.4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11686686.499999996</v>
      </c>
      <c r="D149" s="14">
        <f>data!AF71</f>
        <v>0</v>
      </c>
      <c r="E149" s="14">
        <f>data!AG71</f>
        <v>14517647.959999999</v>
      </c>
      <c r="F149" s="14">
        <f>data!AH71</f>
        <v>0</v>
      </c>
      <c r="G149" s="14">
        <f>data!AI71</f>
        <v>0</v>
      </c>
      <c r="H149" s="14">
        <f>data!AJ71</f>
        <v>88338676.819999978</v>
      </c>
      <c r="I149" s="14">
        <f>data!AK71</f>
        <v>3268304.4200000004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5522615</v>
      </c>
      <c r="D151" s="48">
        <f>+data!M697</f>
        <v>0</v>
      </c>
      <c r="E151" s="48">
        <f>+data!M698</f>
        <v>10049075</v>
      </c>
      <c r="F151" s="48">
        <f>+data!M699</f>
        <v>0</v>
      </c>
      <c r="G151" s="48">
        <f>+data!M700</f>
        <v>0</v>
      </c>
      <c r="H151" s="48">
        <f>+data!M701</f>
        <v>46059581</v>
      </c>
      <c r="I151" s="48">
        <f>+data!M702</f>
        <v>1392102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10841313.02</v>
      </c>
      <c r="D152" s="14">
        <f>data!AF73</f>
        <v>0</v>
      </c>
      <c r="E152" s="14">
        <f>data!AG73</f>
        <v>20692363</v>
      </c>
      <c r="F152" s="14">
        <f>data!AH73</f>
        <v>0</v>
      </c>
      <c r="G152" s="14">
        <f>data!AI73</f>
        <v>0</v>
      </c>
      <c r="H152" s="14">
        <f>data!AJ73</f>
        <v>11938613.300000001</v>
      </c>
      <c r="I152" s="14">
        <f>data!AK73</f>
        <v>7233250.2300000004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13275974.17</v>
      </c>
      <c r="D153" s="14">
        <f>data!AF74</f>
        <v>0</v>
      </c>
      <c r="E153" s="14">
        <f>data!AG74</f>
        <v>51197601.969999999</v>
      </c>
      <c r="F153" s="14">
        <f>data!AH74</f>
        <v>0</v>
      </c>
      <c r="G153" s="14">
        <f>data!AI74</f>
        <v>0</v>
      </c>
      <c r="H153" s="14">
        <f>data!AJ74</f>
        <v>184092023.90000001</v>
      </c>
      <c r="I153" s="14">
        <f>data!AK74</f>
        <v>129761.83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24117287.189999998</v>
      </c>
      <c r="D154" s="14">
        <f>data!AF75</f>
        <v>0</v>
      </c>
      <c r="E154" s="14">
        <f>data!AG75</f>
        <v>71889964.969999999</v>
      </c>
      <c r="F154" s="14">
        <f>data!AH75</f>
        <v>0</v>
      </c>
      <c r="G154" s="14">
        <f>data!AI75</f>
        <v>0</v>
      </c>
      <c r="H154" s="14">
        <f>data!AJ75</f>
        <v>196030637.20000002</v>
      </c>
      <c r="I154" s="14">
        <f>data!AK75</f>
        <v>7363012.0600000005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23088.140000000003</v>
      </c>
      <c r="D156" s="14">
        <f>data!AF76</f>
        <v>0</v>
      </c>
      <c r="E156" s="14">
        <f>data!AG76</f>
        <v>12573</v>
      </c>
      <c r="F156" s="14">
        <f>data!AH76</f>
        <v>0</v>
      </c>
      <c r="G156" s="14">
        <f>data!AI76</f>
        <v>0</v>
      </c>
      <c r="H156" s="14">
        <f>data!AJ76</f>
        <v>192991.94</v>
      </c>
      <c r="I156" s="14">
        <f>data!AK76</f>
        <v>2948.48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8047.5653115195555</v>
      </c>
      <c r="D158" s="14">
        <f>data!AF78</f>
        <v>0</v>
      </c>
      <c r="E158" s="14">
        <f>data!AG78</f>
        <v>4382.4248580325375</v>
      </c>
      <c r="F158" s="14">
        <f>data!AH78</f>
        <v>0</v>
      </c>
      <c r="G158" s="14">
        <f>data!AI78</f>
        <v>0</v>
      </c>
      <c r="H158" s="14">
        <f>data!AJ78</f>
        <v>67268.963274948226</v>
      </c>
      <c r="I158" s="14">
        <f>data!AK78</f>
        <v>1027.7174934710711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19523</v>
      </c>
      <c r="D159" s="14">
        <f>data!AF79</f>
        <v>0</v>
      </c>
      <c r="E159" s="14">
        <f>data!AG79</f>
        <v>180967</v>
      </c>
      <c r="F159" s="14">
        <f>data!AH79</f>
        <v>0</v>
      </c>
      <c r="G159" s="14">
        <f>data!AI79</f>
        <v>0</v>
      </c>
      <c r="H159" s="14">
        <f>data!AJ79</f>
        <v>289633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45.54</v>
      </c>
      <c r="F160" s="26">
        <f>data!AH80</f>
        <v>0</v>
      </c>
      <c r="G160" s="26">
        <f>data!AI80</f>
        <v>0</v>
      </c>
      <c r="H160" s="26">
        <f>data!AJ80</f>
        <v>202.87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University of Washington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13189</v>
      </c>
      <c r="D169" s="14">
        <f>data!AM59</f>
        <v>0</v>
      </c>
      <c r="E169" s="14">
        <f>data!AN59</f>
        <v>1326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7.96</v>
      </c>
      <c r="D170" s="26" t="str">
        <f>data!AM60</f>
        <v/>
      </c>
      <c r="E170" s="26">
        <f>data!AN60</f>
        <v>0.37</v>
      </c>
      <c r="F170" s="26" t="str">
        <f>data!AO60</f>
        <v/>
      </c>
      <c r="G170" s="26" t="str">
        <f>data!AP60</f>
        <v/>
      </c>
      <c r="H170" s="26" t="str">
        <f>data!AQ60</f>
        <v/>
      </c>
      <c r="I170" s="26" t="str">
        <f>data!AR60</f>
        <v/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711285.63</v>
      </c>
      <c r="D171" s="14">
        <f>data!AM61</f>
        <v>0</v>
      </c>
      <c r="E171" s="14">
        <f>data!AN61</f>
        <v>25778.15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259052</v>
      </c>
      <c r="D172" s="14">
        <f>data!AM62</f>
        <v>0</v>
      </c>
      <c r="E172" s="14">
        <f>data!AN62</f>
        <v>9313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705.09</v>
      </c>
      <c r="D174" s="14">
        <f>data!AM64</f>
        <v>0</v>
      </c>
      <c r="E174" s="14">
        <f>data!AN64</f>
        <v>23826.87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631.37</v>
      </c>
      <c r="D176" s="14">
        <f>data!AM66</f>
        <v>0</v>
      </c>
      <c r="E176" s="14">
        <f>data!AN66</f>
        <v>3616.69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15031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1265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972939.09</v>
      </c>
      <c r="D181" s="14">
        <f>data!AM71</f>
        <v>0</v>
      </c>
      <c r="E181" s="14">
        <f>data!AN71</f>
        <v>77565.710000000006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585760</v>
      </c>
      <c r="D183" s="48">
        <f>+data!M704</f>
        <v>0</v>
      </c>
      <c r="E183" s="48">
        <f>+data!M705</f>
        <v>219011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3634732.12</v>
      </c>
      <c r="D184" s="14">
        <f>data!AM73</f>
        <v>0</v>
      </c>
      <c r="E184" s="14">
        <f>data!AN73</f>
        <v>39604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29375.66</v>
      </c>
      <c r="D185" s="14">
        <f>data!AM74</f>
        <v>0</v>
      </c>
      <c r="E185" s="14">
        <f>data!AN74</f>
        <v>1333669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3664107.7800000003</v>
      </c>
      <c r="D186" s="14">
        <f>data!AM75</f>
        <v>0</v>
      </c>
      <c r="E186" s="14">
        <f>data!AN75</f>
        <v>1373273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1542.38</v>
      </c>
      <c r="D188" s="14">
        <f>data!AM76</f>
        <v>0</v>
      </c>
      <c r="E188" s="14">
        <f>data!AN76</f>
        <v>1384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537.6095166254853</v>
      </c>
      <c r="D190" s="14">
        <f>data!AM78</f>
        <v>0</v>
      </c>
      <c r="E190" s="14">
        <f>data!AN78</f>
        <v>482.40483603889544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5127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University of Washington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399</v>
      </c>
      <c r="E201" s="14">
        <f>data!AU59</f>
        <v>0</v>
      </c>
      <c r="F201" s="212"/>
      <c r="G201" s="212"/>
      <c r="H201" s="212"/>
      <c r="I201" s="14">
        <f>data!AY59</f>
        <v>308087</v>
      </c>
    </row>
    <row r="202" spans="1:9" ht="20.100000000000001" customHeight="1" x14ac:dyDescent="0.25">
      <c r="A202" s="23">
        <v>5</v>
      </c>
      <c r="B202" s="14" t="s">
        <v>234</v>
      </c>
      <c r="C202" s="26" t="str">
        <f>data!AS60</f>
        <v/>
      </c>
      <c r="D202" s="26">
        <f>data!AT60</f>
        <v>71.52</v>
      </c>
      <c r="E202" s="26" t="str">
        <f>data!AU60</f>
        <v/>
      </c>
      <c r="F202" s="26">
        <f>data!AV60</f>
        <v>18.47</v>
      </c>
      <c r="G202" s="26">
        <f>data!AW60</f>
        <v>5.5</v>
      </c>
      <c r="H202" s="26" t="str">
        <f>data!AX60</f>
        <v/>
      </c>
      <c r="I202" s="26">
        <f>data!AY60</f>
        <v>72.959999999999994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7177532.8799999999</v>
      </c>
      <c r="E203" s="14">
        <f>data!AU61</f>
        <v>0</v>
      </c>
      <c r="F203" s="14">
        <f>data!AV61</f>
        <v>2088356.04</v>
      </c>
      <c r="G203" s="14">
        <f>data!AW61</f>
        <v>485185.16</v>
      </c>
      <c r="H203" s="14">
        <f>data!AX61</f>
        <v>0</v>
      </c>
      <c r="I203" s="14">
        <f>data!AY61</f>
        <v>2859908.91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2408931</v>
      </c>
      <c r="E204" s="14">
        <f>data!AU62</f>
        <v>0</v>
      </c>
      <c r="F204" s="14">
        <f>data!AV62</f>
        <v>781843</v>
      </c>
      <c r="G204" s="14">
        <f>data!AW62</f>
        <v>169553</v>
      </c>
      <c r="H204" s="14">
        <f>data!AX62</f>
        <v>0</v>
      </c>
      <c r="I204" s="14">
        <f>data!AY62</f>
        <v>997550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29576990.920000002</v>
      </c>
      <c r="E206" s="14">
        <f>data!AU64</f>
        <v>0</v>
      </c>
      <c r="F206" s="14">
        <f>data!AV64</f>
        <v>695890.6</v>
      </c>
      <c r="G206" s="14">
        <f>data!AW64</f>
        <v>208247.14</v>
      </c>
      <c r="H206" s="14">
        <f>data!AX64</f>
        <v>0</v>
      </c>
      <c r="I206" s="14">
        <f>data!AY64</f>
        <v>1383725.77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6540.98</v>
      </c>
      <c r="E207" s="14">
        <f>data!AU65</f>
        <v>0</v>
      </c>
      <c r="F207" s="14">
        <f>data!AV65</f>
        <v>0</v>
      </c>
      <c r="G207" s="14">
        <f>data!AW65</f>
        <v>20839.38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3136917.39</v>
      </c>
      <c r="E208" s="14">
        <f>data!AU66</f>
        <v>0</v>
      </c>
      <c r="F208" s="14">
        <f>data!AV66</f>
        <v>3096346.48</v>
      </c>
      <c r="G208" s="14">
        <f>data!AW66</f>
        <v>34469140.979999997</v>
      </c>
      <c r="H208" s="14">
        <f>data!AX66</f>
        <v>0</v>
      </c>
      <c r="I208" s="14">
        <f>data!AY66</f>
        <v>41238.99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72956</v>
      </c>
      <c r="E209" s="14">
        <f>data!AU67</f>
        <v>0</v>
      </c>
      <c r="F209" s="14">
        <f>data!AV67</f>
        <v>24536</v>
      </c>
      <c r="G209" s="14">
        <f>data!AW67</f>
        <v>0</v>
      </c>
      <c r="H209" s="14">
        <f>data!AX67</f>
        <v>0</v>
      </c>
      <c r="I209" s="14">
        <f>data!AY67</f>
        <v>46595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443.82</v>
      </c>
      <c r="E210" s="14">
        <f>data!AU68</f>
        <v>0</v>
      </c>
      <c r="F210" s="14">
        <f>data!AV68</f>
        <v>0</v>
      </c>
      <c r="G210" s="14">
        <f>data!AW68</f>
        <v>9643.9699999999993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36186.559999999998</v>
      </c>
      <c r="E211" s="14">
        <f>data!AU69</f>
        <v>0</v>
      </c>
      <c r="F211" s="14">
        <f>data!AV69</f>
        <v>220.03</v>
      </c>
      <c r="G211" s="14">
        <f>data!AW69</f>
        <v>0</v>
      </c>
      <c r="H211" s="14">
        <f>data!AX69</f>
        <v>0</v>
      </c>
      <c r="I211" s="14">
        <f>data!AY69</f>
        <v>-21468.14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-101.26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-36696.92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42416398.289999999</v>
      </c>
      <c r="E213" s="14">
        <f>data!AU71</f>
        <v>0</v>
      </c>
      <c r="F213" s="14">
        <f>data!AV71</f>
        <v>6687192.1500000004</v>
      </c>
      <c r="G213" s="14">
        <f>data!AW71</f>
        <v>35362609.629999995</v>
      </c>
      <c r="H213" s="14">
        <f>data!AX71</f>
        <v>0</v>
      </c>
      <c r="I213" s="14">
        <f>data!AY71</f>
        <v>5270853.6100000003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14401242</v>
      </c>
      <c r="E215" s="48">
        <f>+data!M712</f>
        <v>0</v>
      </c>
      <c r="F215" s="48">
        <f>+data!M713</f>
        <v>2461631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61248214</v>
      </c>
      <c r="E216" s="14">
        <f>data!AU73</f>
        <v>0</v>
      </c>
      <c r="F216" s="14">
        <f>data!AV73</f>
        <v>5847744.7699999996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1890265.4</v>
      </c>
      <c r="E217" s="14">
        <f>data!AU74</f>
        <v>0</v>
      </c>
      <c r="F217" s="14">
        <f>data!AV74</f>
        <v>6401914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63138479.399999999</v>
      </c>
      <c r="E218" s="14">
        <f>data!AU75</f>
        <v>0</v>
      </c>
      <c r="F218" s="14">
        <f>data!AV75</f>
        <v>12249658.77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20057</v>
      </c>
      <c r="E220" s="14">
        <f>data!AU76</f>
        <v>0</v>
      </c>
      <c r="F220" s="14">
        <f>data!AV76</f>
        <v>1836.35</v>
      </c>
      <c r="G220" s="14">
        <f>data!AW76</f>
        <v>9949</v>
      </c>
      <c r="H220" s="14">
        <f>data!AX76</f>
        <v>0</v>
      </c>
      <c r="I220" s="85">
        <f>data!AY76</f>
        <v>12420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211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6991.0359800810165</v>
      </c>
      <c r="E222" s="14">
        <f>data!AU78</f>
        <v>0</v>
      </c>
      <c r="F222" s="14">
        <f>data!AV78</f>
        <v>640.0752316907699</v>
      </c>
      <c r="G222" s="14">
        <f>data!AW78</f>
        <v>3467.8075966408751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15160</v>
      </c>
      <c r="G223" s="14">
        <f>data!AW79</f>
        <v>6885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34.86</v>
      </c>
      <c r="E224" s="26">
        <f>data!AU80</f>
        <v>0</v>
      </c>
      <c r="F224" s="26">
        <f>data!AV80</f>
        <v>18.2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University of Washington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1071433</v>
      </c>
      <c r="D233" s="14">
        <f>data!BA59</f>
        <v>0</v>
      </c>
      <c r="E233" s="212"/>
      <c r="F233" s="212"/>
      <c r="G233" s="212"/>
      <c r="H233" s="14">
        <f>data!BE59</f>
        <v>1139620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43.42</v>
      </c>
      <c r="D234" s="26">
        <f>data!BA60</f>
        <v>7.2</v>
      </c>
      <c r="E234" s="26">
        <f>data!BB60</f>
        <v>69.61</v>
      </c>
      <c r="F234" s="26" t="str">
        <f>data!BC60</f>
        <v/>
      </c>
      <c r="G234" s="26" t="str">
        <f>data!BD60</f>
        <v/>
      </c>
      <c r="H234" s="26">
        <f>data!BE60</f>
        <v>136.88999999999999</v>
      </c>
      <c r="I234" s="26">
        <f>data!BF60</f>
        <v>192.01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1748012.9</v>
      </c>
      <c r="D235" s="14">
        <f>data!BA61</f>
        <v>282215.40999999997</v>
      </c>
      <c r="E235" s="14">
        <f>data!BB61</f>
        <v>5952569.9800000004</v>
      </c>
      <c r="F235" s="14">
        <f>data!BC61</f>
        <v>0</v>
      </c>
      <c r="G235" s="14">
        <f>data!BD61</f>
        <v>0</v>
      </c>
      <c r="H235" s="14">
        <f>data!BE61</f>
        <v>9671338.9000000004</v>
      </c>
      <c r="I235" s="14">
        <f>data!BF61</f>
        <v>7945787.5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612320</v>
      </c>
      <c r="D236" s="14">
        <f>data!BA62</f>
        <v>107527</v>
      </c>
      <c r="E236" s="14">
        <f>data!BB62</f>
        <v>2184120</v>
      </c>
      <c r="F236" s="14">
        <f>data!BC62</f>
        <v>0</v>
      </c>
      <c r="G236" s="14">
        <f>data!BD62</f>
        <v>0</v>
      </c>
      <c r="H236" s="14">
        <f>data!BE62</f>
        <v>3583106</v>
      </c>
      <c r="I236" s="14">
        <f>data!BF62</f>
        <v>2832605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2825725.39</v>
      </c>
      <c r="D238" s="14">
        <f>data!BA64</f>
        <v>65</v>
      </c>
      <c r="E238" s="14">
        <f>data!BB64</f>
        <v>23832.15</v>
      </c>
      <c r="F238" s="14">
        <f>data!BC64</f>
        <v>0</v>
      </c>
      <c r="G238" s="14">
        <f>data!BD64</f>
        <v>0</v>
      </c>
      <c r="H238" s="14">
        <f>data!BE64</f>
        <v>1061817.76</v>
      </c>
      <c r="I238" s="14">
        <f>data!BF64</f>
        <v>736754.67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191.28</v>
      </c>
      <c r="F239" s="14">
        <f>data!BC65</f>
        <v>0</v>
      </c>
      <c r="G239" s="14">
        <f>data!BD65</f>
        <v>0</v>
      </c>
      <c r="H239" s="14">
        <f>data!BE65</f>
        <v>6127427.54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46416.28</v>
      </c>
      <c r="D240" s="14">
        <f>data!BA66</f>
        <v>380843.19</v>
      </c>
      <c r="E240" s="14">
        <f>data!BB66</f>
        <v>171114.75</v>
      </c>
      <c r="F240" s="14">
        <f>data!BC66</f>
        <v>0</v>
      </c>
      <c r="G240" s="14">
        <f>data!BD66</f>
        <v>3688555.23</v>
      </c>
      <c r="H240" s="14">
        <f>data!BE66</f>
        <v>20262983.390000001</v>
      </c>
      <c r="I240" s="14">
        <f>data!BF66</f>
        <v>93097.49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60430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1337677</v>
      </c>
      <c r="I241" s="14">
        <f>data!BF67</f>
        <v>41263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536.04</v>
      </c>
      <c r="F242" s="14">
        <f>data!BC68</f>
        <v>0</v>
      </c>
      <c r="G242" s="14">
        <f>data!BD68</f>
        <v>0</v>
      </c>
      <c r="H242" s="14">
        <f>data!BE68</f>
        <v>43563.15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21699.57</v>
      </c>
      <c r="D243" s="14">
        <f>data!BA69</f>
        <v>0</v>
      </c>
      <c r="E243" s="14">
        <f>data!BB69</f>
        <v>69044.34</v>
      </c>
      <c r="F243" s="14">
        <f>data!BC69</f>
        <v>0</v>
      </c>
      <c r="G243" s="14">
        <f>data!BD69</f>
        <v>-56.08</v>
      </c>
      <c r="H243" s="14">
        <f>data!BE69</f>
        <v>130862.47</v>
      </c>
      <c r="I243" s="14">
        <f>data!BF69</f>
        <v>4673.34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-5892519.8799999999</v>
      </c>
      <c r="D244" s="14">
        <f>-data!BA70</f>
        <v>0</v>
      </c>
      <c r="E244" s="14">
        <f>-data!BB70</f>
        <v>-439.2</v>
      </c>
      <c r="F244" s="14">
        <f>-data!BC70</f>
        <v>0</v>
      </c>
      <c r="G244" s="14">
        <f>-data!BD70</f>
        <v>0</v>
      </c>
      <c r="H244" s="14">
        <f>-data!BE70</f>
        <v>-52594.74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-577915.73999999929</v>
      </c>
      <c r="D245" s="14">
        <f>data!BA71</f>
        <v>770650.6</v>
      </c>
      <c r="E245" s="14">
        <f>data!BB71</f>
        <v>8400969.3400000017</v>
      </c>
      <c r="F245" s="14">
        <f>data!BC71</f>
        <v>0</v>
      </c>
      <c r="G245" s="14">
        <f>data!BD71</f>
        <v>3688499.15</v>
      </c>
      <c r="H245" s="14">
        <f>data!BE71</f>
        <v>42166181.469999999</v>
      </c>
      <c r="I245" s="14">
        <f>data!BF71</f>
        <v>11654181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16228</v>
      </c>
      <c r="D252" s="85">
        <f>data!BA76</f>
        <v>583</v>
      </c>
      <c r="E252" s="85">
        <f>data!BB76</f>
        <v>2405</v>
      </c>
      <c r="F252" s="85">
        <f>data!BC76</f>
        <v>0</v>
      </c>
      <c r="G252" s="85">
        <f>data!BD76</f>
        <v>1286</v>
      </c>
      <c r="H252" s="85">
        <f>data!BE76</f>
        <v>17050</v>
      </c>
      <c r="I252" s="85">
        <f>data!BF76</f>
        <v>18657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203.20955159730929</v>
      </c>
      <c r="E254" s="85">
        <f>data!BB78</f>
        <v>838.28297013984354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University of Washington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27.62</v>
      </c>
      <c r="D266" s="26" t="str">
        <f>data!BH60</f>
        <v/>
      </c>
      <c r="E266" s="26">
        <f>data!BI60</f>
        <v>43.43</v>
      </c>
      <c r="F266" s="26">
        <f>data!BJ60</f>
        <v>0</v>
      </c>
      <c r="G266" s="26">
        <f>data!BK60</f>
        <v>3.03</v>
      </c>
      <c r="H266" s="26">
        <f>data!BL60</f>
        <v>0</v>
      </c>
      <c r="I266" s="26" t="str">
        <f>data!BM60</f>
        <v/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1824815.35</v>
      </c>
      <c r="D267" s="14">
        <f>data!BH61</f>
        <v>0</v>
      </c>
      <c r="E267" s="14">
        <f>data!BI61</f>
        <v>4107931.5</v>
      </c>
      <c r="F267" s="14">
        <f>data!BJ61</f>
        <v>0</v>
      </c>
      <c r="G267" s="14">
        <f>data!BK61</f>
        <v>158124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677659</v>
      </c>
      <c r="D268" s="14">
        <f>data!BH62</f>
        <v>0</v>
      </c>
      <c r="E268" s="14">
        <f>data!BI62</f>
        <v>5488298</v>
      </c>
      <c r="F268" s="14">
        <f>data!BJ62</f>
        <v>0</v>
      </c>
      <c r="G268" s="14">
        <f>data!BK62</f>
        <v>62740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212687.98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227823.46</v>
      </c>
      <c r="D270" s="14">
        <f>data!BH64</f>
        <v>0</v>
      </c>
      <c r="E270" s="14">
        <f>data!BI64</f>
        <v>-2106144.9</v>
      </c>
      <c r="F270" s="14">
        <f>data!BJ64</f>
        <v>0</v>
      </c>
      <c r="G270" s="14">
        <f>data!BK64</f>
        <v>0</v>
      </c>
      <c r="H270" s="14">
        <f>data!BL64</f>
        <v>12.62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15492.31</v>
      </c>
      <c r="D271" s="14">
        <f>data!BH65</f>
        <v>0</v>
      </c>
      <c r="E271" s="14">
        <f>data!BI65</f>
        <v>774.5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177223.47</v>
      </c>
      <c r="D272" s="14">
        <f>data!BH66</f>
        <v>69624677.799999997</v>
      </c>
      <c r="E272" s="14">
        <f>data!BI66</f>
        <v>20347422.469999999</v>
      </c>
      <c r="F272" s="14">
        <f>data!BJ66</f>
        <v>8178898.2599999998</v>
      </c>
      <c r="G272" s="14">
        <f>data!BK66</f>
        <v>22130109.989999998</v>
      </c>
      <c r="H272" s="14">
        <f>data!BL66</f>
        <v>1667217.05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138201</v>
      </c>
      <c r="D273" s="14">
        <f>data!BH67</f>
        <v>1806305</v>
      </c>
      <c r="E273" s="14">
        <f>data!BI67</f>
        <v>26939335</v>
      </c>
      <c r="F273" s="14">
        <f>data!BJ67</f>
        <v>0</v>
      </c>
      <c r="G273" s="14">
        <f>data!BK67</f>
        <v>1901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518950.11</v>
      </c>
      <c r="D274" s="14">
        <f>data!BH68</f>
        <v>0</v>
      </c>
      <c r="E274" s="14">
        <f>data!BI68</f>
        <v>2043790.71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2610.7399999999998</v>
      </c>
      <c r="D275" s="14">
        <f>data!BH69</f>
        <v>0</v>
      </c>
      <c r="E275" s="14">
        <f>data!BI69</f>
        <v>-1962011.32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-177516.49</v>
      </c>
      <c r="D276" s="14">
        <f>-data!BH70</f>
        <v>-1217541.72</v>
      </c>
      <c r="E276" s="14">
        <f>-data!BI70</f>
        <v>-11409126.5</v>
      </c>
      <c r="F276" s="14">
        <f>-data!BJ70</f>
        <v>0</v>
      </c>
      <c r="G276" s="14">
        <f>-data!BK70</f>
        <v>-161905.32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3405258.95</v>
      </c>
      <c r="D277" s="14">
        <f>data!BH71</f>
        <v>70213441.079999998</v>
      </c>
      <c r="E277" s="14">
        <f>data!BI71</f>
        <v>43450269.460000001</v>
      </c>
      <c r="F277" s="14">
        <f>data!BJ71</f>
        <v>8391586.2400000002</v>
      </c>
      <c r="G277" s="14">
        <f>data!BK71</f>
        <v>22190969.669999998</v>
      </c>
      <c r="H277" s="14">
        <f>data!BL71</f>
        <v>1667229.6700000002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2639</v>
      </c>
      <c r="D284" s="85">
        <f>data!BH76</f>
        <v>244</v>
      </c>
      <c r="E284" s="85">
        <f>data!BI76</f>
        <v>128099</v>
      </c>
      <c r="F284" s="85">
        <f>data!BJ76</f>
        <v>265</v>
      </c>
      <c r="G284" s="85">
        <f>data!BK76</f>
        <v>223</v>
      </c>
      <c r="H284" s="85">
        <f>data!BL76</f>
        <v>1249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85.048251440383311</v>
      </c>
      <c r="E286" s="85">
        <f>data!BI78</f>
        <v>0</v>
      </c>
      <c r="F286" s="213" t="str">
        <f>IF(data!BJ78&gt;0,data!BJ78,"")</f>
        <v>x</v>
      </c>
      <c r="G286" s="85">
        <f>data!BK78</f>
        <v>77.728524881989657</v>
      </c>
      <c r="H286" s="85">
        <f>data!BL78</f>
        <v>435.34945102065063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3338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University of Washington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16.18</v>
      </c>
      <c r="D298" s="26" t="str">
        <f>data!BO60</f>
        <v/>
      </c>
      <c r="E298" s="26" t="str">
        <f>data!BP60</f>
        <v/>
      </c>
      <c r="F298" s="26" t="str">
        <f>data!BQ60</f>
        <v/>
      </c>
      <c r="G298" s="26" t="str">
        <f>data!BR60</f>
        <v/>
      </c>
      <c r="H298" s="26">
        <f>data!BS60</f>
        <v>4.4400000000000004</v>
      </c>
      <c r="I298" s="26" t="str">
        <f>data!BT60</f>
        <v/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2589177.5699999998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198720.48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840757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68489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195042.59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12358.22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201436.51</v>
      </c>
      <c r="H302" s="14">
        <f>data!BS64</f>
        <v>3943.1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492.95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51487614.469999999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5615327.54</v>
      </c>
      <c r="H304" s="14">
        <f>data!BS66</f>
        <v>17956.43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9189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81779.95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845525.93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-97273.01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-2400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55964664.670000002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5814364.0499999998</v>
      </c>
      <c r="H309" s="14">
        <f>data!BS71</f>
        <v>289109.00999999995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3453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1065</v>
      </c>
      <c r="H316" s="85">
        <f>data!BS76</f>
        <v>1823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635.4219769500769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University of Washington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 t="str">
        <f>data!BU60</f>
        <v/>
      </c>
      <c r="D330" s="26">
        <f>data!BV60</f>
        <v>0</v>
      </c>
      <c r="E330" s="26">
        <f>data!BW60</f>
        <v>30.02</v>
      </c>
      <c r="F330" s="26">
        <f>data!BX60</f>
        <v>48.39</v>
      </c>
      <c r="G330" s="26">
        <f>data!BY60</f>
        <v>18.079999999999998</v>
      </c>
      <c r="H330" s="26">
        <f>data!BZ60</f>
        <v>43.66</v>
      </c>
      <c r="I330" s="26">
        <f>data!CA60</f>
        <v>6.91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5696817.6600000001</v>
      </c>
      <c r="F331" s="86">
        <f>data!BX61</f>
        <v>4926060.01</v>
      </c>
      <c r="G331" s="86">
        <f>data!BY61</f>
        <v>1919240.8</v>
      </c>
      <c r="H331" s="86">
        <f>data!BZ61</f>
        <v>4310309.62</v>
      </c>
      <c r="I331" s="86">
        <f>data!CA61</f>
        <v>776392.37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1456928</v>
      </c>
      <c r="F332" s="86">
        <f>data!BX62</f>
        <v>1579811</v>
      </c>
      <c r="G332" s="86">
        <f>data!BY62</f>
        <v>643341</v>
      </c>
      <c r="H332" s="86">
        <f>data!BZ62</f>
        <v>1414200</v>
      </c>
      <c r="I332" s="86">
        <f>data!CA62</f>
        <v>253318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17775.560000000001</v>
      </c>
      <c r="F334" s="86">
        <f>data!BX64</f>
        <v>492979.36</v>
      </c>
      <c r="G334" s="86">
        <f>data!BY64</f>
        <v>6364.8</v>
      </c>
      <c r="H334" s="86">
        <f>data!BZ64</f>
        <v>1899.93</v>
      </c>
      <c r="I334" s="86">
        <f>data!CA64</f>
        <v>47331.59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202.03</v>
      </c>
      <c r="F335" s="86">
        <f>data!BX65</f>
        <v>257.23</v>
      </c>
      <c r="G335" s="86">
        <f>data!BY65</f>
        <v>2412.67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10105539.6</v>
      </c>
      <c r="E336" s="86">
        <f>data!BW66</f>
        <v>419097.5</v>
      </c>
      <c r="F336" s="86">
        <f>data!BX66</f>
        <v>2799331.77</v>
      </c>
      <c r="G336" s="86">
        <f>data!BY66</f>
        <v>543486.84</v>
      </c>
      <c r="H336" s="86">
        <f>data!BZ66</f>
        <v>6433.26</v>
      </c>
      <c r="I336" s="86">
        <f>data!CA66</f>
        <v>17438.82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23066</v>
      </c>
      <c r="E337" s="86">
        <f>data!BW67</f>
        <v>0</v>
      </c>
      <c r="F337" s="86">
        <f>data!BX67</f>
        <v>1385</v>
      </c>
      <c r="G337" s="86">
        <f>data!BY67</f>
        <v>17264</v>
      </c>
      <c r="H337" s="86">
        <f>data!BZ67</f>
        <v>122571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-440.48</v>
      </c>
      <c r="E338" s="86">
        <f>data!BW68</f>
        <v>366</v>
      </c>
      <c r="F338" s="86">
        <f>data!BX68</f>
        <v>183785.68</v>
      </c>
      <c r="G338" s="86">
        <f>data!BY68</f>
        <v>41.04</v>
      </c>
      <c r="H338" s="86">
        <f>data!BZ68</f>
        <v>0</v>
      </c>
      <c r="I338" s="86">
        <f>data!CA68</f>
        <v>93016.31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124341.31</v>
      </c>
      <c r="F339" s="86">
        <f>data!BX69</f>
        <v>6434631.3300000001</v>
      </c>
      <c r="G339" s="86">
        <f>data!BY69</f>
        <v>3868.07</v>
      </c>
      <c r="H339" s="86">
        <f>data!BZ69</f>
        <v>7640.02</v>
      </c>
      <c r="I339" s="86">
        <f>data!CA69</f>
        <v>240721.65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-24000</v>
      </c>
      <c r="F340" s="14">
        <f>-data!BX70</f>
        <v>0</v>
      </c>
      <c r="G340" s="14">
        <f>-data!BY70</f>
        <v>0</v>
      </c>
      <c r="H340" s="14">
        <f>-data!BZ70</f>
        <v>-180</v>
      </c>
      <c r="I340" s="14">
        <f>-data!CA70</f>
        <v>-5587.75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10128165.119999999</v>
      </c>
      <c r="E341" s="14">
        <f>data!BW71</f>
        <v>7691528.0599999996</v>
      </c>
      <c r="F341" s="14">
        <f>data!BX71</f>
        <v>16418241.380000001</v>
      </c>
      <c r="G341" s="14">
        <f>data!BY71</f>
        <v>3136019.2199999993</v>
      </c>
      <c r="H341" s="14">
        <f>data!BZ71</f>
        <v>5862873.8299999991</v>
      </c>
      <c r="I341" s="14">
        <f>data!CA71</f>
        <v>1422630.99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4880</v>
      </c>
      <c r="E348" s="85">
        <f>data!BW76</f>
        <v>1214</v>
      </c>
      <c r="F348" s="85">
        <f>data!BX76</f>
        <v>1403</v>
      </c>
      <c r="G348" s="85">
        <f>data!BY76</f>
        <v>3511</v>
      </c>
      <c r="H348" s="85">
        <f>data!BZ76</f>
        <v>885</v>
      </c>
      <c r="I348" s="85">
        <f>data!CA76</f>
        <v>483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1700.9650288076662</v>
      </c>
      <c r="E350" s="85">
        <f>data!BW78</f>
        <v>423.14990675666121</v>
      </c>
      <c r="F350" s="85">
        <f>data!BX78</f>
        <v>489.02744578220398</v>
      </c>
      <c r="G350" s="85">
        <f>data!BY78</f>
        <v>1223.7885688819088</v>
      </c>
      <c r="H350" s="85">
        <f>data!BZ78</f>
        <v>308.47419067516074</v>
      </c>
      <c r="I350" s="85">
        <f>data!CA78</f>
        <v>168.35371084305385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University of Washington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2.02</v>
      </c>
      <c r="D362" s="26">
        <f>data!CC60</f>
        <v>0.4</v>
      </c>
      <c r="E362" s="217"/>
      <c r="F362" s="211"/>
      <c r="G362" s="211"/>
      <c r="H362" s="211"/>
      <c r="I362" s="87">
        <f>data!CE60</f>
        <v>4451.37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130382.51</v>
      </c>
      <c r="D363" s="86">
        <f>data!CC61</f>
        <v>24027.21</v>
      </c>
      <c r="E363" s="218"/>
      <c r="F363" s="219"/>
      <c r="G363" s="219"/>
      <c r="H363" s="219"/>
      <c r="I363" s="86">
        <f>data!CE61</f>
        <v>376655891.25000012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41065</v>
      </c>
      <c r="D364" s="86">
        <f>data!CC62</f>
        <v>7807</v>
      </c>
      <c r="E364" s="218"/>
      <c r="F364" s="219"/>
      <c r="G364" s="219"/>
      <c r="H364" s="219"/>
      <c r="I364" s="86">
        <f>data!CE62</f>
        <v>137545041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84975234.75</v>
      </c>
      <c r="E365" s="218"/>
      <c r="F365" s="219"/>
      <c r="G365" s="219"/>
      <c r="H365" s="219"/>
      <c r="I365" s="86">
        <f>data!CE63</f>
        <v>85382965.319999993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4041.04</v>
      </c>
      <c r="D366" s="86">
        <f>data!CC64</f>
        <v>0</v>
      </c>
      <c r="E366" s="218"/>
      <c r="F366" s="219"/>
      <c r="G366" s="219"/>
      <c r="H366" s="219"/>
      <c r="I366" s="86">
        <f>data!CE64</f>
        <v>294194515.95000005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78.84</v>
      </c>
      <c r="D367" s="86">
        <f>data!CC65</f>
        <v>0</v>
      </c>
      <c r="E367" s="218"/>
      <c r="F367" s="219"/>
      <c r="G367" s="219"/>
      <c r="H367" s="219"/>
      <c r="I367" s="86">
        <f>data!CE65</f>
        <v>6220213.8500000006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3001.17</v>
      </c>
      <c r="D368" s="86">
        <f>data!CC66</f>
        <v>105764.46</v>
      </c>
      <c r="E368" s="218"/>
      <c r="F368" s="219"/>
      <c r="G368" s="219"/>
      <c r="H368" s="219"/>
      <c r="I368" s="86">
        <f>data!CE66</f>
        <v>300500859.81999999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48069926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42648.84</v>
      </c>
      <c r="D370" s="86">
        <f>data!CC68</f>
        <v>0</v>
      </c>
      <c r="E370" s="218"/>
      <c r="F370" s="219"/>
      <c r="G370" s="219"/>
      <c r="H370" s="219"/>
      <c r="I370" s="86">
        <f>data!CE68</f>
        <v>10403644.209999999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276.36</v>
      </c>
      <c r="D371" s="86">
        <f>data!CC69</f>
        <v>13913174.039999999</v>
      </c>
      <c r="E371" s="86">
        <f>data!CD69</f>
        <v>0</v>
      </c>
      <c r="F371" s="219"/>
      <c r="G371" s="219"/>
      <c r="H371" s="219"/>
      <c r="I371" s="86">
        <f>data!CE69</f>
        <v>21944867.82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-49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-59462099.280000009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221444.76</v>
      </c>
      <c r="D373" s="86">
        <f>data!CC71</f>
        <v>99026007.459999979</v>
      </c>
      <c r="E373" s="86">
        <f>data!CD71</f>
        <v>0</v>
      </c>
      <c r="F373" s="219"/>
      <c r="G373" s="219"/>
      <c r="H373" s="219"/>
      <c r="I373" s="14">
        <f>data!CE71</f>
        <v>1221455825.9400003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-6688446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1568508450.8899999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1314779727.26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2883288178.1499996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100</v>
      </c>
      <c r="D380" s="85">
        <f>data!CC76</f>
        <v>135</v>
      </c>
      <c r="E380" s="214"/>
      <c r="F380" s="211"/>
      <c r="G380" s="211"/>
      <c r="H380" s="211"/>
      <c r="I380" s="14">
        <f>data!CE76</f>
        <v>1139620.28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308087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34.855840754255453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327060.46823690651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3594680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1474.6799999999998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6"/>
  <sheetViews>
    <sheetView showGridLines="0" zoomScale="90" zoomScaleNormal="9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127868107.02000004</v>
      </c>
      <c r="C47" s="184">
        <v>11795852.740000002</v>
      </c>
      <c r="D47" s="184" t="s">
        <v>1273</v>
      </c>
      <c r="E47" s="184">
        <v>21429301.670000002</v>
      </c>
      <c r="F47" s="184" t="s">
        <v>1273</v>
      </c>
      <c r="G47" s="184" t="s">
        <v>1273</v>
      </c>
      <c r="H47" s="184">
        <v>706453.37</v>
      </c>
      <c r="I47" s="184" t="s">
        <v>1273</v>
      </c>
      <c r="J47" s="184" t="s">
        <v>1273</v>
      </c>
      <c r="K47" s="184" t="s">
        <v>1273</v>
      </c>
      <c r="L47" s="184" t="s">
        <v>1273</v>
      </c>
      <c r="M47" s="184" t="s">
        <v>1273</v>
      </c>
      <c r="N47" s="184" t="s">
        <v>1273</v>
      </c>
      <c r="O47" s="184" t="s">
        <v>1273</v>
      </c>
      <c r="P47" s="184">
        <v>5775856.2000000002</v>
      </c>
      <c r="Q47" s="184">
        <v>3499966.0100000012</v>
      </c>
      <c r="R47" s="184">
        <v>2558349.09</v>
      </c>
      <c r="S47" s="184">
        <v>1132863.9699999997</v>
      </c>
      <c r="T47" s="184" t="s">
        <v>1273</v>
      </c>
      <c r="U47" s="184">
        <v>7017396.7100000009</v>
      </c>
      <c r="V47" s="184">
        <v>3330670.2</v>
      </c>
      <c r="W47" s="184">
        <v>1086175.46</v>
      </c>
      <c r="X47" s="184">
        <v>744686.77</v>
      </c>
      <c r="Y47" s="184">
        <v>5550854.2300000014</v>
      </c>
      <c r="Z47" s="184">
        <v>2450714.4100000006</v>
      </c>
      <c r="AA47" s="184">
        <v>466956.43</v>
      </c>
      <c r="AB47" s="184">
        <v>8748912.1800000016</v>
      </c>
      <c r="AC47" s="184">
        <v>2027428.77</v>
      </c>
      <c r="AD47" s="184">
        <v>636696.60000000009</v>
      </c>
      <c r="AE47" s="184">
        <v>2670574.439999999</v>
      </c>
      <c r="AF47" s="184" t="s">
        <v>1273</v>
      </c>
      <c r="AG47" s="184">
        <v>2696778.64</v>
      </c>
      <c r="AH47" s="184" t="s">
        <v>1273</v>
      </c>
      <c r="AI47" s="184" t="s">
        <v>1273</v>
      </c>
      <c r="AJ47" s="184">
        <v>18869607.309999984</v>
      </c>
      <c r="AK47" s="184">
        <v>889642.3</v>
      </c>
      <c r="AL47" s="184">
        <v>399303.62</v>
      </c>
      <c r="AM47" s="184" t="s">
        <v>1273</v>
      </c>
      <c r="AN47" s="184" t="s">
        <v>1273</v>
      </c>
      <c r="AO47" s="184" t="s">
        <v>1273</v>
      </c>
      <c r="AP47" s="184" t="s">
        <v>1273</v>
      </c>
      <c r="AQ47" s="184" t="s">
        <v>1273</v>
      </c>
      <c r="AR47" s="184">
        <v>46864.14</v>
      </c>
      <c r="AS47" s="184" t="s">
        <v>1273</v>
      </c>
      <c r="AT47" s="184">
        <v>2220849.1200000015</v>
      </c>
      <c r="AU47" s="184" t="s">
        <v>1273</v>
      </c>
      <c r="AV47" s="184">
        <v>0</v>
      </c>
      <c r="AW47" s="184">
        <v>57791.06</v>
      </c>
      <c r="AX47" s="184" t="s">
        <v>1273</v>
      </c>
      <c r="AY47" s="184">
        <v>957935.19000000006</v>
      </c>
      <c r="AZ47" s="184">
        <v>595376.49999999988</v>
      </c>
      <c r="BA47" s="184">
        <v>104599.2</v>
      </c>
      <c r="BB47" s="184">
        <v>1936591.89</v>
      </c>
      <c r="BC47" s="184" t="s">
        <v>1273</v>
      </c>
      <c r="BD47" s="184">
        <v>0</v>
      </c>
      <c r="BE47" s="184">
        <v>3135959.3899999997</v>
      </c>
      <c r="BF47" s="184">
        <v>2459515.6800000002</v>
      </c>
      <c r="BG47" s="184">
        <v>662624.89</v>
      </c>
      <c r="BH47" s="184">
        <v>0</v>
      </c>
      <c r="BI47" s="184">
        <v>4496375.8600000003</v>
      </c>
      <c r="BJ47" s="184">
        <v>76.11</v>
      </c>
      <c r="BK47" s="184">
        <v>52394.31</v>
      </c>
      <c r="BL47" s="184">
        <v>761283.18</v>
      </c>
      <c r="BM47" s="184" t="s">
        <v>1273</v>
      </c>
      <c r="BN47" s="184">
        <v>863128.39</v>
      </c>
      <c r="BO47" s="184" t="s">
        <v>1273</v>
      </c>
      <c r="BP47" s="184" t="s">
        <v>1273</v>
      </c>
      <c r="BQ47" s="184" t="s">
        <v>1273</v>
      </c>
      <c r="BR47" s="184">
        <v>0</v>
      </c>
      <c r="BS47" s="184">
        <v>57194.879999999997</v>
      </c>
      <c r="BT47" s="184" t="s">
        <v>1273</v>
      </c>
      <c r="BU47" s="184" t="s">
        <v>1273</v>
      </c>
      <c r="BV47" s="184">
        <v>0</v>
      </c>
      <c r="BW47" s="184">
        <v>1759731.3600000003</v>
      </c>
      <c r="BX47" s="184">
        <v>820016.26</v>
      </c>
      <c r="BY47" s="184">
        <v>615321.2300000001</v>
      </c>
      <c r="BZ47" s="184">
        <v>1441333.4</v>
      </c>
      <c r="CA47" s="184">
        <v>299330.64</v>
      </c>
      <c r="CB47" s="184">
        <v>38773.219999999994</v>
      </c>
      <c r="CC47" s="184">
        <v>0</v>
      </c>
      <c r="CD47" s="195"/>
      <c r="CE47" s="195">
        <f>SUM(C47:CC47)</f>
        <v>127868107.02000004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127868107.02000004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52152772.149999999</v>
      </c>
      <c r="C51" s="184">
        <v>1556858.02</v>
      </c>
      <c r="D51" s="184" t="s">
        <v>1273</v>
      </c>
      <c r="E51" s="184">
        <v>609424.82999999996</v>
      </c>
      <c r="F51" s="184" t="s">
        <v>1273</v>
      </c>
      <c r="G51" s="184" t="s">
        <v>1273</v>
      </c>
      <c r="H51" s="184">
        <v>0</v>
      </c>
      <c r="I51" s="184" t="s">
        <v>1273</v>
      </c>
      <c r="J51" s="184" t="s">
        <v>1273</v>
      </c>
      <c r="K51" s="184" t="s">
        <v>1273</v>
      </c>
      <c r="L51" s="184" t="s">
        <v>1273</v>
      </c>
      <c r="M51" s="184" t="s">
        <v>1273</v>
      </c>
      <c r="N51" s="184" t="s">
        <v>1273</v>
      </c>
      <c r="O51" s="184" t="s">
        <v>1273</v>
      </c>
      <c r="P51" s="184">
        <v>3992021.92</v>
      </c>
      <c r="Q51" s="184">
        <v>115321.28</v>
      </c>
      <c r="R51" s="184">
        <v>13558.77</v>
      </c>
      <c r="S51" s="184">
        <v>776590.15</v>
      </c>
      <c r="T51" s="184" t="s">
        <v>1273</v>
      </c>
      <c r="U51" s="184">
        <v>947972.47</v>
      </c>
      <c r="V51" s="184">
        <v>1638924.93</v>
      </c>
      <c r="W51" s="184">
        <v>2033924.69</v>
      </c>
      <c r="X51" s="184">
        <v>1196653.6400000001</v>
      </c>
      <c r="Y51" s="184">
        <v>3155560.4999999995</v>
      </c>
      <c r="Z51" s="184">
        <v>1137991.3600000001</v>
      </c>
      <c r="AA51" s="184">
        <v>477006.84</v>
      </c>
      <c r="AB51" s="184">
        <v>53583.89</v>
      </c>
      <c r="AC51" s="184">
        <v>530847.93999999994</v>
      </c>
      <c r="AD51" s="184">
        <v>115783.31</v>
      </c>
      <c r="AE51" s="184">
        <v>55755.899999999994</v>
      </c>
      <c r="AF51" s="184" t="s">
        <v>1273</v>
      </c>
      <c r="AG51" s="184">
        <v>106237.63</v>
      </c>
      <c r="AH51" s="184" t="s">
        <v>1273</v>
      </c>
      <c r="AI51" s="184" t="s">
        <v>1273</v>
      </c>
      <c r="AJ51" s="184">
        <v>1347283.1499999997</v>
      </c>
      <c r="AK51" s="184">
        <v>7868.55</v>
      </c>
      <c r="AL51" s="184">
        <v>0</v>
      </c>
      <c r="AM51" s="184" t="s">
        <v>1273</v>
      </c>
      <c r="AN51" s="184" t="s">
        <v>1273</v>
      </c>
      <c r="AO51" s="184" t="s">
        <v>1273</v>
      </c>
      <c r="AP51" s="184" t="s">
        <v>1273</v>
      </c>
      <c r="AQ51" s="184" t="s">
        <v>1273</v>
      </c>
      <c r="AR51" s="184">
        <v>0</v>
      </c>
      <c r="AS51" s="184" t="s">
        <v>1273</v>
      </c>
      <c r="AT51" s="184">
        <v>70012.14</v>
      </c>
      <c r="AU51" s="184" t="s">
        <v>1273</v>
      </c>
      <c r="AV51" s="184">
        <v>0</v>
      </c>
      <c r="AW51" s="184">
        <v>0</v>
      </c>
      <c r="AX51" s="184" t="s">
        <v>1273</v>
      </c>
      <c r="AY51" s="184">
        <v>60266.35</v>
      </c>
      <c r="AZ51" s="184">
        <v>69560.41</v>
      </c>
      <c r="BA51" s="184">
        <v>0</v>
      </c>
      <c r="BB51" s="184">
        <v>0</v>
      </c>
      <c r="BC51" s="184" t="s">
        <v>1273</v>
      </c>
      <c r="BD51" s="184">
        <v>0</v>
      </c>
      <c r="BE51" s="184">
        <v>1424305.07</v>
      </c>
      <c r="BF51" s="184">
        <v>50911.43</v>
      </c>
      <c r="BG51" s="184">
        <v>189790.31</v>
      </c>
      <c r="BH51" s="184">
        <v>3851674.94</v>
      </c>
      <c r="BI51" s="184">
        <v>26356876.399999999</v>
      </c>
      <c r="BJ51" s="184">
        <v>0</v>
      </c>
      <c r="BK51" s="184">
        <v>11408.15</v>
      </c>
      <c r="BL51" s="184">
        <v>416.77</v>
      </c>
      <c r="BM51" s="184" t="s">
        <v>1273</v>
      </c>
      <c r="BN51" s="184">
        <v>9350.4699999999993</v>
      </c>
      <c r="BO51" s="184" t="s">
        <v>1273</v>
      </c>
      <c r="BP51" s="184" t="s">
        <v>1273</v>
      </c>
      <c r="BQ51" s="184" t="s">
        <v>1273</v>
      </c>
      <c r="BR51" s="184">
        <v>971.98</v>
      </c>
      <c r="BS51" s="184">
        <v>58.2</v>
      </c>
      <c r="BT51" s="184" t="s">
        <v>1273</v>
      </c>
      <c r="BU51" s="184" t="s">
        <v>1273</v>
      </c>
      <c r="BV51" s="184">
        <v>24384.7</v>
      </c>
      <c r="BW51" s="184">
        <v>1384.96</v>
      </c>
      <c r="BX51" s="184">
        <v>0</v>
      </c>
      <c r="BY51" s="184">
        <v>37444.1</v>
      </c>
      <c r="BZ51" s="184">
        <v>124786</v>
      </c>
      <c r="CA51" s="184">
        <v>0</v>
      </c>
      <c r="CB51" s="184">
        <v>0</v>
      </c>
      <c r="CC51" s="184">
        <v>0</v>
      </c>
      <c r="CD51" s="195"/>
      <c r="CE51" s="195">
        <f>SUM(C51:CD51)</f>
        <v>52152772.149999999</v>
      </c>
    </row>
    <row r="52" spans="1:84" ht="12.6" customHeight="1" x14ac:dyDescent="0.25">
      <c r="A52" s="171" t="s">
        <v>208</v>
      </c>
      <c r="B52" s="184"/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0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0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0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0</v>
      </c>
      <c r="AF52" s="195">
        <f>ROUND((B52/(CE77+CF77)*AF77),0)</f>
        <v>0</v>
      </c>
      <c r="AG52" s="195">
        <f>ROUND((B52/(CE77+CF77)*AG77),0)</f>
        <v>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0</v>
      </c>
      <c r="AZ52" s="195">
        <f>ROUND((B52/(CE77+CF77)*AZ77),0)</f>
        <v>0</v>
      </c>
      <c r="BA52" s="195">
        <f>ROUND((B52/(CE77+CF77)*BA77),0)</f>
        <v>0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0</v>
      </c>
      <c r="BF52" s="195">
        <f>ROUND((B52/(CE77+CF77)*BF77),0)</f>
        <v>0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0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0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0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52152772.149999999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31911</v>
      </c>
      <c r="D59" s="184"/>
      <c r="E59" s="184">
        <v>96721</v>
      </c>
      <c r="F59" s="184"/>
      <c r="G59" s="184"/>
      <c r="H59" s="184">
        <v>3771</v>
      </c>
      <c r="I59" s="184"/>
      <c r="J59" s="184"/>
      <c r="K59" s="184"/>
      <c r="L59" s="184"/>
      <c r="M59" s="184"/>
      <c r="N59" s="184"/>
      <c r="O59" s="184"/>
      <c r="P59" s="185">
        <v>30615</v>
      </c>
      <c r="Q59" s="185">
        <v>104567</v>
      </c>
      <c r="R59" s="185">
        <v>29144</v>
      </c>
      <c r="S59" s="251"/>
      <c r="T59" s="251"/>
      <c r="U59" s="185">
        <v>2683252</v>
      </c>
      <c r="V59" s="185">
        <v>1624720</v>
      </c>
      <c r="W59" s="185">
        <v>158130</v>
      </c>
      <c r="X59" s="185">
        <v>140264</v>
      </c>
      <c r="Y59" s="185">
        <v>248733</v>
      </c>
      <c r="Z59" s="185">
        <v>241079</v>
      </c>
      <c r="AA59" s="185">
        <v>27475</v>
      </c>
      <c r="AB59" s="251"/>
      <c r="AC59" s="185">
        <v>69112</v>
      </c>
      <c r="AD59" s="185">
        <v>22973</v>
      </c>
      <c r="AE59" s="185">
        <v>230401</v>
      </c>
      <c r="AF59" s="185"/>
      <c r="AG59" s="185">
        <v>27730</v>
      </c>
      <c r="AH59" s="185"/>
      <c r="AI59" s="185"/>
      <c r="AJ59" s="185">
        <v>335439</v>
      </c>
      <c r="AK59" s="185">
        <v>85268</v>
      </c>
      <c r="AL59" s="185">
        <v>19211</v>
      </c>
      <c r="AM59" s="185"/>
      <c r="AN59" s="185"/>
      <c r="AO59" s="185"/>
      <c r="AP59" s="185"/>
      <c r="AQ59" s="185"/>
      <c r="AR59" s="185">
        <v>1093</v>
      </c>
      <c r="AS59" s="185"/>
      <c r="AT59" s="185">
        <v>356</v>
      </c>
      <c r="AU59" s="185"/>
      <c r="AV59" s="251"/>
      <c r="AW59" s="251"/>
      <c r="AX59" s="251"/>
      <c r="AY59" s="185">
        <v>407045</v>
      </c>
      <c r="AZ59" s="185">
        <v>1181646</v>
      </c>
      <c r="BA59" s="251"/>
      <c r="BB59" s="251"/>
      <c r="BC59" s="251"/>
      <c r="BD59" s="251"/>
      <c r="BE59" s="185">
        <v>1043646.1933333335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391.17</v>
      </c>
      <c r="D60" s="187"/>
      <c r="E60" s="187">
        <v>800.76</v>
      </c>
      <c r="F60" s="223"/>
      <c r="G60" s="187"/>
      <c r="H60" s="187">
        <v>23.8</v>
      </c>
      <c r="I60" s="187"/>
      <c r="J60" s="223"/>
      <c r="K60" s="187"/>
      <c r="L60" s="187"/>
      <c r="M60" s="187"/>
      <c r="N60" s="187"/>
      <c r="O60" s="187"/>
      <c r="P60" s="221">
        <v>196.52</v>
      </c>
      <c r="Q60" s="221">
        <v>119.34</v>
      </c>
      <c r="R60" s="221">
        <v>61.09</v>
      </c>
      <c r="S60" s="221">
        <v>72.28</v>
      </c>
      <c r="T60" s="221"/>
      <c r="U60" s="221">
        <v>294</v>
      </c>
      <c r="V60" s="221">
        <v>109.92</v>
      </c>
      <c r="W60" s="221">
        <v>33.46</v>
      </c>
      <c r="X60" s="221">
        <v>25.71</v>
      </c>
      <c r="Y60" s="221">
        <v>197.73</v>
      </c>
      <c r="Z60" s="221">
        <v>70.91</v>
      </c>
      <c r="AA60" s="221">
        <v>10.38</v>
      </c>
      <c r="AB60" s="221">
        <v>237.03</v>
      </c>
      <c r="AC60" s="221">
        <v>73.17</v>
      </c>
      <c r="AD60" s="221">
        <v>19.43</v>
      </c>
      <c r="AE60" s="221">
        <v>81.69</v>
      </c>
      <c r="AF60" s="221"/>
      <c r="AG60" s="221">
        <v>83.68</v>
      </c>
      <c r="AH60" s="221"/>
      <c r="AI60" s="221"/>
      <c r="AJ60" s="221">
        <v>722</v>
      </c>
      <c r="AK60" s="221">
        <v>25.73</v>
      </c>
      <c r="AL60" s="221">
        <v>13.72</v>
      </c>
      <c r="AM60" s="221"/>
      <c r="AN60" s="221"/>
      <c r="AO60" s="221"/>
      <c r="AP60" s="221"/>
      <c r="AQ60" s="221"/>
      <c r="AR60" s="221">
        <v>1.1100000000000001</v>
      </c>
      <c r="AS60" s="221"/>
      <c r="AT60" s="221">
        <v>71.02</v>
      </c>
      <c r="AU60" s="221"/>
      <c r="AV60" s="221">
        <v>0</v>
      </c>
      <c r="AW60" s="221">
        <v>3.05</v>
      </c>
      <c r="AX60" s="221"/>
      <c r="AY60" s="221">
        <v>77.040000000000006</v>
      </c>
      <c r="AZ60" s="221">
        <v>47.75</v>
      </c>
      <c r="BA60" s="221">
        <v>7.7</v>
      </c>
      <c r="BB60" s="221">
        <v>68.69</v>
      </c>
      <c r="BC60" s="221"/>
      <c r="BD60" s="221">
        <v>0</v>
      </c>
      <c r="BE60" s="221">
        <v>130.94999999999999</v>
      </c>
      <c r="BF60" s="221">
        <v>190.43</v>
      </c>
      <c r="BG60" s="221">
        <v>28.58</v>
      </c>
      <c r="BH60" s="221">
        <v>0</v>
      </c>
      <c r="BI60" s="221">
        <v>10.81</v>
      </c>
      <c r="BJ60" s="221">
        <v>0.01</v>
      </c>
      <c r="BK60" s="221">
        <v>2.91</v>
      </c>
      <c r="BL60" s="221">
        <v>34.24</v>
      </c>
      <c r="BM60" s="221"/>
      <c r="BN60" s="221">
        <v>17.22</v>
      </c>
      <c r="BO60" s="221"/>
      <c r="BP60" s="221"/>
      <c r="BQ60" s="221"/>
      <c r="BR60" s="221">
        <v>0</v>
      </c>
      <c r="BS60" s="221">
        <v>3.94</v>
      </c>
      <c r="BT60" s="221"/>
      <c r="BU60" s="221"/>
      <c r="BV60" s="221">
        <v>0</v>
      </c>
      <c r="BW60" s="221">
        <v>40.86</v>
      </c>
      <c r="BX60" s="221">
        <v>25.45</v>
      </c>
      <c r="BY60" s="221">
        <v>18.559999999999999</v>
      </c>
      <c r="BZ60" s="221">
        <v>51.24</v>
      </c>
      <c r="CA60" s="221">
        <v>8.1199999999999992</v>
      </c>
      <c r="CB60" s="221">
        <v>1.85</v>
      </c>
      <c r="CC60" s="221">
        <v>0</v>
      </c>
      <c r="CD60" s="252" t="s">
        <v>221</v>
      </c>
      <c r="CE60" s="254">
        <f t="shared" ref="CE60:CE71" si="0">SUM(C60:CD60)</f>
        <v>4505.0499999999993</v>
      </c>
    </row>
    <row r="61" spans="1:84" ht="12.6" customHeight="1" x14ac:dyDescent="0.25">
      <c r="A61" s="171" t="s">
        <v>235</v>
      </c>
      <c r="B61" s="175"/>
      <c r="C61" s="184">
        <v>36859786.179999985</v>
      </c>
      <c r="D61" s="184" t="s">
        <v>1273</v>
      </c>
      <c r="E61" s="184">
        <v>66163710.60999997</v>
      </c>
      <c r="F61" s="185" t="s">
        <v>1273</v>
      </c>
      <c r="G61" s="184" t="s">
        <v>1273</v>
      </c>
      <c r="H61" s="184">
        <v>2147739.85</v>
      </c>
      <c r="I61" s="185" t="s">
        <v>1273</v>
      </c>
      <c r="J61" s="185" t="s">
        <v>1273</v>
      </c>
      <c r="K61" s="185" t="s">
        <v>1273</v>
      </c>
      <c r="L61" s="185" t="s">
        <v>1273</v>
      </c>
      <c r="M61" s="184" t="s">
        <v>1273</v>
      </c>
      <c r="N61" s="184" t="s">
        <v>1273</v>
      </c>
      <c r="O61" s="184" t="s">
        <v>1273</v>
      </c>
      <c r="P61" s="185">
        <v>17974633.370000005</v>
      </c>
      <c r="Q61" s="185">
        <v>11282824.4</v>
      </c>
      <c r="R61" s="185">
        <v>7841628.7000000002</v>
      </c>
      <c r="S61" s="185">
        <v>3558076.2999999993</v>
      </c>
      <c r="T61" s="185" t="s">
        <v>1273</v>
      </c>
      <c r="U61" s="185">
        <v>20333892.339999977</v>
      </c>
      <c r="V61" s="185">
        <v>11123241.380000001</v>
      </c>
      <c r="W61" s="185">
        <v>3033880.78</v>
      </c>
      <c r="X61" s="185">
        <v>2235850.56</v>
      </c>
      <c r="Y61" s="185">
        <v>16177003.439999998</v>
      </c>
      <c r="Z61" s="185">
        <v>7295856.4299999997</v>
      </c>
      <c r="AA61" s="185">
        <v>1319619.4200000002</v>
      </c>
      <c r="AB61" s="185">
        <v>25142249.040000014</v>
      </c>
      <c r="AC61" s="185">
        <v>5846314.8600000003</v>
      </c>
      <c r="AD61" s="185">
        <v>1843344.0700000003</v>
      </c>
      <c r="AE61" s="185">
        <v>7401136.5799999982</v>
      </c>
      <c r="AF61" s="185" t="s">
        <v>1273</v>
      </c>
      <c r="AG61" s="185">
        <v>9265983.6800000016</v>
      </c>
      <c r="AH61" s="185" t="s">
        <v>1273</v>
      </c>
      <c r="AI61" s="185" t="s">
        <v>1273</v>
      </c>
      <c r="AJ61" s="185">
        <v>54081983.360000066</v>
      </c>
      <c r="AK61" s="185">
        <v>2479046.33</v>
      </c>
      <c r="AL61" s="185">
        <v>1188246.5900000001</v>
      </c>
      <c r="AM61" s="185" t="s">
        <v>1273</v>
      </c>
      <c r="AN61" s="185" t="s">
        <v>1273</v>
      </c>
      <c r="AO61" s="185" t="s">
        <v>1273</v>
      </c>
      <c r="AP61" s="185" t="s">
        <v>1273</v>
      </c>
      <c r="AQ61" s="185" t="s">
        <v>1273</v>
      </c>
      <c r="AR61" s="185">
        <v>163463.84</v>
      </c>
      <c r="AS61" s="185" t="s">
        <v>1273</v>
      </c>
      <c r="AT61" s="185">
        <v>6999824.4300000006</v>
      </c>
      <c r="AU61" s="185" t="s">
        <v>1273</v>
      </c>
      <c r="AV61" s="185">
        <v>0</v>
      </c>
      <c r="AW61" s="185">
        <v>192636.87</v>
      </c>
      <c r="AX61" s="185" t="s">
        <v>1273</v>
      </c>
      <c r="AY61" s="185">
        <v>2943058.0300000003</v>
      </c>
      <c r="AZ61" s="185">
        <v>1838215.7499999998</v>
      </c>
      <c r="BA61" s="185">
        <v>308820.64</v>
      </c>
      <c r="BB61" s="185">
        <v>5544095.3200000012</v>
      </c>
      <c r="BC61" s="185" t="s">
        <v>1273</v>
      </c>
      <c r="BD61" s="185">
        <v>0</v>
      </c>
      <c r="BE61" s="185">
        <v>9000570.9199999999</v>
      </c>
      <c r="BF61" s="185">
        <v>7497002.7700000014</v>
      </c>
      <c r="BG61" s="185">
        <v>1880245.02</v>
      </c>
      <c r="BH61" s="185">
        <v>0</v>
      </c>
      <c r="BI61" s="185">
        <v>1763309.3800000001</v>
      </c>
      <c r="BJ61" s="185">
        <v>425.21</v>
      </c>
      <c r="BK61" s="185">
        <v>139015.15</v>
      </c>
      <c r="BL61" s="185">
        <v>2382282.1799999992</v>
      </c>
      <c r="BM61" s="185" t="s">
        <v>1273</v>
      </c>
      <c r="BN61" s="185">
        <v>2679194.54</v>
      </c>
      <c r="BO61" s="185" t="s">
        <v>1273</v>
      </c>
      <c r="BP61" s="185" t="s">
        <v>1273</v>
      </c>
      <c r="BQ61" s="185" t="s">
        <v>1273</v>
      </c>
      <c r="BR61" s="185">
        <v>0</v>
      </c>
      <c r="BS61" s="185">
        <v>175029.42</v>
      </c>
      <c r="BT61" s="185" t="s">
        <v>1273</v>
      </c>
      <c r="BU61" s="185" t="s">
        <v>1273</v>
      </c>
      <c r="BV61" s="185">
        <v>0</v>
      </c>
      <c r="BW61" s="185">
        <v>6871463.6199999973</v>
      </c>
      <c r="BX61" s="185">
        <v>2539620.48</v>
      </c>
      <c r="BY61" s="185">
        <v>1885107.2600000007</v>
      </c>
      <c r="BZ61" s="185">
        <v>4385340.6500000004</v>
      </c>
      <c r="CA61" s="185">
        <v>919775.52</v>
      </c>
      <c r="CB61" s="185">
        <v>121426.54000000001</v>
      </c>
      <c r="CC61" s="185">
        <v>0</v>
      </c>
      <c r="CD61" s="252" t="s">
        <v>221</v>
      </c>
      <c r="CE61" s="195">
        <f t="shared" si="0"/>
        <v>374825971.80999988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11795853</v>
      </c>
      <c r="D62" s="195">
        <f t="shared" si="1"/>
        <v>0</v>
      </c>
      <c r="E62" s="195">
        <f t="shared" si="1"/>
        <v>21429302</v>
      </c>
      <c r="F62" s="195">
        <f t="shared" si="1"/>
        <v>0</v>
      </c>
      <c r="G62" s="195">
        <f t="shared" si="1"/>
        <v>0</v>
      </c>
      <c r="H62" s="195">
        <f t="shared" si="1"/>
        <v>706453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5775856</v>
      </c>
      <c r="Q62" s="195">
        <f t="shared" si="1"/>
        <v>3499966</v>
      </c>
      <c r="R62" s="195">
        <f t="shared" si="1"/>
        <v>2558349</v>
      </c>
      <c r="S62" s="195">
        <f t="shared" si="1"/>
        <v>1132864</v>
      </c>
      <c r="T62" s="195">
        <f t="shared" si="1"/>
        <v>0</v>
      </c>
      <c r="U62" s="195">
        <f t="shared" si="1"/>
        <v>7017397</v>
      </c>
      <c r="V62" s="195">
        <f t="shared" si="1"/>
        <v>3330670</v>
      </c>
      <c r="W62" s="195">
        <f t="shared" si="1"/>
        <v>1086175</v>
      </c>
      <c r="X62" s="195">
        <f t="shared" si="1"/>
        <v>744687</v>
      </c>
      <c r="Y62" s="195">
        <f t="shared" si="1"/>
        <v>5550854</v>
      </c>
      <c r="Z62" s="195">
        <f t="shared" si="1"/>
        <v>2450714</v>
      </c>
      <c r="AA62" s="195">
        <f t="shared" si="1"/>
        <v>466956</v>
      </c>
      <c r="AB62" s="195">
        <f t="shared" si="1"/>
        <v>8748912</v>
      </c>
      <c r="AC62" s="195">
        <f t="shared" si="1"/>
        <v>2027429</v>
      </c>
      <c r="AD62" s="195">
        <f t="shared" si="1"/>
        <v>636697</v>
      </c>
      <c r="AE62" s="195">
        <f t="shared" si="1"/>
        <v>2670574</v>
      </c>
      <c r="AF62" s="195">
        <f t="shared" si="1"/>
        <v>0</v>
      </c>
      <c r="AG62" s="195">
        <f t="shared" si="1"/>
        <v>2696779</v>
      </c>
      <c r="AH62" s="195">
        <f t="shared" si="1"/>
        <v>0</v>
      </c>
      <c r="AI62" s="195">
        <f t="shared" si="1"/>
        <v>0</v>
      </c>
      <c r="AJ62" s="195">
        <f t="shared" si="1"/>
        <v>18869607</v>
      </c>
      <c r="AK62" s="195">
        <f t="shared" si="1"/>
        <v>889642</v>
      </c>
      <c r="AL62" s="195">
        <f t="shared" si="1"/>
        <v>399304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46864</v>
      </c>
      <c r="AS62" s="195">
        <f t="shared" si="1"/>
        <v>0</v>
      </c>
      <c r="AT62" s="195">
        <f t="shared" si="1"/>
        <v>2220849</v>
      </c>
      <c r="AU62" s="195">
        <f t="shared" si="1"/>
        <v>0</v>
      </c>
      <c r="AV62" s="195">
        <f t="shared" si="1"/>
        <v>0</v>
      </c>
      <c r="AW62" s="195">
        <f t="shared" si="1"/>
        <v>57791</v>
      </c>
      <c r="AX62" s="195">
        <f t="shared" si="1"/>
        <v>0</v>
      </c>
      <c r="AY62" s="195">
        <f>ROUND(AY47+AY48,0)</f>
        <v>957935</v>
      </c>
      <c r="AZ62" s="195">
        <f>ROUND(AZ47+AZ48,0)</f>
        <v>595377</v>
      </c>
      <c r="BA62" s="195">
        <f>ROUND(BA47+BA48,0)</f>
        <v>104599</v>
      </c>
      <c r="BB62" s="195">
        <f t="shared" si="1"/>
        <v>1936592</v>
      </c>
      <c r="BC62" s="195">
        <f t="shared" si="1"/>
        <v>0</v>
      </c>
      <c r="BD62" s="195">
        <f t="shared" si="1"/>
        <v>0</v>
      </c>
      <c r="BE62" s="195">
        <f t="shared" si="1"/>
        <v>3135959</v>
      </c>
      <c r="BF62" s="195">
        <f t="shared" si="1"/>
        <v>2459516</v>
      </c>
      <c r="BG62" s="195">
        <f t="shared" si="1"/>
        <v>662625</v>
      </c>
      <c r="BH62" s="195">
        <f t="shared" si="1"/>
        <v>0</v>
      </c>
      <c r="BI62" s="195">
        <f t="shared" si="1"/>
        <v>4496376</v>
      </c>
      <c r="BJ62" s="195">
        <f t="shared" si="1"/>
        <v>76</v>
      </c>
      <c r="BK62" s="195">
        <f t="shared" si="1"/>
        <v>52394</v>
      </c>
      <c r="BL62" s="195">
        <f t="shared" si="1"/>
        <v>761283</v>
      </c>
      <c r="BM62" s="195">
        <f t="shared" si="1"/>
        <v>0</v>
      </c>
      <c r="BN62" s="195">
        <f t="shared" si="1"/>
        <v>863128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57195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1759731</v>
      </c>
      <c r="BX62" s="195">
        <f t="shared" si="2"/>
        <v>820016</v>
      </c>
      <c r="BY62" s="195">
        <f t="shared" si="2"/>
        <v>615321</v>
      </c>
      <c r="BZ62" s="195">
        <f t="shared" si="2"/>
        <v>1441333</v>
      </c>
      <c r="CA62" s="195">
        <f t="shared" si="2"/>
        <v>299331</v>
      </c>
      <c r="CB62" s="195">
        <f t="shared" si="2"/>
        <v>38773</v>
      </c>
      <c r="CC62" s="195">
        <f t="shared" si="2"/>
        <v>0</v>
      </c>
      <c r="CD62" s="252" t="s">
        <v>221</v>
      </c>
      <c r="CE62" s="195">
        <f t="shared" si="0"/>
        <v>127868104</v>
      </c>
      <c r="CF62" s="255"/>
    </row>
    <row r="63" spans="1:84" ht="12.6" customHeight="1" x14ac:dyDescent="0.25">
      <c r="A63" s="171" t="s">
        <v>236</v>
      </c>
      <c r="B63" s="175"/>
      <c r="C63" s="184">
        <v>0</v>
      </c>
      <c r="D63" s="184" t="s">
        <v>1273</v>
      </c>
      <c r="E63" s="184">
        <v>0</v>
      </c>
      <c r="F63" s="185" t="s">
        <v>1273</v>
      </c>
      <c r="G63" s="184" t="s">
        <v>1273</v>
      </c>
      <c r="H63" s="184">
        <v>0</v>
      </c>
      <c r="I63" s="185" t="s">
        <v>1273</v>
      </c>
      <c r="J63" s="185" t="s">
        <v>1273</v>
      </c>
      <c r="K63" s="185" t="s">
        <v>1273</v>
      </c>
      <c r="L63" s="185" t="s">
        <v>1273</v>
      </c>
      <c r="M63" s="184" t="s">
        <v>1273</v>
      </c>
      <c r="N63" s="184" t="s">
        <v>1273</v>
      </c>
      <c r="O63" s="184" t="s">
        <v>1273</v>
      </c>
      <c r="P63" s="185">
        <v>0</v>
      </c>
      <c r="Q63" s="185">
        <v>0</v>
      </c>
      <c r="R63" s="185">
        <v>0</v>
      </c>
      <c r="S63" s="185">
        <v>0</v>
      </c>
      <c r="T63" s="185" t="s">
        <v>1273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 t="s">
        <v>1273</v>
      </c>
      <c r="AG63" s="185">
        <v>-1600</v>
      </c>
      <c r="AH63" s="185" t="s">
        <v>1273</v>
      </c>
      <c r="AI63" s="185" t="s">
        <v>1273</v>
      </c>
      <c r="AJ63" s="185">
        <v>0</v>
      </c>
      <c r="AK63" s="185">
        <v>0</v>
      </c>
      <c r="AL63" s="185">
        <v>0</v>
      </c>
      <c r="AM63" s="185" t="s">
        <v>1273</v>
      </c>
      <c r="AN63" s="185" t="s">
        <v>1273</v>
      </c>
      <c r="AO63" s="185" t="s">
        <v>1273</v>
      </c>
      <c r="AP63" s="185" t="s">
        <v>1273</v>
      </c>
      <c r="AQ63" s="185" t="s">
        <v>1273</v>
      </c>
      <c r="AR63" s="185">
        <v>0</v>
      </c>
      <c r="AS63" s="185" t="s">
        <v>1273</v>
      </c>
      <c r="AT63" s="185">
        <v>0</v>
      </c>
      <c r="AU63" s="185" t="s">
        <v>1273</v>
      </c>
      <c r="AV63" s="185">
        <v>0</v>
      </c>
      <c r="AW63" s="185">
        <v>0</v>
      </c>
      <c r="AX63" s="185" t="s">
        <v>1273</v>
      </c>
      <c r="AY63" s="185">
        <v>0</v>
      </c>
      <c r="AZ63" s="185">
        <v>0</v>
      </c>
      <c r="BA63" s="185">
        <v>0</v>
      </c>
      <c r="BB63" s="185">
        <v>0</v>
      </c>
      <c r="BC63" s="185" t="s">
        <v>1273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-2844.12</v>
      </c>
      <c r="BJ63" s="185">
        <v>0</v>
      </c>
      <c r="BK63" s="185">
        <v>0</v>
      </c>
      <c r="BL63" s="185">
        <v>0</v>
      </c>
      <c r="BM63" s="185" t="s">
        <v>1273</v>
      </c>
      <c r="BN63" s="185">
        <v>78295498.329999998</v>
      </c>
      <c r="BO63" s="185" t="s">
        <v>1273</v>
      </c>
      <c r="BP63" s="185" t="s">
        <v>1273</v>
      </c>
      <c r="BQ63" s="185" t="s">
        <v>1273</v>
      </c>
      <c r="BR63" s="185">
        <v>0</v>
      </c>
      <c r="BS63" s="185">
        <v>0</v>
      </c>
      <c r="BT63" s="185" t="s">
        <v>1273</v>
      </c>
      <c r="BU63" s="185" t="s">
        <v>1273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52" t="s">
        <v>221</v>
      </c>
      <c r="CE63" s="195">
        <f t="shared" si="0"/>
        <v>78291054.209999993</v>
      </c>
      <c r="CF63" s="255"/>
    </row>
    <row r="64" spans="1:84" ht="12.6" customHeight="1" x14ac:dyDescent="0.25">
      <c r="A64" s="171" t="s">
        <v>237</v>
      </c>
      <c r="B64" s="175"/>
      <c r="C64" s="184">
        <v>3770081.1300000004</v>
      </c>
      <c r="D64" s="184" t="s">
        <v>1273</v>
      </c>
      <c r="E64" s="185">
        <v>5405234.7600000007</v>
      </c>
      <c r="F64" s="185" t="s">
        <v>1273</v>
      </c>
      <c r="G64" s="184" t="s">
        <v>1273</v>
      </c>
      <c r="H64" s="184">
        <v>26872.240000000002</v>
      </c>
      <c r="I64" s="185" t="s">
        <v>1273</v>
      </c>
      <c r="J64" s="185" t="s">
        <v>1273</v>
      </c>
      <c r="K64" s="185" t="s">
        <v>1273</v>
      </c>
      <c r="L64" s="185" t="s">
        <v>1273</v>
      </c>
      <c r="M64" s="184" t="s">
        <v>1273</v>
      </c>
      <c r="N64" s="184" t="s">
        <v>1273</v>
      </c>
      <c r="O64" s="184" t="s">
        <v>1273</v>
      </c>
      <c r="P64" s="185">
        <v>38793544.259999998</v>
      </c>
      <c r="Q64" s="185">
        <v>830503.61999999988</v>
      </c>
      <c r="R64" s="185">
        <v>3802146.87</v>
      </c>
      <c r="S64" s="185">
        <v>2993269.1999999993</v>
      </c>
      <c r="T64" s="185" t="s">
        <v>1273</v>
      </c>
      <c r="U64" s="185">
        <v>18128991.25</v>
      </c>
      <c r="V64" s="185">
        <v>37334030.090000011</v>
      </c>
      <c r="W64" s="185">
        <v>712917.70999999985</v>
      </c>
      <c r="X64" s="185">
        <v>674605.17</v>
      </c>
      <c r="Y64" s="185">
        <v>7156032.0900000026</v>
      </c>
      <c r="Z64" s="185">
        <v>197351.88000000003</v>
      </c>
      <c r="AA64" s="185">
        <v>4271418.4700000007</v>
      </c>
      <c r="AB64" s="185">
        <v>100329292.51000006</v>
      </c>
      <c r="AC64" s="185">
        <v>1400741.0599999996</v>
      </c>
      <c r="AD64" s="185">
        <v>848902.33999999985</v>
      </c>
      <c r="AE64" s="185">
        <v>120060.58</v>
      </c>
      <c r="AF64" s="185" t="s">
        <v>1273</v>
      </c>
      <c r="AG64" s="185">
        <v>837160.7699999999</v>
      </c>
      <c r="AH64" s="185" t="s">
        <v>1273</v>
      </c>
      <c r="AI64" s="185" t="s">
        <v>1273</v>
      </c>
      <c r="AJ64" s="185">
        <v>9767975.620000001</v>
      </c>
      <c r="AK64" s="185">
        <v>22181.989999999998</v>
      </c>
      <c r="AL64" s="185">
        <v>774.53</v>
      </c>
      <c r="AM64" s="185" t="s">
        <v>1273</v>
      </c>
      <c r="AN64" s="185" t="s">
        <v>1273</v>
      </c>
      <c r="AO64" s="185" t="s">
        <v>1273</v>
      </c>
      <c r="AP64" s="185" t="s">
        <v>1273</v>
      </c>
      <c r="AQ64" s="185" t="s">
        <v>1273</v>
      </c>
      <c r="AR64" s="185">
        <v>0</v>
      </c>
      <c r="AS64" s="185" t="s">
        <v>1273</v>
      </c>
      <c r="AT64" s="185">
        <v>27114281.919999987</v>
      </c>
      <c r="AU64" s="185" t="s">
        <v>1273</v>
      </c>
      <c r="AV64" s="185">
        <v>0</v>
      </c>
      <c r="AW64" s="185">
        <v>192679.23</v>
      </c>
      <c r="AX64" s="185" t="s">
        <v>1273</v>
      </c>
      <c r="AY64" s="185">
        <v>1381268.15</v>
      </c>
      <c r="AZ64" s="185">
        <v>3049807.6399999997</v>
      </c>
      <c r="BA64" s="185">
        <v>5946.01</v>
      </c>
      <c r="BB64" s="185">
        <v>13957.380000000001</v>
      </c>
      <c r="BC64" s="185" t="s">
        <v>1273</v>
      </c>
      <c r="BD64" s="185">
        <v>-42.63</v>
      </c>
      <c r="BE64" s="185">
        <v>943173.00000000012</v>
      </c>
      <c r="BF64" s="185">
        <v>788991.05000000028</v>
      </c>
      <c r="BG64" s="185">
        <v>274736.67</v>
      </c>
      <c r="BH64" s="185">
        <v>27.66</v>
      </c>
      <c r="BI64" s="185">
        <v>-2443812.98</v>
      </c>
      <c r="BJ64" s="185">
        <v>6.5</v>
      </c>
      <c r="BK64" s="185">
        <v>0</v>
      </c>
      <c r="BL64" s="185">
        <v>3738.42</v>
      </c>
      <c r="BM64" s="185" t="s">
        <v>1273</v>
      </c>
      <c r="BN64" s="185">
        <v>2891.91</v>
      </c>
      <c r="BO64" s="185" t="s">
        <v>1273</v>
      </c>
      <c r="BP64" s="185" t="s">
        <v>1273</v>
      </c>
      <c r="BQ64" s="185" t="s">
        <v>1273</v>
      </c>
      <c r="BR64" s="185">
        <v>218340.88</v>
      </c>
      <c r="BS64" s="185">
        <v>5312.8799999999992</v>
      </c>
      <c r="BT64" s="185" t="s">
        <v>1273</v>
      </c>
      <c r="BU64" s="185" t="s">
        <v>1273</v>
      </c>
      <c r="BV64" s="185">
        <v>0</v>
      </c>
      <c r="BW64" s="185">
        <v>9186.760000000002</v>
      </c>
      <c r="BX64" s="185">
        <v>3230.99</v>
      </c>
      <c r="BY64" s="185">
        <v>9106.9200000000019</v>
      </c>
      <c r="BZ64" s="185">
        <v>13509.449999999997</v>
      </c>
      <c r="CA64" s="185">
        <v>17588.36</v>
      </c>
      <c r="CB64" s="185">
        <v>1459.69</v>
      </c>
      <c r="CC64" s="185">
        <v>0</v>
      </c>
      <c r="CD64" s="252" t="s">
        <v>221</v>
      </c>
      <c r="CE64" s="195">
        <f t="shared" si="0"/>
        <v>269029474.00000018</v>
      </c>
      <c r="CF64" s="255"/>
    </row>
    <row r="65" spans="1:84" ht="12.6" customHeight="1" x14ac:dyDescent="0.25">
      <c r="A65" s="171" t="s">
        <v>238</v>
      </c>
      <c r="B65" s="175"/>
      <c r="C65" s="184">
        <v>9.6999999999999993</v>
      </c>
      <c r="D65" s="184" t="s">
        <v>1273</v>
      </c>
      <c r="E65" s="184">
        <v>1148.7</v>
      </c>
      <c r="F65" s="184" t="s">
        <v>1273</v>
      </c>
      <c r="G65" s="184" t="s">
        <v>1273</v>
      </c>
      <c r="H65" s="184">
        <v>0</v>
      </c>
      <c r="I65" s="185" t="s">
        <v>1273</v>
      </c>
      <c r="J65" s="184" t="s">
        <v>1273</v>
      </c>
      <c r="K65" s="185" t="s">
        <v>1273</v>
      </c>
      <c r="L65" s="185" t="s">
        <v>1273</v>
      </c>
      <c r="M65" s="184" t="s">
        <v>1273</v>
      </c>
      <c r="N65" s="184" t="s">
        <v>1273</v>
      </c>
      <c r="O65" s="184" t="s">
        <v>1273</v>
      </c>
      <c r="P65" s="185">
        <v>767.96</v>
      </c>
      <c r="Q65" s="185">
        <v>0</v>
      </c>
      <c r="R65" s="185">
        <v>664.73</v>
      </c>
      <c r="S65" s="185">
        <v>0</v>
      </c>
      <c r="T65" s="185" t="s">
        <v>1273</v>
      </c>
      <c r="U65" s="185">
        <v>3104.33</v>
      </c>
      <c r="V65" s="185">
        <v>411.72</v>
      </c>
      <c r="W65" s="185">
        <v>0</v>
      </c>
      <c r="X65" s="185">
        <v>0</v>
      </c>
      <c r="Y65" s="185">
        <v>3908.59</v>
      </c>
      <c r="Z65" s="185">
        <v>13.98</v>
      </c>
      <c r="AA65" s="185">
        <v>0</v>
      </c>
      <c r="AB65" s="185">
        <v>1232.4000000000001</v>
      </c>
      <c r="AC65" s="185">
        <v>0</v>
      </c>
      <c r="AD65" s="185">
        <v>0</v>
      </c>
      <c r="AE65" s="185">
        <v>0</v>
      </c>
      <c r="AF65" s="185" t="s">
        <v>1273</v>
      </c>
      <c r="AG65" s="185">
        <v>306.64</v>
      </c>
      <c r="AH65" s="185" t="s">
        <v>1273</v>
      </c>
      <c r="AI65" s="185" t="s">
        <v>1273</v>
      </c>
      <c r="AJ65" s="185">
        <v>20581.79</v>
      </c>
      <c r="AK65" s="185">
        <v>1417.44</v>
      </c>
      <c r="AL65" s="185">
        <v>0</v>
      </c>
      <c r="AM65" s="185" t="s">
        <v>1273</v>
      </c>
      <c r="AN65" s="185" t="s">
        <v>1273</v>
      </c>
      <c r="AO65" s="185" t="s">
        <v>1273</v>
      </c>
      <c r="AP65" s="185" t="s">
        <v>1273</v>
      </c>
      <c r="AQ65" s="185" t="s">
        <v>1273</v>
      </c>
      <c r="AR65" s="185">
        <v>347.61</v>
      </c>
      <c r="AS65" s="185" t="s">
        <v>1273</v>
      </c>
      <c r="AT65" s="185">
        <v>7706.0499999999993</v>
      </c>
      <c r="AU65" s="185" t="s">
        <v>1273</v>
      </c>
      <c r="AV65" s="185">
        <v>0</v>
      </c>
      <c r="AW65" s="185">
        <v>23099.82</v>
      </c>
      <c r="AX65" s="185" t="s">
        <v>1273</v>
      </c>
      <c r="AY65" s="185">
        <v>0</v>
      </c>
      <c r="AZ65" s="185">
        <v>0</v>
      </c>
      <c r="BA65" s="185">
        <v>0</v>
      </c>
      <c r="BB65" s="185">
        <v>864.62</v>
      </c>
      <c r="BC65" s="185" t="s">
        <v>1273</v>
      </c>
      <c r="BD65" s="185">
        <v>0</v>
      </c>
      <c r="BE65" s="185">
        <v>6216871.1200000001</v>
      </c>
      <c r="BF65" s="185">
        <v>0</v>
      </c>
      <c r="BG65" s="185">
        <v>6139.41</v>
      </c>
      <c r="BH65" s="185">
        <v>0</v>
      </c>
      <c r="BI65" s="185">
        <v>513.99</v>
      </c>
      <c r="BJ65" s="185">
        <v>0</v>
      </c>
      <c r="BK65" s="185">
        <v>0</v>
      </c>
      <c r="BL65" s="185">
        <v>36.96</v>
      </c>
      <c r="BM65" s="185" t="s">
        <v>1273</v>
      </c>
      <c r="BN65" s="185">
        <v>965.87</v>
      </c>
      <c r="BO65" s="185" t="s">
        <v>1273</v>
      </c>
      <c r="BP65" s="185" t="s">
        <v>1273</v>
      </c>
      <c r="BQ65" s="185" t="s">
        <v>1273</v>
      </c>
      <c r="BR65" s="185">
        <v>0</v>
      </c>
      <c r="BS65" s="185">
        <v>0</v>
      </c>
      <c r="BT65" s="185" t="s">
        <v>1273</v>
      </c>
      <c r="BU65" s="185" t="s">
        <v>1273</v>
      </c>
      <c r="BV65" s="185">
        <v>0</v>
      </c>
      <c r="BW65" s="185">
        <v>330.87</v>
      </c>
      <c r="BX65" s="185">
        <v>0</v>
      </c>
      <c r="BY65" s="185">
        <v>2989.24</v>
      </c>
      <c r="BZ65" s="185">
        <v>0</v>
      </c>
      <c r="CA65" s="185">
        <v>0</v>
      </c>
      <c r="CB65" s="185">
        <v>109.27</v>
      </c>
      <c r="CC65" s="185">
        <v>0</v>
      </c>
      <c r="CD65" s="252" t="s">
        <v>221</v>
      </c>
      <c r="CE65" s="195">
        <f t="shared" si="0"/>
        <v>6293542.8100000005</v>
      </c>
      <c r="CF65" s="255"/>
    </row>
    <row r="66" spans="1:84" ht="12.6" customHeight="1" x14ac:dyDescent="0.25">
      <c r="A66" s="171" t="s">
        <v>239</v>
      </c>
      <c r="B66" s="175"/>
      <c r="C66" s="184">
        <v>4042162.92</v>
      </c>
      <c r="D66" s="184" t="s">
        <v>1273</v>
      </c>
      <c r="E66" s="184">
        <v>1227916.9200000002</v>
      </c>
      <c r="F66" s="184" t="s">
        <v>1273</v>
      </c>
      <c r="G66" s="184" t="s">
        <v>1273</v>
      </c>
      <c r="H66" s="184">
        <v>9089.43</v>
      </c>
      <c r="I66" s="184" t="s">
        <v>1273</v>
      </c>
      <c r="J66" s="184" t="s">
        <v>1273</v>
      </c>
      <c r="K66" s="185" t="s">
        <v>1273</v>
      </c>
      <c r="L66" s="185" t="s">
        <v>1273</v>
      </c>
      <c r="M66" s="184" t="s">
        <v>1273</v>
      </c>
      <c r="N66" s="184" t="s">
        <v>1273</v>
      </c>
      <c r="O66" s="185" t="s">
        <v>1273</v>
      </c>
      <c r="P66" s="185">
        <v>1939612.0699999996</v>
      </c>
      <c r="Q66" s="185">
        <v>165528.53</v>
      </c>
      <c r="R66" s="185">
        <v>11285.9</v>
      </c>
      <c r="S66" s="184">
        <v>520180.5</v>
      </c>
      <c r="T66" s="184" t="s">
        <v>1273</v>
      </c>
      <c r="U66" s="185">
        <v>26159756.090000007</v>
      </c>
      <c r="V66" s="185">
        <v>332143.87000000011</v>
      </c>
      <c r="W66" s="185">
        <v>160545.43000000002</v>
      </c>
      <c r="X66" s="185">
        <v>57602.11</v>
      </c>
      <c r="Y66" s="185">
        <v>1054223.1899999997</v>
      </c>
      <c r="Z66" s="185">
        <v>1537768.14</v>
      </c>
      <c r="AA66" s="185">
        <v>59135.5</v>
      </c>
      <c r="AB66" s="185">
        <v>4649367.45</v>
      </c>
      <c r="AC66" s="185">
        <v>4179.93</v>
      </c>
      <c r="AD66" s="185">
        <v>30029.1</v>
      </c>
      <c r="AE66" s="185">
        <v>23446.370000000003</v>
      </c>
      <c r="AF66" s="185" t="s">
        <v>1273</v>
      </c>
      <c r="AG66" s="185">
        <v>1079305.5900000001</v>
      </c>
      <c r="AH66" s="185" t="s">
        <v>1273</v>
      </c>
      <c r="AI66" s="185" t="s">
        <v>1273</v>
      </c>
      <c r="AJ66" s="185">
        <v>2464533.3400000017</v>
      </c>
      <c r="AK66" s="185">
        <v>1415.44</v>
      </c>
      <c r="AL66" s="185">
        <v>1258.3900000000001</v>
      </c>
      <c r="AM66" s="185" t="s">
        <v>1273</v>
      </c>
      <c r="AN66" s="185" t="s">
        <v>1273</v>
      </c>
      <c r="AO66" s="185" t="s">
        <v>1273</v>
      </c>
      <c r="AP66" s="185" t="s">
        <v>1273</v>
      </c>
      <c r="AQ66" s="185" t="s">
        <v>1273</v>
      </c>
      <c r="AR66" s="185">
        <v>6349</v>
      </c>
      <c r="AS66" s="185" t="s">
        <v>1273</v>
      </c>
      <c r="AT66" s="185">
        <v>3476849.85</v>
      </c>
      <c r="AU66" s="185" t="s">
        <v>1273</v>
      </c>
      <c r="AV66" s="185">
        <v>234228.53</v>
      </c>
      <c r="AW66" s="185">
        <v>31920321.560000002</v>
      </c>
      <c r="AX66" s="185" t="s">
        <v>1273</v>
      </c>
      <c r="AY66" s="185">
        <v>66205.86</v>
      </c>
      <c r="AZ66" s="185">
        <v>57682</v>
      </c>
      <c r="BA66" s="185">
        <v>756940.48</v>
      </c>
      <c r="BB66" s="185">
        <v>172876.63999999998</v>
      </c>
      <c r="BC66" s="185" t="s">
        <v>1273</v>
      </c>
      <c r="BD66" s="185">
        <v>3283085.81</v>
      </c>
      <c r="BE66" s="185">
        <v>19493656.649999995</v>
      </c>
      <c r="BF66" s="185">
        <v>77111.350000000006</v>
      </c>
      <c r="BG66" s="185">
        <v>128281.88999999998</v>
      </c>
      <c r="BH66" s="185">
        <v>73456339.429999992</v>
      </c>
      <c r="BI66" s="185">
        <v>4334906.6099999994</v>
      </c>
      <c r="BJ66" s="185">
        <v>8760692.7400000002</v>
      </c>
      <c r="BK66" s="185">
        <v>24446694.870000001</v>
      </c>
      <c r="BL66" s="185">
        <v>7775242.6699999999</v>
      </c>
      <c r="BM66" s="185" t="s">
        <v>1273</v>
      </c>
      <c r="BN66" s="185">
        <v>54332482.539999999</v>
      </c>
      <c r="BO66" s="185" t="s">
        <v>1273</v>
      </c>
      <c r="BP66" s="185" t="s">
        <v>1273</v>
      </c>
      <c r="BQ66" s="185" t="s">
        <v>1273</v>
      </c>
      <c r="BR66" s="185">
        <v>4180053.79</v>
      </c>
      <c r="BS66" s="185">
        <v>20471.989999999998</v>
      </c>
      <c r="BT66" s="185" t="s">
        <v>1273</v>
      </c>
      <c r="BU66" s="185" t="s">
        <v>1273</v>
      </c>
      <c r="BV66" s="185">
        <v>10372235.380000001</v>
      </c>
      <c r="BW66" s="185">
        <v>323845.56</v>
      </c>
      <c r="BX66" s="185">
        <v>973680.13</v>
      </c>
      <c r="BY66" s="185">
        <v>716153.27</v>
      </c>
      <c r="BZ66" s="185">
        <v>6728.0999999999995</v>
      </c>
      <c r="CA66" s="185">
        <v>18338.41</v>
      </c>
      <c r="CB66" s="185">
        <v>701.69</v>
      </c>
      <c r="CC66" s="185">
        <v>596871.96</v>
      </c>
      <c r="CD66" s="252" t="s">
        <v>221</v>
      </c>
      <c r="CE66" s="195">
        <f t="shared" si="0"/>
        <v>295519514.97000003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1556858</v>
      </c>
      <c r="D67" s="195">
        <f>ROUND(D51+D52,0)</f>
        <v>0</v>
      </c>
      <c r="E67" s="195">
        <f t="shared" ref="E67:BP67" si="3">ROUND(E51+E52,0)</f>
        <v>609425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3992022</v>
      </c>
      <c r="Q67" s="195">
        <f t="shared" si="3"/>
        <v>115321</v>
      </c>
      <c r="R67" s="195">
        <f t="shared" si="3"/>
        <v>13559</v>
      </c>
      <c r="S67" s="195">
        <f t="shared" si="3"/>
        <v>776590</v>
      </c>
      <c r="T67" s="195">
        <f t="shared" si="3"/>
        <v>0</v>
      </c>
      <c r="U67" s="195">
        <f t="shared" si="3"/>
        <v>947972</v>
      </c>
      <c r="V67" s="195">
        <f t="shared" si="3"/>
        <v>1638925</v>
      </c>
      <c r="W67" s="195">
        <f t="shared" si="3"/>
        <v>2033925</v>
      </c>
      <c r="X67" s="195">
        <f t="shared" si="3"/>
        <v>1196654</v>
      </c>
      <c r="Y67" s="195">
        <f t="shared" si="3"/>
        <v>3155561</v>
      </c>
      <c r="Z67" s="195">
        <f t="shared" si="3"/>
        <v>1137991</v>
      </c>
      <c r="AA67" s="195">
        <f t="shared" si="3"/>
        <v>477007</v>
      </c>
      <c r="AB67" s="195">
        <f t="shared" si="3"/>
        <v>53584</v>
      </c>
      <c r="AC67" s="195">
        <f t="shared" si="3"/>
        <v>530848</v>
      </c>
      <c r="AD67" s="195">
        <f t="shared" si="3"/>
        <v>115783</v>
      </c>
      <c r="AE67" s="195">
        <f t="shared" si="3"/>
        <v>55756</v>
      </c>
      <c r="AF67" s="195">
        <f t="shared" si="3"/>
        <v>0</v>
      </c>
      <c r="AG67" s="195">
        <f t="shared" si="3"/>
        <v>106238</v>
      </c>
      <c r="AH67" s="195">
        <f t="shared" si="3"/>
        <v>0</v>
      </c>
      <c r="AI67" s="195">
        <f t="shared" si="3"/>
        <v>0</v>
      </c>
      <c r="AJ67" s="195">
        <f t="shared" si="3"/>
        <v>1347283</v>
      </c>
      <c r="AK67" s="195">
        <f t="shared" si="3"/>
        <v>7869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70012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60266</v>
      </c>
      <c r="AZ67" s="195">
        <f>ROUND(AZ51+AZ52,0)</f>
        <v>69560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1424305</v>
      </c>
      <c r="BF67" s="195">
        <f t="shared" si="3"/>
        <v>50911</v>
      </c>
      <c r="BG67" s="195">
        <f t="shared" si="3"/>
        <v>189790</v>
      </c>
      <c r="BH67" s="195">
        <f t="shared" si="3"/>
        <v>3851675</v>
      </c>
      <c r="BI67" s="195">
        <f t="shared" si="3"/>
        <v>26356876</v>
      </c>
      <c r="BJ67" s="195">
        <f t="shared" si="3"/>
        <v>0</v>
      </c>
      <c r="BK67" s="195">
        <f t="shared" si="3"/>
        <v>11408</v>
      </c>
      <c r="BL67" s="195">
        <f t="shared" si="3"/>
        <v>417</v>
      </c>
      <c r="BM67" s="195">
        <f t="shared" si="3"/>
        <v>0</v>
      </c>
      <c r="BN67" s="195">
        <f t="shared" si="3"/>
        <v>9350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972</v>
      </c>
      <c r="BS67" s="195">
        <f t="shared" si="4"/>
        <v>58</v>
      </c>
      <c r="BT67" s="195">
        <f t="shared" si="4"/>
        <v>0</v>
      </c>
      <c r="BU67" s="195">
        <f t="shared" si="4"/>
        <v>0</v>
      </c>
      <c r="BV67" s="195">
        <f t="shared" si="4"/>
        <v>24385</v>
      </c>
      <c r="BW67" s="195">
        <f t="shared" si="4"/>
        <v>1385</v>
      </c>
      <c r="BX67" s="195">
        <f t="shared" si="4"/>
        <v>0</v>
      </c>
      <c r="BY67" s="195">
        <f t="shared" si="4"/>
        <v>37444</v>
      </c>
      <c r="BZ67" s="195">
        <f t="shared" si="4"/>
        <v>124786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52152771</v>
      </c>
      <c r="CF67" s="255"/>
    </row>
    <row r="68" spans="1:84" ht="12.6" customHeight="1" x14ac:dyDescent="0.25">
      <c r="A68" s="171" t="s">
        <v>240</v>
      </c>
      <c r="B68" s="175"/>
      <c r="C68" s="184">
        <v>18516.899999999998</v>
      </c>
      <c r="D68" s="184" t="s">
        <v>1273</v>
      </c>
      <c r="E68" s="184">
        <v>70465.360000000015</v>
      </c>
      <c r="F68" s="184" t="s">
        <v>1273</v>
      </c>
      <c r="G68" s="184" t="s">
        <v>1273</v>
      </c>
      <c r="H68" s="184">
        <v>49.32</v>
      </c>
      <c r="I68" s="184" t="s">
        <v>1273</v>
      </c>
      <c r="J68" s="184" t="s">
        <v>1273</v>
      </c>
      <c r="K68" s="185" t="s">
        <v>1273</v>
      </c>
      <c r="L68" s="185" t="s">
        <v>1273</v>
      </c>
      <c r="M68" s="184" t="s">
        <v>1273</v>
      </c>
      <c r="N68" s="184" t="s">
        <v>1273</v>
      </c>
      <c r="O68" s="184" t="s">
        <v>1273</v>
      </c>
      <c r="P68" s="185">
        <v>770076.4</v>
      </c>
      <c r="Q68" s="185">
        <v>5.62</v>
      </c>
      <c r="R68" s="185">
        <v>93802.33</v>
      </c>
      <c r="S68" s="185">
        <v>691601.23</v>
      </c>
      <c r="T68" s="185" t="s">
        <v>1273</v>
      </c>
      <c r="U68" s="185">
        <v>385005.76</v>
      </c>
      <c r="V68" s="185">
        <v>57812.240000000005</v>
      </c>
      <c r="W68" s="185">
        <v>7063.18</v>
      </c>
      <c r="X68" s="185">
        <v>11.08</v>
      </c>
      <c r="Y68" s="185">
        <v>121454.54</v>
      </c>
      <c r="Z68" s="185">
        <v>261.56</v>
      </c>
      <c r="AA68" s="185">
        <v>0</v>
      </c>
      <c r="AB68" s="185">
        <v>780898.91999999993</v>
      </c>
      <c r="AC68" s="185">
        <v>208049</v>
      </c>
      <c r="AD68" s="185">
        <v>0</v>
      </c>
      <c r="AE68" s="185">
        <v>282.40999999999997</v>
      </c>
      <c r="AF68" s="185" t="s">
        <v>1273</v>
      </c>
      <c r="AG68" s="185">
        <v>0</v>
      </c>
      <c r="AH68" s="185" t="s">
        <v>1273</v>
      </c>
      <c r="AI68" s="185" t="s">
        <v>1273</v>
      </c>
      <c r="AJ68" s="185">
        <v>3602328.5300000003</v>
      </c>
      <c r="AK68" s="185">
        <v>2343.3000000000002</v>
      </c>
      <c r="AL68" s="185">
        <v>0</v>
      </c>
      <c r="AM68" s="185" t="s">
        <v>1273</v>
      </c>
      <c r="AN68" s="185" t="s">
        <v>1273</v>
      </c>
      <c r="AO68" s="185" t="s">
        <v>1273</v>
      </c>
      <c r="AP68" s="185" t="s">
        <v>1273</v>
      </c>
      <c r="AQ68" s="185" t="s">
        <v>1273</v>
      </c>
      <c r="AR68" s="185">
        <v>0</v>
      </c>
      <c r="AS68" s="185" t="s">
        <v>1273</v>
      </c>
      <c r="AT68" s="185">
        <v>355.4</v>
      </c>
      <c r="AU68" s="185" t="s">
        <v>1273</v>
      </c>
      <c r="AV68" s="185">
        <v>0</v>
      </c>
      <c r="AW68" s="185">
        <v>9704</v>
      </c>
      <c r="AX68" s="185" t="s">
        <v>1273</v>
      </c>
      <c r="AY68" s="185">
        <v>0</v>
      </c>
      <c r="AZ68" s="185">
        <v>0</v>
      </c>
      <c r="BA68" s="185">
        <v>0</v>
      </c>
      <c r="BB68" s="185">
        <v>41.04</v>
      </c>
      <c r="BC68" s="185" t="s">
        <v>1273</v>
      </c>
      <c r="BD68" s="185">
        <v>0</v>
      </c>
      <c r="BE68" s="185">
        <v>80472.079999999987</v>
      </c>
      <c r="BF68" s="185">
        <v>0</v>
      </c>
      <c r="BG68" s="185">
        <v>571016.25</v>
      </c>
      <c r="BH68" s="185">
        <v>0</v>
      </c>
      <c r="BI68" s="185">
        <v>2228735.7599999998</v>
      </c>
      <c r="BJ68" s="185">
        <v>0</v>
      </c>
      <c r="BK68" s="185">
        <v>0</v>
      </c>
      <c r="BL68" s="185">
        <v>40997.56</v>
      </c>
      <c r="BM68" s="185" t="s">
        <v>1273</v>
      </c>
      <c r="BN68" s="185">
        <v>54275.56</v>
      </c>
      <c r="BO68" s="185" t="s">
        <v>1273</v>
      </c>
      <c r="BP68" s="185" t="s">
        <v>1273</v>
      </c>
      <c r="BQ68" s="185" t="s">
        <v>1273</v>
      </c>
      <c r="BR68" s="185">
        <v>0</v>
      </c>
      <c r="BS68" s="185">
        <v>0</v>
      </c>
      <c r="BT68" s="185" t="s">
        <v>1273</v>
      </c>
      <c r="BU68" s="185" t="s">
        <v>1273</v>
      </c>
      <c r="BV68" s="185">
        <v>0</v>
      </c>
      <c r="BW68" s="185">
        <v>366</v>
      </c>
      <c r="BX68" s="185">
        <v>103967.43</v>
      </c>
      <c r="BY68" s="185">
        <v>41.04</v>
      </c>
      <c r="BZ68" s="185">
        <v>0</v>
      </c>
      <c r="CA68" s="185">
        <v>87293.56</v>
      </c>
      <c r="CB68" s="185">
        <v>48491.32</v>
      </c>
      <c r="CC68" s="185">
        <v>0</v>
      </c>
      <c r="CD68" s="252" t="s">
        <v>221</v>
      </c>
      <c r="CE68" s="195">
        <f t="shared" si="0"/>
        <v>10035784.680000002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184">
        <v>7183</v>
      </c>
      <c r="D70" s="184">
        <v>0</v>
      </c>
      <c r="E70" s="185">
        <v>15451</v>
      </c>
      <c r="F70" s="185">
        <v>0</v>
      </c>
      <c r="G70" s="184">
        <v>0</v>
      </c>
      <c r="H70" s="184">
        <v>924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5">
        <v>31285</v>
      </c>
      <c r="Q70" s="185">
        <v>-2860</v>
      </c>
      <c r="R70" s="224">
        <v>50208</v>
      </c>
      <c r="S70" s="185">
        <v>1162684</v>
      </c>
      <c r="T70" s="184">
        <v>0</v>
      </c>
      <c r="U70" s="185">
        <v>309392</v>
      </c>
      <c r="V70" s="185">
        <v>104917</v>
      </c>
      <c r="W70" s="184">
        <v>6930</v>
      </c>
      <c r="X70" s="185">
        <v>13216</v>
      </c>
      <c r="Y70" s="185">
        <v>104581</v>
      </c>
      <c r="Z70" s="185">
        <v>15961</v>
      </c>
      <c r="AA70" s="185">
        <v>1563</v>
      </c>
      <c r="AB70" s="185">
        <v>206837</v>
      </c>
      <c r="AC70" s="185">
        <v>6989</v>
      </c>
      <c r="AD70" s="185">
        <v>0</v>
      </c>
      <c r="AE70" s="185">
        <v>33173</v>
      </c>
      <c r="AF70" s="185">
        <v>0</v>
      </c>
      <c r="AG70" s="185">
        <v>5622</v>
      </c>
      <c r="AH70" s="185">
        <v>0</v>
      </c>
      <c r="AI70" s="185">
        <v>0</v>
      </c>
      <c r="AJ70" s="185">
        <v>206404</v>
      </c>
      <c r="AK70" s="185">
        <v>4443</v>
      </c>
      <c r="AL70" s="185">
        <v>1108</v>
      </c>
      <c r="AM70" s="185">
        <v>0</v>
      </c>
      <c r="AN70" s="185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29211</v>
      </c>
      <c r="AU70" s="185">
        <v>0</v>
      </c>
      <c r="AV70" s="185">
        <v>0</v>
      </c>
      <c r="AW70" s="185">
        <v>0</v>
      </c>
      <c r="AX70" s="185">
        <v>0</v>
      </c>
      <c r="AY70" s="185">
        <v>44471</v>
      </c>
      <c r="AZ70" s="185">
        <v>1536</v>
      </c>
      <c r="BA70" s="185">
        <v>0</v>
      </c>
      <c r="BB70" s="185">
        <v>13208</v>
      </c>
      <c r="BC70" s="185">
        <v>0</v>
      </c>
      <c r="BD70" s="185">
        <v>40899</v>
      </c>
      <c r="BE70" s="185">
        <v>50642</v>
      </c>
      <c r="BF70" s="185">
        <v>3177</v>
      </c>
      <c r="BG70" s="185">
        <v>4199</v>
      </c>
      <c r="BH70" s="224">
        <v>0</v>
      </c>
      <c r="BI70" s="185">
        <v>-7539365</v>
      </c>
      <c r="BJ70" s="185">
        <v>0</v>
      </c>
      <c r="BK70" s="185">
        <v>0</v>
      </c>
      <c r="BL70" s="185">
        <v>3135</v>
      </c>
      <c r="BM70" s="185">
        <v>0</v>
      </c>
      <c r="BN70" s="185">
        <v>840604</v>
      </c>
      <c r="BO70" s="185">
        <v>0</v>
      </c>
      <c r="BP70" s="185">
        <v>0</v>
      </c>
      <c r="BQ70" s="185">
        <v>0</v>
      </c>
      <c r="BR70" s="185">
        <v>523</v>
      </c>
      <c r="BS70" s="185">
        <v>0</v>
      </c>
      <c r="BT70" s="185">
        <v>0</v>
      </c>
      <c r="BU70" s="185">
        <v>0</v>
      </c>
      <c r="BV70" s="185">
        <v>0</v>
      </c>
      <c r="BW70" s="185">
        <v>30016</v>
      </c>
      <c r="BX70" s="185">
        <v>430698</v>
      </c>
      <c r="BY70" s="185">
        <v>3190</v>
      </c>
      <c r="BZ70" s="185">
        <v>300</v>
      </c>
      <c r="CA70" s="185">
        <v>262848</v>
      </c>
      <c r="CB70" s="185">
        <v>1548</v>
      </c>
      <c r="CC70" s="185">
        <v>20044120</v>
      </c>
      <c r="CD70" s="188"/>
      <c r="CE70" s="195">
        <f t="shared" si="0"/>
        <v>16550971</v>
      </c>
      <c r="CF70" s="255"/>
    </row>
    <row r="71" spans="1:84" ht="12.6" customHeight="1" x14ac:dyDescent="0.25">
      <c r="A71" s="171" t="s">
        <v>242</v>
      </c>
      <c r="B71" s="175"/>
      <c r="C71" s="185">
        <v>1260</v>
      </c>
      <c r="D71" s="185"/>
      <c r="E71" s="185">
        <v>43297.39</v>
      </c>
      <c r="F71" s="185"/>
      <c r="G71" s="185"/>
      <c r="H71" s="185">
        <v>115</v>
      </c>
      <c r="I71" s="185"/>
      <c r="J71" s="185"/>
      <c r="K71" s="185"/>
      <c r="L71" s="185"/>
      <c r="M71" s="185"/>
      <c r="N71" s="185"/>
      <c r="O71" s="185"/>
      <c r="P71" s="185">
        <v>1657.07</v>
      </c>
      <c r="Q71" s="185">
        <v>2063.12</v>
      </c>
      <c r="R71" s="185">
        <v>0</v>
      </c>
      <c r="S71" s="185">
        <v>83761.84</v>
      </c>
      <c r="T71" s="185"/>
      <c r="U71" s="185">
        <v>2537002.5699999998</v>
      </c>
      <c r="V71" s="185">
        <v>875351</v>
      </c>
      <c r="W71" s="185">
        <v>0</v>
      </c>
      <c r="X71" s="185">
        <v>0</v>
      </c>
      <c r="Y71" s="185">
        <v>301333.84000000003</v>
      </c>
      <c r="Z71" s="185">
        <v>0</v>
      </c>
      <c r="AA71" s="185">
        <v>0</v>
      </c>
      <c r="AB71" s="185">
        <v>23868287.07</v>
      </c>
      <c r="AC71" s="185">
        <v>500</v>
      </c>
      <c r="AD71" s="185">
        <v>0</v>
      </c>
      <c r="AE71" s="185">
        <v>27605</v>
      </c>
      <c r="AF71" s="185"/>
      <c r="AG71" s="185"/>
      <c r="AH71" s="185"/>
      <c r="AI71" s="185"/>
      <c r="AJ71" s="185">
        <v>4387350.3099999996</v>
      </c>
      <c r="AK71" s="185">
        <v>0</v>
      </c>
      <c r="AL71" s="185">
        <v>250</v>
      </c>
      <c r="AM71" s="185"/>
      <c r="AN71" s="185"/>
      <c r="AO71" s="185"/>
      <c r="AP71" s="185"/>
      <c r="AQ71" s="185"/>
      <c r="AR71" s="185">
        <v>46605</v>
      </c>
      <c r="AS71" s="185"/>
      <c r="AT71" s="185">
        <v>5429.24</v>
      </c>
      <c r="AU71" s="185"/>
      <c r="AV71" s="185">
        <v>0</v>
      </c>
      <c r="AW71" s="185">
        <v>0</v>
      </c>
      <c r="AX71" s="185"/>
      <c r="AY71" s="185">
        <v>35244.67</v>
      </c>
      <c r="AZ71" s="185">
        <v>6159388.3799999999</v>
      </c>
      <c r="BA71" s="185">
        <v>0</v>
      </c>
      <c r="BB71" s="185">
        <v>0</v>
      </c>
      <c r="BC71" s="185"/>
      <c r="BD71" s="185">
        <v>0</v>
      </c>
      <c r="BE71" s="185">
        <v>57615.270000000004</v>
      </c>
      <c r="BF71" s="185">
        <v>0</v>
      </c>
      <c r="BG71" s="185">
        <v>169896.48</v>
      </c>
      <c r="BH71" s="185">
        <v>1259103.79</v>
      </c>
      <c r="BI71" s="185">
        <v>9938878.0100000016</v>
      </c>
      <c r="BJ71" s="185">
        <v>0</v>
      </c>
      <c r="BK71" s="185">
        <v>282686.19</v>
      </c>
      <c r="BL71" s="185">
        <v>0</v>
      </c>
      <c r="BM71" s="185"/>
      <c r="BN71" s="185">
        <v>60178.45</v>
      </c>
      <c r="BO71" s="185"/>
      <c r="BP71" s="185"/>
      <c r="BQ71" s="185"/>
      <c r="BR71" s="185">
        <v>3360</v>
      </c>
      <c r="BS71" s="185">
        <v>0</v>
      </c>
      <c r="BT71" s="185"/>
      <c r="BU71" s="185"/>
      <c r="BV71" s="185">
        <v>0</v>
      </c>
      <c r="BW71" s="185">
        <v>24000</v>
      </c>
      <c r="BX71" s="185">
        <v>0</v>
      </c>
      <c r="BY71" s="185">
        <v>0</v>
      </c>
      <c r="BZ71" s="185">
        <v>140</v>
      </c>
      <c r="CA71" s="185">
        <v>3194.01</v>
      </c>
      <c r="CB71" s="185">
        <v>0</v>
      </c>
      <c r="CC71" s="185">
        <v>0</v>
      </c>
      <c r="CD71" s="188">
        <v>0</v>
      </c>
      <c r="CE71" s="195">
        <f t="shared" si="0"/>
        <v>50175553.699999996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58049190.829999991</v>
      </c>
      <c r="D72" s="195">
        <f t="shared" ref="D72:BO72" si="5">SUM(D61:D70)-D71</f>
        <v>0</v>
      </c>
      <c r="E72" s="195">
        <f t="shared" si="5"/>
        <v>94879356.959999979</v>
      </c>
      <c r="F72" s="195">
        <f t="shared" si="5"/>
        <v>0</v>
      </c>
      <c r="G72" s="195">
        <f t="shared" si="5"/>
        <v>0</v>
      </c>
      <c r="H72" s="195">
        <f t="shared" si="5"/>
        <v>2891012.8400000003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0</v>
      </c>
      <c r="P72" s="195">
        <f t="shared" si="5"/>
        <v>69276139.99000001</v>
      </c>
      <c r="Q72" s="195">
        <f t="shared" si="5"/>
        <v>15889226.049999999</v>
      </c>
      <c r="R72" s="195">
        <f t="shared" si="5"/>
        <v>14371644.530000001</v>
      </c>
      <c r="S72" s="195">
        <f t="shared" si="5"/>
        <v>10751503.389999999</v>
      </c>
      <c r="T72" s="195">
        <f t="shared" si="5"/>
        <v>0</v>
      </c>
      <c r="U72" s="195">
        <f t="shared" si="5"/>
        <v>70748508.199999988</v>
      </c>
      <c r="V72" s="195">
        <f t="shared" si="5"/>
        <v>53046800.300000012</v>
      </c>
      <c r="W72" s="195">
        <f t="shared" si="5"/>
        <v>7041437.0999999987</v>
      </c>
      <c r="X72" s="195">
        <f t="shared" si="5"/>
        <v>4922625.92</v>
      </c>
      <c r="Y72" s="195">
        <f t="shared" si="5"/>
        <v>33022284.010000002</v>
      </c>
      <c r="Z72" s="195">
        <f t="shared" si="5"/>
        <v>12635917.990000002</v>
      </c>
      <c r="AA72" s="195">
        <f t="shared" si="5"/>
        <v>6595699.3900000006</v>
      </c>
      <c r="AB72" s="195">
        <f t="shared" si="5"/>
        <v>116044086.25000006</v>
      </c>
      <c r="AC72" s="195">
        <f t="shared" si="5"/>
        <v>10024050.85</v>
      </c>
      <c r="AD72" s="195">
        <f t="shared" si="5"/>
        <v>3474755.5100000002</v>
      </c>
      <c r="AE72" s="195">
        <f t="shared" si="5"/>
        <v>10276823.939999998</v>
      </c>
      <c r="AF72" s="195">
        <f t="shared" si="5"/>
        <v>0</v>
      </c>
      <c r="AG72" s="195">
        <f t="shared" si="5"/>
        <v>13989795.680000002</v>
      </c>
      <c r="AH72" s="195">
        <f t="shared" si="5"/>
        <v>0</v>
      </c>
      <c r="AI72" s="195">
        <f t="shared" si="5"/>
        <v>0</v>
      </c>
      <c r="AJ72" s="195">
        <f t="shared" si="5"/>
        <v>85973346.330000088</v>
      </c>
      <c r="AK72" s="195">
        <f t="shared" si="5"/>
        <v>3408358.5</v>
      </c>
      <c r="AL72" s="195">
        <f t="shared" si="5"/>
        <v>1590441.51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170419.44999999998</v>
      </c>
      <c r="AS72" s="195">
        <f t="shared" si="5"/>
        <v>0</v>
      </c>
      <c r="AT72" s="195">
        <f t="shared" si="5"/>
        <v>39913660.409999982</v>
      </c>
      <c r="AU72" s="195">
        <f t="shared" si="5"/>
        <v>0</v>
      </c>
      <c r="AV72" s="195">
        <f t="shared" si="5"/>
        <v>234228.53</v>
      </c>
      <c r="AW72" s="195">
        <f t="shared" si="5"/>
        <v>32396232.480000004</v>
      </c>
      <c r="AX72" s="195">
        <f t="shared" si="5"/>
        <v>0</v>
      </c>
      <c r="AY72" s="195">
        <f t="shared" si="5"/>
        <v>5417959.3700000001</v>
      </c>
      <c r="AZ72" s="195">
        <f t="shared" si="5"/>
        <v>-547209.99000000022</v>
      </c>
      <c r="BA72" s="195">
        <f t="shared" si="5"/>
        <v>1176306.1299999999</v>
      </c>
      <c r="BB72" s="195">
        <f t="shared" si="5"/>
        <v>7681635.0000000009</v>
      </c>
      <c r="BC72" s="195">
        <f t="shared" si="5"/>
        <v>0</v>
      </c>
      <c r="BD72" s="195">
        <f t="shared" si="5"/>
        <v>3323942.18</v>
      </c>
      <c r="BE72" s="195">
        <f t="shared" si="5"/>
        <v>40288034.499999993</v>
      </c>
      <c r="BF72" s="195">
        <f t="shared" si="5"/>
        <v>10876709.170000002</v>
      </c>
      <c r="BG72" s="195">
        <f t="shared" si="5"/>
        <v>3547136.7600000002</v>
      </c>
      <c r="BH72" s="195">
        <f t="shared" si="5"/>
        <v>76048938.299999982</v>
      </c>
      <c r="BI72" s="195">
        <f t="shared" si="5"/>
        <v>19255817.629999992</v>
      </c>
      <c r="BJ72" s="195">
        <f t="shared" si="5"/>
        <v>8761200.4500000011</v>
      </c>
      <c r="BK72" s="195">
        <f t="shared" si="5"/>
        <v>24366825.829999998</v>
      </c>
      <c r="BL72" s="195">
        <f t="shared" si="5"/>
        <v>10967132.789999999</v>
      </c>
      <c r="BM72" s="195">
        <f t="shared" si="5"/>
        <v>0</v>
      </c>
      <c r="BN72" s="195">
        <f t="shared" si="5"/>
        <v>137018212.30000001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4396529.67</v>
      </c>
      <c r="BS72" s="195">
        <f t="shared" si="6"/>
        <v>258067.29</v>
      </c>
      <c r="BT72" s="195">
        <f t="shared" si="6"/>
        <v>0</v>
      </c>
      <c r="BU72" s="195">
        <f t="shared" si="6"/>
        <v>0</v>
      </c>
      <c r="BV72" s="195">
        <f t="shared" si="6"/>
        <v>10396620.380000001</v>
      </c>
      <c r="BW72" s="195">
        <f t="shared" si="6"/>
        <v>8972324.8099999968</v>
      </c>
      <c r="BX72" s="195">
        <f t="shared" si="6"/>
        <v>4871213.03</v>
      </c>
      <c r="BY72" s="195">
        <f t="shared" si="6"/>
        <v>3269352.7300000009</v>
      </c>
      <c r="BZ72" s="195">
        <f t="shared" si="6"/>
        <v>5971857.2000000002</v>
      </c>
      <c r="CA72" s="195">
        <f t="shared" si="6"/>
        <v>1601980.84</v>
      </c>
      <c r="CB72" s="195">
        <f t="shared" si="6"/>
        <v>212509.51</v>
      </c>
      <c r="CC72" s="195">
        <f t="shared" si="6"/>
        <v>20640991.960000001</v>
      </c>
      <c r="CD72" s="248">
        <f>+CD69+CD70-CD71</f>
        <v>0</v>
      </c>
      <c r="CE72" s="195">
        <f>SUM(CE61:CE70)-CE71</f>
        <v>1180391634.78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>
        <v>6640778</v>
      </c>
      <c r="CF73" s="255"/>
    </row>
    <row r="74" spans="1:84" ht="12.6" customHeight="1" x14ac:dyDescent="0.25">
      <c r="A74" s="171" t="s">
        <v>245</v>
      </c>
      <c r="B74" s="175"/>
      <c r="C74" s="184">
        <v>169885193</v>
      </c>
      <c r="D74" s="184" t="s">
        <v>1273</v>
      </c>
      <c r="E74" s="185">
        <v>331091025</v>
      </c>
      <c r="F74" s="185" t="s">
        <v>1273</v>
      </c>
      <c r="G74" s="184" t="s">
        <v>1273</v>
      </c>
      <c r="H74" s="184">
        <v>8073732</v>
      </c>
      <c r="I74" s="185" t="s">
        <v>1273</v>
      </c>
      <c r="J74" s="185" t="s">
        <v>1273</v>
      </c>
      <c r="K74" s="185" t="s">
        <v>1273</v>
      </c>
      <c r="L74" s="185" t="s">
        <v>1273</v>
      </c>
      <c r="M74" s="184" t="s">
        <v>1273</v>
      </c>
      <c r="N74" s="184" t="s">
        <v>1273</v>
      </c>
      <c r="O74" s="184" t="s">
        <v>1273</v>
      </c>
      <c r="P74" s="185">
        <v>184796723.06</v>
      </c>
      <c r="Q74" s="185">
        <v>7073905</v>
      </c>
      <c r="R74" s="185">
        <v>33433093</v>
      </c>
      <c r="S74" s="185">
        <v>0</v>
      </c>
      <c r="T74" s="185" t="s">
        <v>1273</v>
      </c>
      <c r="U74" s="185">
        <v>182763891.25</v>
      </c>
      <c r="V74" s="185">
        <v>100055804.7</v>
      </c>
      <c r="W74" s="185">
        <v>7281520.2000000002</v>
      </c>
      <c r="X74" s="185">
        <v>27556957</v>
      </c>
      <c r="Y74" s="185">
        <v>50212968.5</v>
      </c>
      <c r="Z74" s="185">
        <v>6914196</v>
      </c>
      <c r="AA74" s="185">
        <v>1245500.3999999999</v>
      </c>
      <c r="AB74" s="185">
        <v>218680532.40000001</v>
      </c>
      <c r="AC74" s="185">
        <v>26817721.129999999</v>
      </c>
      <c r="AD74" s="185">
        <v>12199258</v>
      </c>
      <c r="AE74" s="185">
        <v>12059187.5</v>
      </c>
      <c r="AF74" s="185" t="s">
        <v>1273</v>
      </c>
      <c r="AG74" s="185">
        <v>20345015</v>
      </c>
      <c r="AH74" s="185" t="s">
        <v>1273</v>
      </c>
      <c r="AI74" s="185" t="s">
        <v>1273</v>
      </c>
      <c r="AJ74" s="185">
        <v>10314563.26</v>
      </c>
      <c r="AK74" s="185">
        <v>7767932.3399999999</v>
      </c>
      <c r="AL74" s="185">
        <v>2987113.3299999996</v>
      </c>
      <c r="AM74" s="185" t="s">
        <v>1273</v>
      </c>
      <c r="AN74" s="185" t="s">
        <v>1273</v>
      </c>
      <c r="AO74" s="185" t="s">
        <v>1273</v>
      </c>
      <c r="AP74" s="185" t="s">
        <v>1273</v>
      </c>
      <c r="AQ74" s="185" t="s">
        <v>1273</v>
      </c>
      <c r="AR74" s="185">
        <v>0</v>
      </c>
      <c r="AS74" s="185" t="s">
        <v>1273</v>
      </c>
      <c r="AT74" s="185">
        <v>55173361.109999999</v>
      </c>
      <c r="AU74" s="185" t="s">
        <v>1273</v>
      </c>
      <c r="AV74" s="185">
        <v>994891.58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1477724084.76</v>
      </c>
      <c r="CF74" s="255"/>
    </row>
    <row r="75" spans="1:84" ht="12.6" customHeight="1" x14ac:dyDescent="0.25">
      <c r="A75" s="171" t="s">
        <v>246</v>
      </c>
      <c r="B75" s="175"/>
      <c r="C75" s="184">
        <v>294539.16000000003</v>
      </c>
      <c r="D75" s="184" t="s">
        <v>1273</v>
      </c>
      <c r="E75" s="185">
        <v>5417447.4200000009</v>
      </c>
      <c r="F75" s="185" t="s">
        <v>1273</v>
      </c>
      <c r="G75" s="184" t="s">
        <v>1273</v>
      </c>
      <c r="H75" s="184">
        <v>0</v>
      </c>
      <c r="I75" s="184" t="s">
        <v>1273</v>
      </c>
      <c r="J75" s="185" t="s">
        <v>1273</v>
      </c>
      <c r="K75" s="185" t="s">
        <v>1273</v>
      </c>
      <c r="L75" s="185" t="s">
        <v>1273</v>
      </c>
      <c r="M75" s="184" t="s">
        <v>1273</v>
      </c>
      <c r="N75" s="184" t="s">
        <v>1273</v>
      </c>
      <c r="O75" s="184" t="s">
        <v>1273</v>
      </c>
      <c r="P75" s="185">
        <v>115512192.24000001</v>
      </c>
      <c r="Q75" s="185">
        <v>21880956</v>
      </c>
      <c r="R75" s="185">
        <v>44617074.5</v>
      </c>
      <c r="S75" s="185">
        <v>0</v>
      </c>
      <c r="T75" s="185" t="s">
        <v>1273</v>
      </c>
      <c r="U75" s="185">
        <v>134805578.5</v>
      </c>
      <c r="V75" s="185">
        <v>113052431.13</v>
      </c>
      <c r="W75" s="185">
        <v>54608720.140000001</v>
      </c>
      <c r="X75" s="185">
        <v>56037679.840000004</v>
      </c>
      <c r="Y75" s="185">
        <v>109721760.25</v>
      </c>
      <c r="Z75" s="185">
        <v>91126252</v>
      </c>
      <c r="AA75" s="185">
        <v>25014277.259999998</v>
      </c>
      <c r="AB75" s="185">
        <v>169621526.15000001</v>
      </c>
      <c r="AC75" s="185">
        <v>7000113.8900000006</v>
      </c>
      <c r="AD75" s="185">
        <v>558825.19999999995</v>
      </c>
      <c r="AE75" s="185">
        <v>11027133.73</v>
      </c>
      <c r="AF75" s="185" t="s">
        <v>1273</v>
      </c>
      <c r="AG75" s="185">
        <v>49192735.670000002</v>
      </c>
      <c r="AH75" s="185" t="s">
        <v>1273</v>
      </c>
      <c r="AI75" s="185" t="s">
        <v>1273</v>
      </c>
      <c r="AJ75" s="185">
        <v>173703750.42999998</v>
      </c>
      <c r="AK75" s="185">
        <v>620336.83000000007</v>
      </c>
      <c r="AL75" s="185">
        <v>1450348.3900000001</v>
      </c>
      <c r="AM75" s="185" t="s">
        <v>1273</v>
      </c>
      <c r="AN75" s="185" t="s">
        <v>1273</v>
      </c>
      <c r="AO75" s="185" t="s">
        <v>1273</v>
      </c>
      <c r="AP75" s="185" t="s">
        <v>1273</v>
      </c>
      <c r="AQ75" s="185" t="s">
        <v>1273</v>
      </c>
      <c r="AR75" s="185">
        <v>198081.1</v>
      </c>
      <c r="AS75" s="185" t="s">
        <v>1273</v>
      </c>
      <c r="AT75" s="185">
        <v>1749735.22</v>
      </c>
      <c r="AU75" s="185" t="s">
        <v>1273</v>
      </c>
      <c r="AV75" s="185">
        <v>5710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1187217205.05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170179732.16</v>
      </c>
      <c r="D76" s="195">
        <f t="shared" si="8"/>
        <v>0</v>
      </c>
      <c r="E76" s="195">
        <f t="shared" si="8"/>
        <v>336508472.42000002</v>
      </c>
      <c r="F76" s="195">
        <f t="shared" si="8"/>
        <v>0</v>
      </c>
      <c r="G76" s="195">
        <f t="shared" si="8"/>
        <v>0</v>
      </c>
      <c r="H76" s="195">
        <f t="shared" si="8"/>
        <v>8073732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300308915.30000001</v>
      </c>
      <c r="Q76" s="195">
        <f t="shared" si="8"/>
        <v>28954861</v>
      </c>
      <c r="R76" s="195">
        <f t="shared" si="8"/>
        <v>78050167.5</v>
      </c>
      <c r="S76" s="195">
        <f t="shared" si="8"/>
        <v>0</v>
      </c>
      <c r="T76" s="195">
        <f t="shared" si="8"/>
        <v>0</v>
      </c>
      <c r="U76" s="195">
        <f t="shared" si="8"/>
        <v>317569469.75</v>
      </c>
      <c r="V76" s="195">
        <f t="shared" si="8"/>
        <v>213108235.82999998</v>
      </c>
      <c r="W76" s="195">
        <f t="shared" si="8"/>
        <v>61890240.340000004</v>
      </c>
      <c r="X76" s="195">
        <f t="shared" si="8"/>
        <v>83594636.840000004</v>
      </c>
      <c r="Y76" s="195">
        <f t="shared" si="8"/>
        <v>159934728.75</v>
      </c>
      <c r="Z76" s="195">
        <f t="shared" si="8"/>
        <v>98040448</v>
      </c>
      <c r="AA76" s="195">
        <f t="shared" si="8"/>
        <v>26259777.659999996</v>
      </c>
      <c r="AB76" s="195">
        <f t="shared" si="8"/>
        <v>388302058.55000001</v>
      </c>
      <c r="AC76" s="195">
        <f t="shared" si="8"/>
        <v>33817835.019999996</v>
      </c>
      <c r="AD76" s="195">
        <f t="shared" si="8"/>
        <v>12758083.199999999</v>
      </c>
      <c r="AE76" s="195">
        <f t="shared" si="8"/>
        <v>23086321.23</v>
      </c>
      <c r="AF76" s="195">
        <f t="shared" si="8"/>
        <v>0</v>
      </c>
      <c r="AG76" s="195">
        <f t="shared" si="8"/>
        <v>69537750.670000002</v>
      </c>
      <c r="AH76" s="195">
        <f t="shared" si="8"/>
        <v>0</v>
      </c>
      <c r="AI76" s="195">
        <f t="shared" si="8"/>
        <v>0</v>
      </c>
      <c r="AJ76" s="195">
        <f t="shared" si="8"/>
        <v>184018313.68999997</v>
      </c>
      <c r="AK76" s="195">
        <f t="shared" si="8"/>
        <v>8388269.1699999999</v>
      </c>
      <c r="AL76" s="195">
        <f t="shared" si="8"/>
        <v>4437461.72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198081.1</v>
      </c>
      <c r="AS76" s="195">
        <f t="shared" si="8"/>
        <v>0</v>
      </c>
      <c r="AT76" s="195">
        <f t="shared" si="8"/>
        <v>56923096.329999998</v>
      </c>
      <c r="AU76" s="195">
        <f t="shared" si="8"/>
        <v>0</v>
      </c>
      <c r="AV76" s="195">
        <f t="shared" si="8"/>
        <v>1000601.58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2664941289.8099995</v>
      </c>
      <c r="CF76" s="255"/>
    </row>
    <row r="77" spans="1:84" ht="12.6" customHeight="1" x14ac:dyDescent="0.25">
      <c r="A77" s="171" t="s">
        <v>248</v>
      </c>
      <c r="B77" s="175"/>
      <c r="C77" s="184">
        <v>89498.666666666672</v>
      </c>
      <c r="D77" s="184"/>
      <c r="E77" s="185">
        <v>156527.75</v>
      </c>
      <c r="F77" s="185"/>
      <c r="G77" s="184"/>
      <c r="H77" s="184">
        <v>11149</v>
      </c>
      <c r="I77" s="185"/>
      <c r="J77" s="185"/>
      <c r="K77" s="185"/>
      <c r="L77" s="185"/>
      <c r="M77" s="185"/>
      <c r="N77" s="185"/>
      <c r="O77" s="185"/>
      <c r="P77" s="185">
        <v>80905</v>
      </c>
      <c r="Q77" s="185">
        <v>23388</v>
      </c>
      <c r="R77" s="185">
        <v>2959</v>
      </c>
      <c r="S77" s="185">
        <v>16046</v>
      </c>
      <c r="T77" s="185"/>
      <c r="U77" s="185">
        <v>59212.666666666664</v>
      </c>
      <c r="V77" s="185">
        <v>7693</v>
      </c>
      <c r="W77" s="185">
        <v>11718</v>
      </c>
      <c r="X77" s="185">
        <v>4529</v>
      </c>
      <c r="Y77" s="185">
        <v>77583.03</v>
      </c>
      <c r="Z77" s="185">
        <v>33538</v>
      </c>
      <c r="AA77" s="185">
        <v>3295</v>
      </c>
      <c r="AB77" s="185">
        <v>18889</v>
      </c>
      <c r="AC77" s="185">
        <v>4749</v>
      </c>
      <c r="AD77" s="185">
        <v>2037</v>
      </c>
      <c r="AE77" s="185">
        <v>18765.241604576921</v>
      </c>
      <c r="AF77" s="185"/>
      <c r="AG77" s="185">
        <v>12573</v>
      </c>
      <c r="AH77" s="185"/>
      <c r="AI77" s="185"/>
      <c r="AJ77" s="185">
        <v>160057.08000000002</v>
      </c>
      <c r="AK77" s="185">
        <v>2967.8834616913759</v>
      </c>
      <c r="AL77" s="185">
        <v>1445.8749337317049</v>
      </c>
      <c r="AM77" s="185"/>
      <c r="AN77" s="185"/>
      <c r="AO77" s="185"/>
      <c r="AP77" s="185"/>
      <c r="AQ77" s="185"/>
      <c r="AR77" s="185">
        <v>0</v>
      </c>
      <c r="AS77" s="185"/>
      <c r="AT77" s="185">
        <v>20057</v>
      </c>
      <c r="AU77" s="185"/>
      <c r="AV77" s="185">
        <v>0</v>
      </c>
      <c r="AW77" s="185">
        <v>3763</v>
      </c>
      <c r="AX77" s="185"/>
      <c r="AY77" s="185">
        <v>12420</v>
      </c>
      <c r="AZ77" s="185">
        <v>16228</v>
      </c>
      <c r="BA77" s="185">
        <v>583</v>
      </c>
      <c r="BB77" s="185">
        <v>2405</v>
      </c>
      <c r="BC77" s="185">
        <v>183</v>
      </c>
      <c r="BD77" s="185">
        <v>1286</v>
      </c>
      <c r="BE77" s="185">
        <v>15252</v>
      </c>
      <c r="BF77" s="185">
        <v>18657</v>
      </c>
      <c r="BG77" s="185">
        <v>2639</v>
      </c>
      <c r="BH77" s="185">
        <v>0</v>
      </c>
      <c r="BI77" s="185">
        <v>127127</v>
      </c>
      <c r="BJ77" s="185">
        <v>2063</v>
      </c>
      <c r="BK77" s="185">
        <v>0</v>
      </c>
      <c r="BL77" s="185">
        <v>2261</v>
      </c>
      <c r="BM77" s="185"/>
      <c r="BN77" s="185">
        <v>3588</v>
      </c>
      <c r="BO77" s="185"/>
      <c r="BP77" s="185"/>
      <c r="BQ77" s="185"/>
      <c r="BR77" s="185">
        <v>1065</v>
      </c>
      <c r="BS77" s="185">
        <v>1823</v>
      </c>
      <c r="BT77" s="185"/>
      <c r="BU77" s="185"/>
      <c r="BV77" s="185">
        <v>4880</v>
      </c>
      <c r="BW77" s="185">
        <v>1359</v>
      </c>
      <c r="BX77" s="185">
        <v>1258</v>
      </c>
      <c r="BY77" s="185">
        <v>3755</v>
      </c>
      <c r="BZ77" s="185">
        <v>885</v>
      </c>
      <c r="CA77" s="185">
        <v>483</v>
      </c>
      <c r="CB77" s="185">
        <v>100</v>
      </c>
      <c r="CC77" s="185">
        <v>0</v>
      </c>
      <c r="CD77" s="252" t="s">
        <v>221</v>
      </c>
      <c r="CE77" s="195">
        <f t="shared" si="7"/>
        <v>1043646.1933333335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>
        <v>41523</v>
      </c>
      <c r="D78" s="184"/>
      <c r="E78" s="184">
        <v>316746</v>
      </c>
      <c r="F78" s="184"/>
      <c r="G78" s="184"/>
      <c r="H78" s="184">
        <v>17599</v>
      </c>
      <c r="I78" s="184"/>
      <c r="J78" s="184"/>
      <c r="K78" s="184"/>
      <c r="L78" s="184"/>
      <c r="M78" s="184"/>
      <c r="N78" s="184"/>
      <c r="O78" s="184"/>
      <c r="P78" s="184">
        <v>0</v>
      </c>
      <c r="Q78" s="184">
        <v>17788</v>
      </c>
      <c r="R78" s="184">
        <v>0</v>
      </c>
      <c r="S78" s="184">
        <v>0</v>
      </c>
      <c r="T78" s="184"/>
      <c r="U78" s="184">
        <v>0</v>
      </c>
      <c r="V78" s="184">
        <v>1659</v>
      </c>
      <c r="W78" s="184">
        <v>0</v>
      </c>
      <c r="X78" s="184">
        <v>0</v>
      </c>
      <c r="Y78" s="184">
        <v>337</v>
      </c>
      <c r="Z78" s="184">
        <v>69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/>
      <c r="AG78" s="184">
        <v>3366</v>
      </c>
      <c r="AH78" s="184"/>
      <c r="AI78" s="184"/>
      <c r="AJ78" s="184">
        <v>2073</v>
      </c>
      <c r="AK78" s="184">
        <v>0</v>
      </c>
      <c r="AL78" s="184">
        <v>0</v>
      </c>
      <c r="AM78" s="184"/>
      <c r="AN78" s="184"/>
      <c r="AO78" s="184"/>
      <c r="AP78" s="184"/>
      <c r="AQ78" s="184"/>
      <c r="AR78" s="184">
        <v>0</v>
      </c>
      <c r="AS78" s="184"/>
      <c r="AT78" s="184">
        <v>0</v>
      </c>
      <c r="AU78" s="184"/>
      <c r="AV78" s="184">
        <v>0</v>
      </c>
      <c r="AW78" s="184">
        <v>0</v>
      </c>
      <c r="AX78" s="252"/>
      <c r="AY78" s="252"/>
      <c r="AZ78" s="184">
        <v>5885</v>
      </c>
      <c r="BA78" s="184">
        <v>0</v>
      </c>
      <c r="BB78" s="184">
        <v>0</v>
      </c>
      <c r="BC78" s="184">
        <v>0</v>
      </c>
      <c r="BD78" s="252"/>
      <c r="BE78" s="252"/>
      <c r="BF78" s="184">
        <v>0</v>
      </c>
      <c r="BG78" s="252"/>
      <c r="BH78" s="184">
        <v>0</v>
      </c>
      <c r="BI78" s="184">
        <v>0</v>
      </c>
      <c r="BJ78" s="252"/>
      <c r="BK78" s="184">
        <v>0</v>
      </c>
      <c r="BL78" s="184">
        <v>0</v>
      </c>
      <c r="BM78" s="184"/>
      <c r="BN78" s="252"/>
      <c r="BO78" s="252"/>
      <c r="BP78" s="252"/>
      <c r="BQ78" s="252"/>
      <c r="BR78" s="184">
        <v>0</v>
      </c>
      <c r="BS78" s="184">
        <v>0</v>
      </c>
      <c r="BT78" s="184"/>
      <c r="BU78" s="184"/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52" t="s">
        <v>221</v>
      </c>
      <c r="CD78" s="252" t="s">
        <v>221</v>
      </c>
      <c r="CE78" s="195">
        <f>SUM(C78:CD78)</f>
        <v>407045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>
        <v>67199</v>
      </c>
      <c r="D79" s="184"/>
      <c r="E79" s="184">
        <v>82299</v>
      </c>
      <c r="F79" s="184"/>
      <c r="G79" s="184"/>
      <c r="H79" s="184">
        <v>3957</v>
      </c>
      <c r="I79" s="184"/>
      <c r="J79" s="184"/>
      <c r="K79" s="184"/>
      <c r="L79" s="184"/>
      <c r="M79" s="184"/>
      <c r="N79" s="184"/>
      <c r="O79" s="184"/>
      <c r="P79" s="184">
        <v>26387</v>
      </c>
      <c r="Q79" s="184">
        <v>6716</v>
      </c>
      <c r="R79" s="184">
        <v>1083</v>
      </c>
      <c r="S79" s="184">
        <v>6027</v>
      </c>
      <c r="T79" s="184"/>
      <c r="U79" s="184">
        <v>14529</v>
      </c>
      <c r="V79" s="184">
        <v>5180</v>
      </c>
      <c r="W79" s="184">
        <v>1994</v>
      </c>
      <c r="X79" s="184">
        <v>1573</v>
      </c>
      <c r="Y79" s="184">
        <v>15557</v>
      </c>
      <c r="Z79" s="184">
        <v>10344</v>
      </c>
      <c r="AA79" s="184">
        <v>2328</v>
      </c>
      <c r="AB79" s="184">
        <v>5298</v>
      </c>
      <c r="AC79" s="184">
        <v>2282</v>
      </c>
      <c r="AD79" s="184">
        <v>1060</v>
      </c>
      <c r="AE79" s="184">
        <v>3299</v>
      </c>
      <c r="AF79" s="184"/>
      <c r="AG79" s="184">
        <v>8177</v>
      </c>
      <c r="AH79" s="184"/>
      <c r="AI79" s="184"/>
      <c r="AJ79" s="184">
        <v>64799</v>
      </c>
      <c r="AK79" s="184">
        <v>212</v>
      </c>
      <c r="AL79" s="184">
        <v>0</v>
      </c>
      <c r="AM79" s="184"/>
      <c r="AN79" s="184"/>
      <c r="AO79" s="184"/>
      <c r="AP79" s="184"/>
      <c r="AQ79" s="184"/>
      <c r="AR79" s="184">
        <v>0</v>
      </c>
      <c r="AS79" s="184"/>
      <c r="AT79" s="184">
        <v>90</v>
      </c>
      <c r="AU79" s="184"/>
      <c r="AV79" s="184">
        <v>0</v>
      </c>
      <c r="AW79" s="184">
        <v>1914</v>
      </c>
      <c r="AX79" s="252"/>
      <c r="AY79" s="252"/>
      <c r="AZ79" s="252"/>
      <c r="BA79" s="184">
        <v>342</v>
      </c>
      <c r="BB79" s="184">
        <v>1125</v>
      </c>
      <c r="BC79" s="184">
        <v>0</v>
      </c>
      <c r="BD79" s="252"/>
      <c r="BE79" s="252"/>
      <c r="BF79" s="252"/>
      <c r="BG79" s="252"/>
      <c r="BH79" s="184">
        <v>2600</v>
      </c>
      <c r="BI79" s="184">
        <v>1025</v>
      </c>
      <c r="BJ79" s="252"/>
      <c r="BK79" s="184">
        <v>0</v>
      </c>
      <c r="BL79" s="184">
        <v>2769</v>
      </c>
      <c r="BM79" s="184"/>
      <c r="BN79" s="252"/>
      <c r="BO79" s="252"/>
      <c r="BP79" s="252"/>
      <c r="BQ79" s="252"/>
      <c r="BR79" s="252"/>
      <c r="BS79" s="184">
        <v>1801</v>
      </c>
      <c r="BT79" s="184"/>
      <c r="BU79" s="184"/>
      <c r="BV79" s="184">
        <v>809</v>
      </c>
      <c r="BW79" s="184">
        <v>264</v>
      </c>
      <c r="BX79" s="184">
        <v>1875</v>
      </c>
      <c r="BY79" s="184">
        <v>0</v>
      </c>
      <c r="BZ79" s="184">
        <v>0</v>
      </c>
      <c r="CA79" s="184">
        <v>0</v>
      </c>
      <c r="CB79" s="184">
        <v>0</v>
      </c>
      <c r="CC79" s="252" t="s">
        <v>221</v>
      </c>
      <c r="CD79" s="252" t="s">
        <v>221</v>
      </c>
      <c r="CE79" s="195">
        <f t="shared" si="7"/>
        <v>344914</v>
      </c>
      <c r="CF79" s="195"/>
    </row>
    <row r="80" spans="1:84" ht="12.6" customHeight="1" x14ac:dyDescent="0.25">
      <c r="A80" s="171" t="s">
        <v>251</v>
      </c>
      <c r="B80" s="175"/>
      <c r="C80" s="225">
        <v>543459.49999999988</v>
      </c>
      <c r="D80" s="225"/>
      <c r="E80" s="184">
        <v>1762842.7199999997</v>
      </c>
      <c r="F80" s="184"/>
      <c r="G80" s="184"/>
      <c r="H80" s="184">
        <v>16133.89</v>
      </c>
      <c r="I80" s="184"/>
      <c r="J80" s="184"/>
      <c r="K80" s="184"/>
      <c r="L80" s="184"/>
      <c r="M80" s="184"/>
      <c r="N80" s="184"/>
      <c r="O80" s="184"/>
      <c r="P80" s="184">
        <v>400914.00999999995</v>
      </c>
      <c r="Q80" s="184">
        <v>219520.51</v>
      </c>
      <c r="R80" s="184">
        <v>0</v>
      </c>
      <c r="S80" s="184">
        <v>0</v>
      </c>
      <c r="T80" s="184"/>
      <c r="U80" s="184">
        <v>14807.729999999996</v>
      </c>
      <c r="V80" s="184">
        <v>91374.919999999984</v>
      </c>
      <c r="W80" s="184">
        <v>66125.39</v>
      </c>
      <c r="X80" s="184">
        <v>65503.25</v>
      </c>
      <c r="Y80" s="184">
        <v>218687.38000000006</v>
      </c>
      <c r="Z80" s="184">
        <v>67621.52</v>
      </c>
      <c r="AA80" s="184">
        <v>33433.99</v>
      </c>
      <c r="AB80" s="184">
        <v>6267.47</v>
      </c>
      <c r="AC80" s="184">
        <v>1370.08</v>
      </c>
      <c r="AD80" s="184">
        <v>323.05</v>
      </c>
      <c r="AE80" s="184">
        <v>12087.79</v>
      </c>
      <c r="AF80" s="184"/>
      <c r="AG80" s="184">
        <v>147560.43999999997</v>
      </c>
      <c r="AH80" s="184"/>
      <c r="AI80" s="184"/>
      <c r="AJ80" s="184">
        <v>256851.91999999993</v>
      </c>
      <c r="AK80" s="184">
        <v>0</v>
      </c>
      <c r="AL80" s="184">
        <v>0</v>
      </c>
      <c r="AM80" s="184"/>
      <c r="AN80" s="184"/>
      <c r="AO80" s="184"/>
      <c r="AP80" s="184"/>
      <c r="AQ80" s="184"/>
      <c r="AR80" s="184">
        <v>0</v>
      </c>
      <c r="AS80" s="184"/>
      <c r="AT80" s="184">
        <v>0</v>
      </c>
      <c r="AU80" s="184"/>
      <c r="AV80" s="184">
        <v>0</v>
      </c>
      <c r="AW80" s="184">
        <v>0</v>
      </c>
      <c r="AX80" s="252"/>
      <c r="AY80" s="252"/>
      <c r="AZ80" s="252"/>
      <c r="BA80" s="252"/>
      <c r="BB80" s="184">
        <v>0</v>
      </c>
      <c r="BC80" s="184">
        <v>0</v>
      </c>
      <c r="BD80" s="252"/>
      <c r="BE80" s="252"/>
      <c r="BF80" s="252"/>
      <c r="BG80" s="252"/>
      <c r="BH80" s="184">
        <v>0</v>
      </c>
      <c r="BI80" s="184">
        <v>235.5</v>
      </c>
      <c r="BJ80" s="252"/>
      <c r="BK80" s="184">
        <v>0</v>
      </c>
      <c r="BL80" s="184">
        <v>0</v>
      </c>
      <c r="BM80" s="184"/>
      <c r="BN80" s="252"/>
      <c r="BO80" s="252"/>
      <c r="BP80" s="252"/>
      <c r="BQ80" s="252"/>
      <c r="BR80" s="252"/>
      <c r="BS80" s="184">
        <v>0</v>
      </c>
      <c r="BT80" s="184"/>
      <c r="BU80" s="184"/>
      <c r="BV80" s="184">
        <v>0</v>
      </c>
      <c r="BW80" s="184">
        <v>0</v>
      </c>
      <c r="BX80" s="184">
        <v>0</v>
      </c>
      <c r="BY80" s="184">
        <v>0</v>
      </c>
      <c r="BZ80" s="184">
        <v>0</v>
      </c>
      <c r="CA80" s="184">
        <v>0</v>
      </c>
      <c r="CB80" s="184">
        <v>0</v>
      </c>
      <c r="CC80" s="252" t="s">
        <v>221</v>
      </c>
      <c r="CD80" s="252" t="s">
        <v>221</v>
      </c>
      <c r="CE80" s="195">
        <f t="shared" si="7"/>
        <v>3925121.06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>
        <v>296.16000000000003</v>
      </c>
      <c r="D81" s="187"/>
      <c r="E81" s="187">
        <v>516.63</v>
      </c>
      <c r="F81" s="187"/>
      <c r="G81" s="187"/>
      <c r="H81" s="187">
        <v>10.81</v>
      </c>
      <c r="I81" s="187"/>
      <c r="J81" s="187"/>
      <c r="K81" s="187"/>
      <c r="L81" s="187"/>
      <c r="M81" s="187"/>
      <c r="N81" s="187"/>
      <c r="O81" s="187"/>
      <c r="P81" s="187">
        <v>97.07</v>
      </c>
      <c r="Q81" s="187">
        <v>74</v>
      </c>
      <c r="R81" s="187">
        <v>0</v>
      </c>
      <c r="S81" s="187">
        <v>0</v>
      </c>
      <c r="T81" s="187"/>
      <c r="U81" s="187">
        <v>0.38</v>
      </c>
      <c r="V81" s="187">
        <v>37.590000000000003</v>
      </c>
      <c r="W81" s="187">
        <v>0</v>
      </c>
      <c r="X81" s="187">
        <v>0</v>
      </c>
      <c r="Y81" s="187">
        <v>20.84</v>
      </c>
      <c r="Z81" s="187">
        <v>11.05</v>
      </c>
      <c r="AA81" s="187">
        <v>0</v>
      </c>
      <c r="AB81" s="187">
        <v>0</v>
      </c>
      <c r="AC81" s="187">
        <v>0.94</v>
      </c>
      <c r="AD81" s="187">
        <v>7.91</v>
      </c>
      <c r="AE81" s="187">
        <v>0</v>
      </c>
      <c r="AF81" s="187"/>
      <c r="AG81" s="187">
        <v>33.57</v>
      </c>
      <c r="AH81" s="187"/>
      <c r="AI81" s="187"/>
      <c r="AJ81" s="187">
        <v>182.49</v>
      </c>
      <c r="AK81" s="187">
        <v>0</v>
      </c>
      <c r="AL81" s="187">
        <v>0</v>
      </c>
      <c r="AM81" s="187"/>
      <c r="AN81" s="187"/>
      <c r="AO81" s="187"/>
      <c r="AP81" s="187"/>
      <c r="AQ81" s="187"/>
      <c r="AR81" s="187">
        <v>0</v>
      </c>
      <c r="AS81" s="187"/>
      <c r="AT81" s="187">
        <v>27.62</v>
      </c>
      <c r="AU81" s="187"/>
      <c r="AV81" s="187">
        <v>0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1317.0599999999997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1274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1275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27" t="s">
        <v>1271</v>
      </c>
      <c r="D85" s="205"/>
      <c r="E85" s="204"/>
    </row>
    <row r="86" spans="1:84" ht="12.6" customHeight="1" x14ac:dyDescent="0.25">
      <c r="A86" s="173" t="s">
        <v>1251</v>
      </c>
      <c r="B86" s="172"/>
      <c r="C86" s="227" t="s">
        <v>1276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 t="s">
        <v>1276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 t="s">
        <v>1277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 t="s">
        <v>1272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 t="s">
        <v>1278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 t="s">
        <v>1279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 t="s">
        <v>1280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 t="s">
        <v>1281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27" t="s">
        <v>1282</v>
      </c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18964</v>
      </c>
      <c r="D112" s="174">
        <v>132403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1943</v>
      </c>
      <c r="D115" s="174">
        <v>2988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>
        <v>118</v>
      </c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266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>
        <v>41</v>
      </c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>
        <v>19</v>
      </c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>
        <v>14</v>
      </c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0</v>
      </c>
      <c r="D124" s="175"/>
      <c r="E124" s="175"/>
    </row>
    <row r="125" spans="1:5" ht="12.6" customHeight="1" x14ac:dyDescent="0.25">
      <c r="A125" s="173" t="s">
        <v>289</v>
      </c>
      <c r="B125" s="172"/>
      <c r="C125" s="189">
        <v>0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>
        <v>0</v>
      </c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458</v>
      </c>
    </row>
    <row r="129" spans="1:6" ht="12.6" customHeight="1" x14ac:dyDescent="0.25">
      <c r="A129" s="173" t="s">
        <v>292</v>
      </c>
      <c r="B129" s="172" t="s">
        <v>256</v>
      </c>
      <c r="C129" s="189">
        <v>529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>
        <v>18</v>
      </c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6745</v>
      </c>
      <c r="C139" s="189">
        <v>4111</v>
      </c>
      <c r="D139" s="174">
        <v>8108</v>
      </c>
      <c r="E139" s="175">
        <f>SUM(B139:D139)</f>
        <v>18964</v>
      </c>
    </row>
    <row r="140" spans="1:6" ht="12.6" customHeight="1" x14ac:dyDescent="0.25">
      <c r="A140" s="173" t="s">
        <v>215</v>
      </c>
      <c r="B140" s="174">
        <v>44658</v>
      </c>
      <c r="C140" s="189">
        <v>31256</v>
      </c>
      <c r="D140" s="174">
        <v>56489</v>
      </c>
      <c r="E140" s="175">
        <f>SUM(B140:D140)</f>
        <v>132403</v>
      </c>
    </row>
    <row r="141" spans="1:6" ht="12.6" customHeight="1" x14ac:dyDescent="0.25">
      <c r="A141" s="173" t="s">
        <v>298</v>
      </c>
      <c r="B141" s="174">
        <v>151893</v>
      </c>
      <c r="C141" s="174">
        <v>90220</v>
      </c>
      <c r="D141" s="174">
        <v>282299</v>
      </c>
      <c r="E141" s="175">
        <f>SUM(B141:D141)</f>
        <v>524412</v>
      </c>
    </row>
    <row r="142" spans="1:6" ht="12.6" customHeight="1" x14ac:dyDescent="0.25">
      <c r="A142" s="173" t="s">
        <v>245</v>
      </c>
      <c r="B142" s="174">
        <v>540794348</v>
      </c>
      <c r="C142" s="189">
        <v>271807559</v>
      </c>
      <c r="D142" s="174">
        <v>665122178</v>
      </c>
      <c r="E142" s="175">
        <f>SUM(B142:D142)</f>
        <v>1477724085</v>
      </c>
      <c r="F142" s="199"/>
    </row>
    <row r="143" spans="1:6" ht="12.6" customHeight="1" x14ac:dyDescent="0.25">
      <c r="A143" s="173" t="s">
        <v>246</v>
      </c>
      <c r="B143" s="174">
        <v>361191656</v>
      </c>
      <c r="C143" s="189">
        <v>188873958</v>
      </c>
      <c r="D143" s="174">
        <v>637151591</v>
      </c>
      <c r="E143" s="175">
        <f>SUM(B143:D143)</f>
        <v>1187217205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215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298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173" t="s">
        <v>246</v>
      </c>
      <c r="B149" s="174">
        <v>0</v>
      </c>
      <c r="C149" s="189">
        <v>0</v>
      </c>
      <c r="D149" s="174">
        <v>0</v>
      </c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215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298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3" t="s">
        <v>246</v>
      </c>
      <c r="B155" s="174">
        <v>0</v>
      </c>
      <c r="C155" s="189">
        <v>0</v>
      </c>
      <c r="D155" s="174">
        <v>0</v>
      </c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>
        <v>10580888</v>
      </c>
      <c r="C158" s="174">
        <v>4109235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>
        <v>26649049.609999999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311717.46000000002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3255567.76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56311337.509999998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38748242.960000001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2592188.7199999997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>
        <v>0</v>
      </c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127868104.02000001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>
        <v>5722870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4312914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10035784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>
        <v>4628054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933001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5561055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>
        <v>381268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>
        <v>0</v>
      </c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381268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>
        <v>14101797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0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14101797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2631402</v>
      </c>
      <c r="C196" s="189">
        <v>0</v>
      </c>
      <c r="D196" s="174">
        <v>0</v>
      </c>
      <c r="E196" s="175">
        <f t="shared" ref="E196:E204" si="9">SUM(B196:C196)-D196</f>
        <v>2631402</v>
      </c>
    </row>
    <row r="197" spans="1:8" ht="12.6" customHeight="1" x14ac:dyDescent="0.25">
      <c r="A197" s="173" t="s">
        <v>333</v>
      </c>
      <c r="B197" s="174">
        <v>9989578.2100000009</v>
      </c>
      <c r="C197" s="189">
        <v>0</v>
      </c>
      <c r="D197" s="174">
        <v>736361.21</v>
      </c>
      <c r="E197" s="175">
        <f t="shared" si="9"/>
        <v>9253217</v>
      </c>
    </row>
    <row r="198" spans="1:8" ht="12.6" customHeight="1" x14ac:dyDescent="0.25">
      <c r="A198" s="173" t="s">
        <v>334</v>
      </c>
      <c r="B198" s="174">
        <v>695592563.68000007</v>
      </c>
      <c r="C198" s="189">
        <v>22489496.43</v>
      </c>
      <c r="D198" s="174">
        <v>12355536.42</v>
      </c>
      <c r="E198" s="175">
        <f t="shared" si="9"/>
        <v>705726523.69000006</v>
      </c>
    </row>
    <row r="199" spans="1:8" ht="12.6" customHeight="1" x14ac:dyDescent="0.25">
      <c r="A199" s="173" t="s">
        <v>335</v>
      </c>
      <c r="B199" s="174">
        <v>112695173.20999999</v>
      </c>
      <c r="C199" s="189">
        <v>7829839.79</v>
      </c>
      <c r="D199" s="174">
        <v>10479610.23</v>
      </c>
      <c r="E199" s="175">
        <f t="shared" si="9"/>
        <v>110045402.77</v>
      </c>
    </row>
    <row r="200" spans="1:8" ht="12.6" customHeight="1" x14ac:dyDescent="0.25">
      <c r="A200" s="173" t="s">
        <v>336</v>
      </c>
      <c r="B200" s="174">
        <v>1432521.83</v>
      </c>
      <c r="C200" s="189">
        <v>0</v>
      </c>
      <c r="D200" s="174">
        <v>-4840.84</v>
      </c>
      <c r="E200" s="175">
        <f t="shared" si="9"/>
        <v>1437362.6700000002</v>
      </c>
    </row>
    <row r="201" spans="1:8" ht="12.6" customHeight="1" x14ac:dyDescent="0.25">
      <c r="A201" s="173" t="s">
        <v>337</v>
      </c>
      <c r="B201" s="174">
        <v>399376231.91999996</v>
      </c>
      <c r="C201" s="189">
        <v>19925803.309999999</v>
      </c>
      <c r="D201" s="174">
        <v>25320555.860000003</v>
      </c>
      <c r="E201" s="175">
        <f t="shared" si="9"/>
        <v>393981479.36999995</v>
      </c>
    </row>
    <row r="202" spans="1:8" ht="12.6" customHeight="1" x14ac:dyDescent="0.25">
      <c r="A202" s="173" t="s">
        <v>338</v>
      </c>
      <c r="B202" s="174">
        <v>0</v>
      </c>
      <c r="C202" s="189">
        <v>0</v>
      </c>
      <c r="D202" s="174">
        <v>0</v>
      </c>
      <c r="E202" s="175">
        <f t="shared" si="9"/>
        <v>0</v>
      </c>
    </row>
    <row r="203" spans="1:8" ht="12.6" customHeight="1" x14ac:dyDescent="0.25">
      <c r="A203" s="173" t="s">
        <v>339</v>
      </c>
      <c r="B203" s="174">
        <v>0</v>
      </c>
      <c r="C203" s="189">
        <v>0</v>
      </c>
      <c r="D203" s="174">
        <v>0</v>
      </c>
      <c r="E203" s="175">
        <f t="shared" si="9"/>
        <v>0</v>
      </c>
    </row>
    <row r="204" spans="1:8" ht="12.6" customHeight="1" x14ac:dyDescent="0.25">
      <c r="A204" s="173" t="s">
        <v>340</v>
      </c>
      <c r="B204" s="174">
        <v>36069878.159999996</v>
      </c>
      <c r="C204" s="189">
        <v>740553.67000000924</v>
      </c>
      <c r="D204" s="174">
        <v>3223759.3600000003</v>
      </c>
      <c r="E204" s="175">
        <f t="shared" si="9"/>
        <v>33586672.470000006</v>
      </c>
    </row>
    <row r="205" spans="1:8" ht="12.6" customHeight="1" x14ac:dyDescent="0.25">
      <c r="A205" s="173" t="s">
        <v>203</v>
      </c>
      <c r="B205" s="175">
        <f>SUM(B196:B204)</f>
        <v>1257787349.0100002</v>
      </c>
      <c r="C205" s="191">
        <f>SUM(C196:C204)</f>
        <v>50985693.20000001</v>
      </c>
      <c r="D205" s="175">
        <f>SUM(D196:D204)</f>
        <v>52110982.240000002</v>
      </c>
      <c r="E205" s="175">
        <f>SUM(E196:E204)</f>
        <v>1256662059.97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>
        <v>3993609.33</v>
      </c>
      <c r="C210" s="189">
        <v>328546.24</v>
      </c>
      <c r="D210" s="174">
        <v>736361.21</v>
      </c>
      <c r="E210" s="175">
        <f t="shared" ref="E210:E217" si="10">SUM(B210:C210)-D210</f>
        <v>3585794.3600000003</v>
      </c>
      <c r="H210" s="262"/>
    </row>
    <row r="211" spans="1:8" ht="12.6" customHeight="1" x14ac:dyDescent="0.25">
      <c r="A211" s="173" t="s">
        <v>334</v>
      </c>
      <c r="B211" s="174">
        <v>272882031.58999997</v>
      </c>
      <c r="C211" s="189">
        <v>24872727.760000002</v>
      </c>
      <c r="D211" s="174">
        <v>12348206.720000001</v>
      </c>
      <c r="E211" s="175">
        <f t="shared" si="10"/>
        <v>285406552.62999994</v>
      </c>
      <c r="H211" s="262"/>
    </row>
    <row r="212" spans="1:8" ht="12.6" customHeight="1" x14ac:dyDescent="0.25">
      <c r="A212" s="173" t="s">
        <v>335</v>
      </c>
      <c r="B212" s="174">
        <v>91992859.800000012</v>
      </c>
      <c r="C212" s="189">
        <v>2372751.9</v>
      </c>
      <c r="D212" s="174">
        <v>10479491.710000001</v>
      </c>
      <c r="E212" s="175">
        <f t="shared" si="10"/>
        <v>83886119.99000001</v>
      </c>
      <c r="H212" s="262"/>
    </row>
    <row r="213" spans="1:8" ht="12.6" customHeight="1" x14ac:dyDescent="0.25">
      <c r="A213" s="173" t="s">
        <v>336</v>
      </c>
      <c r="B213" s="174">
        <v>0</v>
      </c>
      <c r="C213" s="189">
        <v>0</v>
      </c>
      <c r="D213" s="174">
        <v>0</v>
      </c>
      <c r="E213" s="175">
        <f t="shared" si="10"/>
        <v>0</v>
      </c>
      <c r="H213" s="262"/>
    </row>
    <row r="214" spans="1:8" ht="12.6" customHeight="1" x14ac:dyDescent="0.25">
      <c r="A214" s="173" t="s">
        <v>337</v>
      </c>
      <c r="B214" s="174">
        <v>340513489.8499999</v>
      </c>
      <c r="C214" s="189">
        <v>24578745.32</v>
      </c>
      <c r="D214" s="174">
        <v>25061633.460000001</v>
      </c>
      <c r="E214" s="175">
        <f t="shared" si="10"/>
        <v>340030601.70999992</v>
      </c>
      <c r="H214" s="262"/>
    </row>
    <row r="215" spans="1:8" ht="12.6" customHeight="1" x14ac:dyDescent="0.25">
      <c r="A215" s="173" t="s">
        <v>338</v>
      </c>
      <c r="B215" s="174">
        <v>0</v>
      </c>
      <c r="C215" s="189">
        <v>0</v>
      </c>
      <c r="D215" s="174">
        <v>0</v>
      </c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>
        <v>0</v>
      </c>
      <c r="C216" s="189">
        <v>0</v>
      </c>
      <c r="D216" s="174">
        <v>0</v>
      </c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>
        <v>0</v>
      </c>
      <c r="C217" s="189">
        <v>0</v>
      </c>
      <c r="D217" s="174">
        <v>0</v>
      </c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709381990.56999993</v>
      </c>
      <c r="C218" s="191">
        <f>SUM(C209:C217)</f>
        <v>52152771.219999999</v>
      </c>
      <c r="D218" s="175">
        <f>SUM(D209:D217)</f>
        <v>48625693.100000001</v>
      </c>
      <c r="E218" s="175">
        <f>SUM(E209:E217)</f>
        <v>712909068.68999982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>
        <v>600548278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308329671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>
        <v>0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>
        <v>553775813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1462653762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>
        <v>1185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v>12465464.16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v>16335985.52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28801449.68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>
        <v>35955253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35955253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1527410464.6800001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>
        <v>26861017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>
        <v>0</v>
      </c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388281413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234916318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>
        <v>0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25087328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20379341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12347542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238040323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>
        <v>173203184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173203184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>
        <v>2631402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>
        <v>9253217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705726523.69000006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>
        <v>110045402.77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>
        <v>1437362.6700000002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v>393981479.36999995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>
        <v>0</v>
      </c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33586672.470000006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1256662059.97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712909068.68999994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543752991.28000009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>
        <v>177505047</v>
      </c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>
        <v>72228011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249733058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>
        <v>0</v>
      </c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1204729556.2800002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>
        <v>0</v>
      </c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78461013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51088804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>
        <v>1243231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>
        <v>34926771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>
        <v>12354596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178074415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>
        <v>0</v>
      </c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>
        <v>8576118</v>
      </c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8576118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>
        <v>0</v>
      </c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>
        <v>319810424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>
        <v>306146381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625956805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12354596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613602209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>
        <v>404476814</v>
      </c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>
        <v>0</v>
      </c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>
        <v>0</v>
      </c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1204729556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1204729556.2800002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>
        <v>1477724085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v>1187217205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2664941290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>
        <v>1462653762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28801450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35955253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1527410465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1137530825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>
        <v>50175554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6640778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56816332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1194347157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>
        <v>374825972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127868104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78291054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269029474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6293543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295519515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52152771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10035785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5561055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381268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14101797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11490957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-3493149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1242058146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-47710989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>
        <v>3387291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-44323698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>
        <v>0</v>
      </c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-44323698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C85&amp;"   "&amp;"H-"&amp;FIXED(C84,0,TRUE)&amp;"     FYE "&amp;C83</f>
        <v>University of Washington Medical Center   H-0     FYE 06/30/2017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18964</v>
      </c>
      <c r="C413" s="194">
        <f>E139</f>
        <v>18964</v>
      </c>
      <c r="D413" s="179"/>
    </row>
    <row r="414" spans="1:5" ht="12.6" customHeight="1" x14ac:dyDescent="0.25">
      <c r="A414" s="179" t="s">
        <v>464</v>
      </c>
      <c r="B414" s="179">
        <f>D112</f>
        <v>132403</v>
      </c>
      <c r="C414" s="179">
        <f>E140</f>
        <v>132403</v>
      </c>
      <c r="D414" s="194">
        <f>SUM(C59:H59)+N59</f>
        <v>132403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1943</v>
      </c>
    </row>
    <row r="423" spans="1:7" ht="12.6" customHeight="1" x14ac:dyDescent="0.25">
      <c r="A423" s="179" t="s">
        <v>1244</v>
      </c>
      <c r="B423" s="179">
        <f>D115</f>
        <v>2988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374825972</v>
      </c>
      <c r="C426" s="179">
        <f t="shared" ref="C426:C433" si="12">CE61</f>
        <v>374825971.80999988</v>
      </c>
      <c r="D426" s="179"/>
    </row>
    <row r="427" spans="1:7" ht="12.6" customHeight="1" x14ac:dyDescent="0.25">
      <c r="A427" s="179" t="s">
        <v>3</v>
      </c>
      <c r="B427" s="179">
        <f t="shared" si="11"/>
        <v>127868104</v>
      </c>
      <c r="C427" s="179">
        <f t="shared" si="12"/>
        <v>127868104</v>
      </c>
      <c r="D427" s="179">
        <f>D174</f>
        <v>127868104.02000001</v>
      </c>
    </row>
    <row r="428" spans="1:7" ht="12.6" customHeight="1" x14ac:dyDescent="0.25">
      <c r="A428" s="179" t="s">
        <v>236</v>
      </c>
      <c r="B428" s="179">
        <f t="shared" si="11"/>
        <v>78291054</v>
      </c>
      <c r="C428" s="179">
        <f t="shared" si="12"/>
        <v>78291054.209999993</v>
      </c>
      <c r="D428" s="179"/>
    </row>
    <row r="429" spans="1:7" ht="12.6" customHeight="1" x14ac:dyDescent="0.25">
      <c r="A429" s="179" t="s">
        <v>237</v>
      </c>
      <c r="B429" s="179">
        <f t="shared" si="11"/>
        <v>269029474</v>
      </c>
      <c r="C429" s="179">
        <f t="shared" si="12"/>
        <v>269029474.00000018</v>
      </c>
      <c r="D429" s="179"/>
    </row>
    <row r="430" spans="1:7" ht="12.6" customHeight="1" x14ac:dyDescent="0.25">
      <c r="A430" s="179" t="s">
        <v>444</v>
      </c>
      <c r="B430" s="179">
        <f t="shared" si="11"/>
        <v>6293543</v>
      </c>
      <c r="C430" s="179">
        <f t="shared" si="12"/>
        <v>6293542.8100000005</v>
      </c>
      <c r="D430" s="179"/>
    </row>
    <row r="431" spans="1:7" ht="12.6" customHeight="1" x14ac:dyDescent="0.25">
      <c r="A431" s="179" t="s">
        <v>445</v>
      </c>
      <c r="B431" s="179">
        <f t="shared" si="11"/>
        <v>295519515</v>
      </c>
      <c r="C431" s="179">
        <f t="shared" si="12"/>
        <v>295519514.97000003</v>
      </c>
      <c r="D431" s="179"/>
    </row>
    <row r="432" spans="1:7" ht="12.6" customHeight="1" x14ac:dyDescent="0.25">
      <c r="A432" s="179" t="s">
        <v>6</v>
      </c>
      <c r="B432" s="179">
        <f t="shared" si="11"/>
        <v>52152771</v>
      </c>
      <c r="C432" s="179">
        <f t="shared" si="12"/>
        <v>52152771</v>
      </c>
      <c r="D432" s="179">
        <f>C218</f>
        <v>52152771.219999999</v>
      </c>
    </row>
    <row r="433" spans="1:7" ht="12.6" customHeight="1" x14ac:dyDescent="0.25">
      <c r="A433" s="179" t="s">
        <v>474</v>
      </c>
      <c r="B433" s="179">
        <f t="shared" si="11"/>
        <v>10035785</v>
      </c>
      <c r="C433" s="179">
        <f t="shared" si="12"/>
        <v>10035784.680000002</v>
      </c>
      <c r="D433" s="179">
        <f>D178</f>
        <v>10035784</v>
      </c>
    </row>
    <row r="434" spans="1:7" ht="12.6" customHeight="1" x14ac:dyDescent="0.25">
      <c r="A434" s="179" t="s">
        <v>447</v>
      </c>
      <c r="B434" s="179">
        <f t="shared" si="11"/>
        <v>5561055</v>
      </c>
      <c r="C434" s="179"/>
      <c r="D434" s="179">
        <f>D182</f>
        <v>5561055</v>
      </c>
    </row>
    <row r="435" spans="1:7" ht="12.6" customHeight="1" x14ac:dyDescent="0.25">
      <c r="A435" s="179" t="s">
        <v>475</v>
      </c>
      <c r="B435" s="179">
        <f t="shared" si="11"/>
        <v>381268</v>
      </c>
      <c r="C435" s="179"/>
      <c r="D435" s="179">
        <f>D187</f>
        <v>381268</v>
      </c>
    </row>
    <row r="436" spans="1:7" ht="12.6" customHeight="1" x14ac:dyDescent="0.25">
      <c r="A436" s="194" t="s">
        <v>449</v>
      </c>
      <c r="B436" s="194">
        <f t="shared" si="11"/>
        <v>14101797</v>
      </c>
      <c r="C436" s="194"/>
      <c r="D436" s="194">
        <f>D191</f>
        <v>14101797</v>
      </c>
    </row>
    <row r="437" spans="1:7" ht="12.6" customHeight="1" x14ac:dyDescent="0.25">
      <c r="A437" s="194" t="s">
        <v>476</v>
      </c>
      <c r="B437" s="194">
        <f>C384+C385+C386</f>
        <v>20044120</v>
      </c>
      <c r="C437" s="194">
        <f>CD70</f>
        <v>0</v>
      </c>
      <c r="D437" s="194">
        <f>D182+D187+D191</f>
        <v>20044120</v>
      </c>
    </row>
    <row r="438" spans="1:7" ht="12.6" customHeight="1" x14ac:dyDescent="0.25">
      <c r="A438" s="179" t="s">
        <v>1262</v>
      </c>
      <c r="B438" s="179">
        <f>C387</f>
        <v>11490957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-3493149</v>
      </c>
      <c r="C439" s="194">
        <f>SUM(C70:CC70)</f>
        <v>16550971</v>
      </c>
      <c r="D439" s="179"/>
    </row>
    <row r="440" spans="1:7" ht="12.6" customHeight="1" x14ac:dyDescent="0.25">
      <c r="A440" s="179" t="s">
        <v>477</v>
      </c>
      <c r="B440" s="194">
        <f>B437+B439</f>
        <v>16550971</v>
      </c>
      <c r="C440" s="194">
        <f>CE70</f>
        <v>16550971</v>
      </c>
      <c r="D440" s="179"/>
    </row>
    <row r="441" spans="1:7" ht="12.6" customHeight="1" x14ac:dyDescent="0.25">
      <c r="A441" s="179" t="s">
        <v>478</v>
      </c>
      <c r="B441" s="179">
        <f>D389</f>
        <v>1242058146</v>
      </c>
      <c r="C441" s="179">
        <f>SUM(C426:C436)+C438+C440</f>
        <v>1230567188.48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1462653762</v>
      </c>
      <c r="C444" s="179">
        <f>C362</f>
        <v>1462653762</v>
      </c>
      <c r="D444" s="179"/>
    </row>
    <row r="445" spans="1:7" ht="12.6" customHeight="1" x14ac:dyDescent="0.25">
      <c r="A445" s="179" t="s">
        <v>351</v>
      </c>
      <c r="B445" s="179">
        <f>D235</f>
        <v>28801449.68</v>
      </c>
      <c r="C445" s="179">
        <f>C363</f>
        <v>28801450</v>
      </c>
      <c r="D445" s="179"/>
    </row>
    <row r="446" spans="1:7" ht="12.6" customHeight="1" x14ac:dyDescent="0.25">
      <c r="A446" s="179" t="s">
        <v>356</v>
      </c>
      <c r="B446" s="179">
        <f>D239</f>
        <v>35955253</v>
      </c>
      <c r="C446" s="179">
        <f>C364</f>
        <v>35955253</v>
      </c>
      <c r="D446" s="179"/>
    </row>
    <row r="447" spans="1:7" ht="12.6" customHeight="1" x14ac:dyDescent="0.25">
      <c r="A447" s="179" t="s">
        <v>358</v>
      </c>
      <c r="B447" s="179">
        <f>D241</f>
        <v>1527410464.6800001</v>
      </c>
      <c r="C447" s="179">
        <f>D365</f>
        <v>1527410465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1185</v>
      </c>
    </row>
    <row r="453" spans="1:7" ht="12.6" customHeight="1" x14ac:dyDescent="0.25">
      <c r="A453" s="179" t="s">
        <v>168</v>
      </c>
      <c r="B453" s="179">
        <f>C232</f>
        <v>12465464.16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16335985.52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50175554</v>
      </c>
      <c r="C457" s="194">
        <f>CE71</f>
        <v>50175553.699999996</v>
      </c>
      <c r="D457" s="194"/>
    </row>
    <row r="458" spans="1:7" ht="12.6" customHeight="1" x14ac:dyDescent="0.25">
      <c r="A458" s="179" t="s">
        <v>244</v>
      </c>
      <c r="B458" s="194">
        <f>C369</f>
        <v>6640778</v>
      </c>
      <c r="C458" s="194">
        <f>CE73</f>
        <v>6640778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1477724085</v>
      </c>
      <c r="C462" s="194">
        <f>CE74</f>
        <v>1477724084.76</v>
      </c>
      <c r="D462" s="194">
        <f>E142+E148+E154</f>
        <v>1477724085</v>
      </c>
    </row>
    <row r="463" spans="1:7" ht="12.6" customHeight="1" x14ac:dyDescent="0.25">
      <c r="A463" s="179" t="s">
        <v>246</v>
      </c>
      <c r="B463" s="194">
        <f>C359</f>
        <v>1187217205</v>
      </c>
      <c r="C463" s="194">
        <f>CE75</f>
        <v>1187217205.05</v>
      </c>
      <c r="D463" s="194">
        <f>E143+E149+E155</f>
        <v>1187217205</v>
      </c>
    </row>
    <row r="464" spans="1:7" ht="12.6" customHeight="1" x14ac:dyDescent="0.25">
      <c r="A464" s="179" t="s">
        <v>247</v>
      </c>
      <c r="B464" s="194">
        <f>D360</f>
        <v>2664941290</v>
      </c>
      <c r="C464" s="194">
        <f>CE76</f>
        <v>2664941289.8099995</v>
      </c>
      <c r="D464" s="194">
        <f>D462+D463</f>
        <v>2664941290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2631402</v>
      </c>
      <c r="C467" s="179">
        <f>E196</f>
        <v>2631402</v>
      </c>
      <c r="D467" s="179"/>
    </row>
    <row r="468" spans="1:7" ht="12.6" customHeight="1" x14ac:dyDescent="0.25">
      <c r="A468" s="179" t="s">
        <v>333</v>
      </c>
      <c r="B468" s="179">
        <f t="shared" si="13"/>
        <v>9253217</v>
      </c>
      <c r="C468" s="179">
        <f>E197</f>
        <v>9253217</v>
      </c>
      <c r="D468" s="179"/>
    </row>
    <row r="469" spans="1:7" ht="12.6" customHeight="1" x14ac:dyDescent="0.25">
      <c r="A469" s="179" t="s">
        <v>334</v>
      </c>
      <c r="B469" s="179">
        <f t="shared" si="13"/>
        <v>705726523.69000006</v>
      </c>
      <c r="C469" s="179">
        <f>E198</f>
        <v>705726523.69000006</v>
      </c>
      <c r="D469" s="179"/>
    </row>
    <row r="470" spans="1:7" ht="12.6" customHeight="1" x14ac:dyDescent="0.25">
      <c r="A470" s="179" t="s">
        <v>494</v>
      </c>
      <c r="B470" s="179">
        <f t="shared" si="13"/>
        <v>110045402.77</v>
      </c>
      <c r="C470" s="179">
        <f>E199</f>
        <v>110045402.77</v>
      </c>
      <c r="D470" s="179"/>
    </row>
    <row r="471" spans="1:7" ht="12.6" customHeight="1" x14ac:dyDescent="0.25">
      <c r="A471" s="179" t="s">
        <v>377</v>
      </c>
      <c r="B471" s="179">
        <f t="shared" si="13"/>
        <v>1437362.6700000002</v>
      </c>
      <c r="C471" s="179">
        <f>E200</f>
        <v>1437362.6700000002</v>
      </c>
      <c r="D471" s="179"/>
    </row>
    <row r="472" spans="1:7" ht="12.6" customHeight="1" x14ac:dyDescent="0.25">
      <c r="A472" s="179" t="s">
        <v>495</v>
      </c>
      <c r="B472" s="179">
        <f t="shared" si="13"/>
        <v>393981479.36999995</v>
      </c>
      <c r="C472" s="179">
        <f>SUM(E201:E202)</f>
        <v>393981479.36999995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33586672.470000006</v>
      </c>
      <c r="C474" s="179">
        <f>E204</f>
        <v>33586672.470000006</v>
      </c>
      <c r="D474" s="179"/>
    </row>
    <row r="475" spans="1:7" ht="12.6" customHeight="1" x14ac:dyDescent="0.25">
      <c r="A475" s="179" t="s">
        <v>203</v>
      </c>
      <c r="B475" s="179">
        <f>D274</f>
        <v>1256662059.97</v>
      </c>
      <c r="C475" s="179">
        <f>E205</f>
        <v>1256662059.97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712909068.68999994</v>
      </c>
      <c r="C477" s="179">
        <f>E218</f>
        <v>712909068.68999982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1204729556.2800002</v>
      </c>
    </row>
    <row r="481" spans="1:12" ht="12.6" customHeight="1" x14ac:dyDescent="0.25">
      <c r="A481" s="180" t="s">
        <v>499</v>
      </c>
      <c r="C481" s="180">
        <f>D338</f>
        <v>1204729556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University of Washington Medical Center</v>
      </c>
      <c r="B492" s="264" t="s">
        <v>1264</v>
      </c>
      <c r="C492" s="264" t="str">
        <f>RIGHT(C83,4)</f>
        <v>2017</v>
      </c>
      <c r="D492" s="264" t="s">
        <v>1264</v>
      </c>
      <c r="E492" s="264" t="str">
        <f>RIGHT(C83,4)</f>
        <v>2017</v>
      </c>
      <c r="F492" s="264" t="s">
        <v>1264</v>
      </c>
      <c r="G492" s="264" t="str">
        <f>RIGHT(C83,4)</f>
        <v>2017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C72</f>
        <v>58049190.829999991</v>
      </c>
      <c r="D495" s="243">
        <v>9430</v>
      </c>
      <c r="E495" s="180">
        <f>C59</f>
        <v>31911</v>
      </c>
      <c r="F495" s="266">
        <f t="shared" ref="F495:G510" si="14">IF(B495=0,"",IF(D495=0,"",B495/D495))</f>
        <v>1708.2729586426299</v>
      </c>
      <c r="G495" s="267">
        <f t="shared" si="14"/>
        <v>1819.0965757889126</v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E72</f>
        <v>94879356.959999979</v>
      </c>
      <c r="D497" s="243">
        <v>48942</v>
      </c>
      <c r="E497" s="180">
        <f>E59</f>
        <v>96721</v>
      </c>
      <c r="F497" s="266">
        <f t="shared" si="14"/>
        <v>853.76310735155903</v>
      </c>
      <c r="G497" s="266">
        <f t="shared" si="14"/>
        <v>980.95922250597062</v>
      </c>
      <c r="H497" s="268" t="str">
        <f t="shared" si="15"/>
        <v/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H72</f>
        <v>2891012.8400000003</v>
      </c>
      <c r="D500" s="243">
        <v>4243</v>
      </c>
      <c r="E500" s="180">
        <f>H59</f>
        <v>3771</v>
      </c>
      <c r="F500" s="266">
        <f t="shared" si="14"/>
        <v>694.27386283290127</v>
      </c>
      <c r="G500" s="266">
        <f t="shared" si="14"/>
        <v>766.6435534341025</v>
      </c>
      <c r="H500" s="268" t="str">
        <f t="shared" si="15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J72</f>
        <v>0</v>
      </c>
      <c r="D502" s="243">
        <v>0</v>
      </c>
      <c r="E502" s="180">
        <f>J59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O72</f>
        <v>0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str">
        <f t="shared" si="14"/>
        <v/>
      </c>
      <c r="H507" s="268" t="str">
        <f t="shared" si="15"/>
        <v/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P72</f>
        <v>69276139.99000001</v>
      </c>
      <c r="D508" s="243">
        <v>1391652</v>
      </c>
      <c r="E508" s="180">
        <f>P59</f>
        <v>30615</v>
      </c>
      <c r="F508" s="266">
        <f t="shared" si="14"/>
        <v>33.312853357017417</v>
      </c>
      <c r="G508" s="266">
        <f t="shared" si="14"/>
        <v>2262.8169194839134</v>
      </c>
      <c r="H508" s="268">
        <f t="shared" si="15"/>
        <v>66.926241418982102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Q72</f>
        <v>15889226.049999999</v>
      </c>
      <c r="D509" s="243">
        <v>693702</v>
      </c>
      <c r="E509" s="180">
        <f>Q59</f>
        <v>104567</v>
      </c>
      <c r="F509" s="266">
        <f t="shared" si="14"/>
        <v>5.2924555500776993</v>
      </c>
      <c r="G509" s="266">
        <f t="shared" si="14"/>
        <v>151.95258590186197</v>
      </c>
      <c r="H509" s="268">
        <f t="shared" si="15"/>
        <v>27.711169033744863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R72</f>
        <v>14371644.530000001</v>
      </c>
      <c r="D510" s="243">
        <v>1385678</v>
      </c>
      <c r="E510" s="180">
        <f>R59</f>
        <v>29144</v>
      </c>
      <c r="F510" s="266">
        <f t="shared" si="14"/>
        <v>1.4623029304066313</v>
      </c>
      <c r="G510" s="266">
        <f t="shared" si="14"/>
        <v>493.12532699698056</v>
      </c>
      <c r="H510" s="268">
        <f t="shared" si="15"/>
        <v>336.22515133020642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S72</f>
        <v>10751503.389999999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U72</f>
        <v>70748508.199999988</v>
      </c>
      <c r="D513" s="243">
        <v>1204214</v>
      </c>
      <c r="E513" s="180">
        <f>U59</f>
        <v>2683252</v>
      </c>
      <c r="F513" s="266">
        <f t="shared" si="16"/>
        <v>12.466768365091255</v>
      </c>
      <c r="G513" s="266">
        <f t="shared" si="16"/>
        <v>26.366702866521663</v>
      </c>
      <c r="H513" s="268">
        <f t="shared" si="15"/>
        <v>1.1149589127164843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V72</f>
        <v>53046800.300000012</v>
      </c>
      <c r="D514" s="243">
        <v>23863</v>
      </c>
      <c r="E514" s="180">
        <f>V59</f>
        <v>1624720</v>
      </c>
      <c r="F514" s="266">
        <f t="shared" si="16"/>
        <v>26.193563256924946</v>
      </c>
      <c r="G514" s="266">
        <f t="shared" si="16"/>
        <v>32.649810613521105</v>
      </c>
      <c r="H514" s="268" t="str">
        <f t="shared" si="15"/>
        <v/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W72</f>
        <v>7041437.0999999987</v>
      </c>
      <c r="D515" s="243">
        <v>136581</v>
      </c>
      <c r="E515" s="180">
        <f>W59</f>
        <v>158130</v>
      </c>
      <c r="F515" s="266">
        <f t="shared" si="16"/>
        <v>22.146887195144274</v>
      </c>
      <c r="G515" s="266">
        <f t="shared" si="16"/>
        <v>44.529419464997147</v>
      </c>
      <c r="H515" s="268">
        <f t="shared" si="15"/>
        <v>1.0106400991088385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X72</f>
        <v>4922625.92</v>
      </c>
      <c r="D516" s="243">
        <v>138430</v>
      </c>
      <c r="E516" s="180">
        <f>X59</f>
        <v>140264</v>
      </c>
      <c r="F516" s="266">
        <f t="shared" si="16"/>
        <v>16.979318066893015</v>
      </c>
      <c r="G516" s="266">
        <f t="shared" si="16"/>
        <v>35.09543375349341</v>
      </c>
      <c r="H516" s="268">
        <f t="shared" si="15"/>
        <v>1.0669519008495376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Y72</f>
        <v>33022284.010000002</v>
      </c>
      <c r="D517" s="243">
        <v>146839</v>
      </c>
      <c r="E517" s="180">
        <f>Y59</f>
        <v>248733</v>
      </c>
      <c r="F517" s="266">
        <f t="shared" si="16"/>
        <v>60.994640388452659</v>
      </c>
      <c r="G517" s="266">
        <f t="shared" si="16"/>
        <v>132.76197372282729</v>
      </c>
      <c r="H517" s="268">
        <f t="shared" si="15"/>
        <v>1.1766170417157085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Z72</f>
        <v>12635917.990000002</v>
      </c>
      <c r="D518" s="243">
        <v>24260</v>
      </c>
      <c r="E518" s="180">
        <f>Z59</f>
        <v>241079</v>
      </c>
      <c r="F518" s="266">
        <f t="shared" si="16"/>
        <v>724.87308326463312</v>
      </c>
      <c r="G518" s="266">
        <f t="shared" si="16"/>
        <v>52.414013622090692</v>
      </c>
      <c r="H518" s="268">
        <f t="shared" si="15"/>
        <v>-0.92769215076102418</v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AA72</f>
        <v>6595699.3900000006</v>
      </c>
      <c r="D519" s="243">
        <v>38874.47</v>
      </c>
      <c r="E519" s="180">
        <f>AA59</f>
        <v>27475</v>
      </c>
      <c r="F519" s="266">
        <f t="shared" si="16"/>
        <v>53.854624899066145</v>
      </c>
      <c r="G519" s="266">
        <f t="shared" si="16"/>
        <v>240.06185222929938</v>
      </c>
      <c r="H519" s="268">
        <f t="shared" si="15"/>
        <v>3.4575902752868695</v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AB72</f>
        <v>116044086.25000006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AC72</f>
        <v>10024050.85</v>
      </c>
      <c r="D521" s="243">
        <v>0</v>
      </c>
      <c r="E521" s="180">
        <f>AC59</f>
        <v>69112</v>
      </c>
      <c r="F521" s="266" t="str">
        <f t="shared" si="16"/>
        <v/>
      </c>
      <c r="G521" s="266">
        <f t="shared" si="16"/>
        <v>145.04067093992359</v>
      </c>
      <c r="H521" s="268" t="str">
        <f t="shared" si="15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AD72</f>
        <v>3474755.5100000002</v>
      </c>
      <c r="D522" s="243">
        <v>0</v>
      </c>
      <c r="E522" s="180">
        <f>AD59</f>
        <v>22973</v>
      </c>
      <c r="F522" s="266" t="str">
        <f t="shared" si="16"/>
        <v/>
      </c>
      <c r="G522" s="266">
        <f t="shared" si="16"/>
        <v>151.25388543072305</v>
      </c>
      <c r="H522" s="268" t="str">
        <f t="shared" si="15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AE72</f>
        <v>10276823.939999998</v>
      </c>
      <c r="D523" s="243">
        <v>0</v>
      </c>
      <c r="E523" s="180">
        <f>AE59</f>
        <v>230401</v>
      </c>
      <c r="F523" s="266" t="str">
        <f t="shared" si="16"/>
        <v/>
      </c>
      <c r="G523" s="266">
        <f t="shared" si="16"/>
        <v>44.604076978832545</v>
      </c>
      <c r="H523" s="268" t="str">
        <f t="shared" si="15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AG72</f>
        <v>13989795.680000002</v>
      </c>
      <c r="D525" s="243">
        <v>44098</v>
      </c>
      <c r="E525" s="180">
        <f>AG59</f>
        <v>27730</v>
      </c>
      <c r="F525" s="266">
        <f t="shared" si="16"/>
        <v>268.5709102453626</v>
      </c>
      <c r="G525" s="266">
        <f t="shared" si="16"/>
        <v>504.50038514244505</v>
      </c>
      <c r="H525" s="268">
        <f t="shared" si="15"/>
        <v>0.87846250616472421</v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AH72</f>
        <v>0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AJ72</f>
        <v>85973346.330000088</v>
      </c>
      <c r="D528" s="243">
        <v>23069</v>
      </c>
      <c r="E528" s="180">
        <f>AJ59</f>
        <v>335439</v>
      </c>
      <c r="F528" s="266">
        <f t="shared" si="17"/>
        <v>92.037452858814859</v>
      </c>
      <c r="G528" s="266">
        <f t="shared" si="17"/>
        <v>256.30098566356355</v>
      </c>
      <c r="H528" s="268">
        <f t="shared" si="15"/>
        <v>1.784746618930539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AK72</f>
        <v>3408358.5</v>
      </c>
      <c r="D529" s="243">
        <v>0</v>
      </c>
      <c r="E529" s="180">
        <f>AK59</f>
        <v>85268</v>
      </c>
      <c r="F529" s="266" t="str">
        <f t="shared" si="17"/>
        <v/>
      </c>
      <c r="G529" s="266">
        <f t="shared" si="17"/>
        <v>39.972304967866023</v>
      </c>
      <c r="H529" s="268" t="str">
        <f t="shared" si="15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AL72</f>
        <v>1590441.51</v>
      </c>
      <c r="D530" s="243">
        <v>0</v>
      </c>
      <c r="E530" s="180">
        <f>AL59</f>
        <v>19211</v>
      </c>
      <c r="F530" s="266" t="str">
        <f t="shared" si="17"/>
        <v/>
      </c>
      <c r="G530" s="266">
        <f t="shared" si="17"/>
        <v>82.788064650460669</v>
      </c>
      <c r="H530" s="268" t="str">
        <f t="shared" si="15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AP72</f>
        <v>0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AR72</f>
        <v>170419.44999999998</v>
      </c>
      <c r="D536" s="243">
        <v>0</v>
      </c>
      <c r="E536" s="180">
        <f>AR59</f>
        <v>1093</v>
      </c>
      <c r="F536" s="266" t="str">
        <f t="shared" si="17"/>
        <v/>
      </c>
      <c r="G536" s="266">
        <f t="shared" si="17"/>
        <v>155.91898444647757</v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AT72</f>
        <v>39913660.409999982</v>
      </c>
      <c r="D538" s="243">
        <v>0</v>
      </c>
      <c r="E538" s="180">
        <f>AT59</f>
        <v>356</v>
      </c>
      <c r="F538" s="266" t="str">
        <f t="shared" si="17"/>
        <v/>
      </c>
      <c r="G538" s="266">
        <f t="shared" si="17"/>
        <v>112117.02362359545</v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AV72</f>
        <v>234228.53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AW72</f>
        <v>32396232.480000004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AY72</f>
        <v>5417959.3700000001</v>
      </c>
      <c r="D543" s="243">
        <v>285759</v>
      </c>
      <c r="E543" s="180">
        <f>AY59</f>
        <v>407045</v>
      </c>
      <c r="F543" s="266">
        <f t="shared" ref="F543:G549" si="18">IF(B543=0,"",IF(D543=0,"",B543/D543))</f>
        <v>2.2626758912230236</v>
      </c>
      <c r="G543" s="266">
        <f t="shared" si="18"/>
        <v>13.310467810684322</v>
      </c>
      <c r="H543" s="268">
        <f t="shared" si="15"/>
        <v>4.8826223686370458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AZ72</f>
        <v>-547209.99000000022</v>
      </c>
      <c r="D544" s="243">
        <v>1081972</v>
      </c>
      <c r="E544" s="180">
        <f>AZ59</f>
        <v>1181646</v>
      </c>
      <c r="F544" s="266">
        <f t="shared" si="18"/>
        <v>4.1278572828132338</v>
      </c>
      <c r="G544" s="266">
        <f t="shared" si="18"/>
        <v>-0.463091306533429</v>
      </c>
      <c r="H544" s="268">
        <f t="shared" si="15"/>
        <v>-1.1121868501756489</v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BA72</f>
        <v>1176306.1299999999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BB72</f>
        <v>7681635.0000000009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BD72</f>
        <v>3323942.18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BE72</f>
        <v>40288034.499999993</v>
      </c>
      <c r="D549" s="243">
        <v>564884</v>
      </c>
      <c r="E549" s="180">
        <f>BE59</f>
        <v>1043646.1933333335</v>
      </c>
      <c r="F549" s="266">
        <f t="shared" si="18"/>
        <v>17.27373761692666</v>
      </c>
      <c r="G549" s="266">
        <f t="shared" si="18"/>
        <v>38.60315378655558</v>
      </c>
      <c r="H549" s="268">
        <f t="shared" si="15"/>
        <v>1.2347887088853353</v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BF72</f>
        <v>10876709.170000002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BG72</f>
        <v>3547136.7600000002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BH72</f>
        <v>76048938.299999982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BI72</f>
        <v>19255817.629999992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BJ72</f>
        <v>8761200.4500000011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BK72</f>
        <v>24366825.829999998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BL72</f>
        <v>10967132.789999999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BN72</f>
        <v>137018212.30000001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BO72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BP72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BR72</f>
        <v>4396529.67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BS72</f>
        <v>258067.29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BV72</f>
        <v>10396620.380000001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BW72</f>
        <v>8972324.8099999968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BX72</f>
        <v>4871213.03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BY72</f>
        <v>3269352.7300000009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BZ72</f>
        <v>5971857.2000000002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CA72</f>
        <v>1601980.84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CB72</f>
        <v>212509.51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CC72</f>
        <v>20640991.960000001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1028394.1933333335</v>
      </c>
      <c r="E611" s="180">
        <f>SUM(C623:D646)+SUM(C667:D712)</f>
        <v>1009882899.9046161</v>
      </c>
      <c r="F611" s="180">
        <f>CE64-(AX64+BD64+BE64+BG64+BJ64+BN64+BP64+BQ64+CB64+CC64+CD64)</f>
        <v>267807248.86000019</v>
      </c>
      <c r="G611" s="180">
        <f>CE78-(AX78+AY78+BD78+BE78+BG78+BJ78+BN78+BP78+BQ78+CB78+CC78+CD78)</f>
        <v>407045</v>
      </c>
      <c r="H611" s="197">
        <f>CE60-(AX60+AY60+AZ60+BD60+BE60+BG60+BJ60+BN60+BO60+BP60+BQ60+BR60+CB60+CC60+CD60)</f>
        <v>4201.6499999999996</v>
      </c>
      <c r="I611" s="180">
        <f>CE79-(AX79+AY79+AZ79+BD79+BE79+BF79+BG79+BJ79+BN79+BO79+BP79+BQ79+BR79+CB79+CC79+CD79)</f>
        <v>344914</v>
      </c>
      <c r="J611" s="180">
        <f>CE80-(AX80+AY80+AZ80+BA80+BD80+BE80+BF80+BG80+BJ80+BN80+BO80+BP80+BQ80+BR80+CB80+CC80+CD80)</f>
        <v>3925121.06</v>
      </c>
      <c r="K611" s="180">
        <f>CE76-(AW76+AX76+AY76+AZ76+BA76+BB76+BC76+BD76+BE76+BF76+BG76+BH76+BI76+BJ76+BK76+BL76+BM76+BN76+BO76+BP76+BQ76+BR76+BS76+BT76+BU76+BV76+BW76+BX76+CB76+CC76+CD76)</f>
        <v>2664941289.8099995</v>
      </c>
      <c r="L611" s="197">
        <f>CE81-(AW81+AX81+AY81+AZ81+BA81+BB81+BC81+BD81+BE81+BF81+BG81+BH81+BI81+BJ81+BK81+BL81+BM81+BN81+BO81+BP81+BQ81+BR81+BS81+BT81+BU81+BV81+BW81+BX81+BY81+BZ81+CA81+CB81+CC81+CD81)</f>
        <v>1317.0599999999997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40288034.499999993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9">
        <f>SUM(C613:C614)</f>
        <v>40288034.499999993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8761200.4500000011</v>
      </c>
      <c r="D616" s="180">
        <f>(D614/D611)*BJ77</f>
        <v>80819.413131944995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3547136.7600000002</v>
      </c>
      <c r="D617" s="180">
        <f>(D614/D611)*BG77</f>
        <v>103384.60070538189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137018212.30000001</v>
      </c>
      <c r="D618" s="180">
        <f>(D614/D611)*BN77</f>
        <v>140562.314259534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20640991.960000001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212509.51</v>
      </c>
      <c r="D621" s="180">
        <f>(D614/D611)*CB77</f>
        <v>3917.5672870550165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170508734.87538391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3323942.18</v>
      </c>
      <c r="D623" s="180">
        <f>(D614/D611)*BD77</f>
        <v>50379.915311527511</v>
      </c>
      <c r="E623" s="180">
        <f>(E622/E611)*SUM(C623:D623)</f>
        <v>569720.89693564014</v>
      </c>
      <c r="F623" s="180">
        <f>SUM(C623:E623)</f>
        <v>3944042.992247168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5417959.3700000001</v>
      </c>
      <c r="D624" s="180">
        <f>(D614/D611)*AY77</f>
        <v>486561.85705223307</v>
      </c>
      <c r="E624" s="180">
        <f>(E622/E611)*SUM(C624:D624)</f>
        <v>996919.9840542064</v>
      </c>
      <c r="F624" s="180">
        <f>(F623/F611)*AY64</f>
        <v>20342.171433416315</v>
      </c>
      <c r="G624" s="180">
        <f>SUM(C624:F624)</f>
        <v>6921783.3825398562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4396529.67</v>
      </c>
      <c r="D625" s="180">
        <f>(D614/D611)*BR77</f>
        <v>41722.091607135924</v>
      </c>
      <c r="E625" s="180">
        <f>(E622/E611)*SUM(C625:D625)</f>
        <v>749354.89352434129</v>
      </c>
      <c r="F625" s="180">
        <f>(F623/F611)*BR64</f>
        <v>3215.5433482506492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-547209.99000000022</v>
      </c>
      <c r="D627" s="180">
        <f>(D614/D611)*AZ77</f>
        <v>635742.81934328808</v>
      </c>
      <c r="E627" s="180">
        <f>(E622/E611)*SUM(C627:D627)</f>
        <v>14947.892203826865</v>
      </c>
      <c r="F627" s="180">
        <f>(F623/F611)*AZ64</f>
        <v>44915.036846265386</v>
      </c>
      <c r="G627" s="180">
        <f>(G624/G611)*AZ78</f>
        <v>100074.18149405363</v>
      </c>
      <c r="H627" s="180">
        <f>SUM(C625:G627)</f>
        <v>5439292.1383671612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10876709.170000002</v>
      </c>
      <c r="D628" s="180">
        <f>(D614/D611)*BF77</f>
        <v>730900.52874585439</v>
      </c>
      <c r="E628" s="180">
        <f>(E622/E611)*SUM(C628:D628)</f>
        <v>1959830.0405396787</v>
      </c>
      <c r="F628" s="180">
        <f>(F623/F611)*BF64</f>
        <v>11619.605649005336</v>
      </c>
      <c r="G628" s="180">
        <f>(G624/G611)*BF78</f>
        <v>0</v>
      </c>
      <c r="H628" s="180">
        <f>(H627/H611)*BF60</f>
        <v>246523.24727410864</v>
      </c>
      <c r="I628" s="180">
        <f>SUM(C628:H628)</f>
        <v>13825582.592208648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1176306.1299999999</v>
      </c>
      <c r="D629" s="180">
        <f>(D614/D611)*BA77</f>
        <v>22839.417283530747</v>
      </c>
      <c r="E629" s="180">
        <f>(E622/E611)*SUM(C629:D629)</f>
        <v>202463.86013475072</v>
      </c>
      <c r="F629" s="180">
        <f>(F623/F611)*BA64</f>
        <v>87.567902557376541</v>
      </c>
      <c r="G629" s="180">
        <f>(G624/G611)*BA78</f>
        <v>0</v>
      </c>
      <c r="H629" s="180">
        <f>(H627/H611)*BA60</f>
        <v>9968.119540044303</v>
      </c>
      <c r="I629" s="180">
        <f>(I628/I611)*BA79</f>
        <v>13708.777395337265</v>
      </c>
      <c r="J629" s="180">
        <f>SUM(C629:I629)</f>
        <v>1425373.8722562203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32396232.480000004</v>
      </c>
      <c r="D630" s="180">
        <f>(D614/D611)*AW77</f>
        <v>147418.05701188027</v>
      </c>
      <c r="E630" s="180">
        <f>(E622/E611)*SUM(C630:D630)</f>
        <v>5494673.3743254859</v>
      </c>
      <c r="F630" s="180">
        <f>(F623/F611)*AW64</f>
        <v>2837.6198555788405</v>
      </c>
      <c r="G630" s="180">
        <f>(G624/G611)*AW78</f>
        <v>0</v>
      </c>
      <c r="H630" s="180">
        <f>(H627/H611)*AW60</f>
        <v>3948.4109866409244</v>
      </c>
      <c r="I630" s="180">
        <f>(I628/I611)*AW79</f>
        <v>76721.052440571715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7681635.0000000009</v>
      </c>
      <c r="D631" s="180">
        <f>(D614/D611)*BB77</f>
        <v>94217.49325367315</v>
      </c>
      <c r="E631" s="180">
        <f>(E622/E611)*SUM(C631:D631)</f>
        <v>1312875.7515623949</v>
      </c>
      <c r="F631" s="180">
        <f>(F623/F611)*BB64</f>
        <v>205.5527138024114</v>
      </c>
      <c r="G631" s="180">
        <f>(G624/G611)*BB78</f>
        <v>0</v>
      </c>
      <c r="H631" s="180">
        <f>(H627/H611)*BB60</f>
        <v>88923.393663070528</v>
      </c>
      <c r="I631" s="180">
        <f>(I628/I611)*BB79</f>
        <v>45094.662484662054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7169.1481353106801</v>
      </c>
      <c r="E632" s="180">
        <f>(E622/E611)*SUM(C632:D632)</f>
        <v>1210.439724052658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19255817.629999992</v>
      </c>
      <c r="D633" s="180">
        <f>(D614/D611)*BI77</f>
        <v>4980285.7650144305</v>
      </c>
      <c r="E633" s="180">
        <f>(E622/E611)*SUM(C633:D633)</f>
        <v>4092026.2424318888</v>
      </c>
      <c r="F633" s="180">
        <f>(F623/F611)*BI64</f>
        <v>-35990.450218060847</v>
      </c>
      <c r="G633" s="180">
        <f>(G624/G611)*BI78</f>
        <v>0</v>
      </c>
      <c r="H633" s="180">
        <f>(H627/H611)*BI60</f>
        <v>13994.204185438819</v>
      </c>
      <c r="I633" s="180">
        <f>(I628/I611)*BI79</f>
        <v>41086.248041580984</v>
      </c>
      <c r="J633" s="180">
        <f>(J629/J611)*BI80</f>
        <v>85.519794621656814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24366825.829999998</v>
      </c>
      <c r="D634" s="180">
        <f>(D614/D611)*BK77</f>
        <v>0</v>
      </c>
      <c r="E634" s="180">
        <f>(E622/E611)*SUM(C634:D634)</f>
        <v>4114097.4320830111</v>
      </c>
      <c r="F634" s="180">
        <f>(F623/F611)*BK64</f>
        <v>0</v>
      </c>
      <c r="G634" s="180">
        <f>(G624/G611)*BK78</f>
        <v>0</v>
      </c>
      <c r="H634" s="180">
        <f>(H627/H611)*BK60</f>
        <v>3767.1724495492103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76048938.299999982</v>
      </c>
      <c r="D635" s="180">
        <f>(D614/D611)*BH77</f>
        <v>0</v>
      </c>
      <c r="E635" s="180">
        <f>(E622/E611)*SUM(C635:D635)</f>
        <v>12840110.729049738</v>
      </c>
      <c r="F635" s="180">
        <f>(F623/F611)*BH64</f>
        <v>0.40735353366997951</v>
      </c>
      <c r="G635" s="180">
        <f>(G624/G611)*BH78</f>
        <v>0</v>
      </c>
      <c r="H635" s="180">
        <f>(H627/H611)*BH60</f>
        <v>0</v>
      </c>
      <c r="I635" s="180">
        <f>(I628/I611)*BH79</f>
        <v>104218.77552010787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10967132.789999999</v>
      </c>
      <c r="D636" s="180">
        <f>(D614/D611)*BL77</f>
        <v>88576.19636031393</v>
      </c>
      <c r="E636" s="180">
        <f>(E622/E611)*SUM(C636:D636)</f>
        <v>1866647.0663012099</v>
      </c>
      <c r="F636" s="180">
        <f>(F623/F611)*BL64</f>
        <v>55.056348421638639</v>
      </c>
      <c r="G636" s="180">
        <f>(G624/G611)*BL78</f>
        <v>0</v>
      </c>
      <c r="H636" s="180">
        <f>(H627/H611)*BL60</f>
        <v>44325.767928716479</v>
      </c>
      <c r="I636" s="180">
        <f>(I628/I611)*BL79</f>
        <v>110992.99592891488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258067.29</v>
      </c>
      <c r="D638" s="180">
        <f>(D614/D611)*BS77</f>
        <v>71417.251643012947</v>
      </c>
      <c r="E638" s="180">
        <f>(E622/E611)*SUM(C638:D638)</f>
        <v>55630.204612685397</v>
      </c>
      <c r="F638" s="180">
        <f>(F623/F611)*BS64</f>
        <v>78.243689152731761</v>
      </c>
      <c r="G638" s="180">
        <f>(G624/G611)*BS78</f>
        <v>0</v>
      </c>
      <c r="H638" s="180">
        <f>(H627/H611)*BS60</f>
        <v>5100.5702581525384</v>
      </c>
      <c r="I638" s="180">
        <f>(I628/I611)*BS79</f>
        <v>72191.544119890095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10396620.380000001</v>
      </c>
      <c r="D641" s="180">
        <f>(D614/D611)*BV77</f>
        <v>191177.28360828481</v>
      </c>
      <c r="E641" s="180">
        <f>(E622/E611)*SUM(C641:D641)</f>
        <v>1787644.8694288288</v>
      </c>
      <c r="F641" s="180">
        <f>(F623/F611)*BV64</f>
        <v>0</v>
      </c>
      <c r="G641" s="180">
        <f>(G624/G611)*BV78</f>
        <v>0</v>
      </c>
      <c r="H641" s="180">
        <f>(H627/H611)*BV60</f>
        <v>0</v>
      </c>
      <c r="I641" s="180">
        <f>(I628/I611)*BV79</f>
        <v>32428.072844525872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8972324.8099999968</v>
      </c>
      <c r="D642" s="180">
        <f>(D614/D611)*BW77</f>
        <v>53239.739431077673</v>
      </c>
      <c r="E642" s="180">
        <f>(E622/E611)*SUM(C642:D642)</f>
        <v>1523877.2663691603</v>
      </c>
      <c r="F642" s="180">
        <f>(F623/F611)*BW64</f>
        <v>135.29498007874264</v>
      </c>
      <c r="G642" s="180">
        <f>(G624/G611)*BW78</f>
        <v>0</v>
      </c>
      <c r="H642" s="180">
        <f>(H627/H611)*BW60</f>
        <v>52895.761611196125</v>
      </c>
      <c r="I642" s="180">
        <f>(I628/I611)*BW79</f>
        <v>10582.214129734029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4871213.03</v>
      </c>
      <c r="D643" s="180">
        <f>(D614/D611)*BX77</f>
        <v>49282.99647115211</v>
      </c>
      <c r="E643" s="180">
        <f>(E622/E611)*SUM(C643:D643)</f>
        <v>830777.065848122</v>
      </c>
      <c r="F643" s="180">
        <f>(F623/F611)*BX64</f>
        <v>47.583340338118838</v>
      </c>
      <c r="G643" s="180">
        <f>(G624/G611)*BX78</f>
        <v>0</v>
      </c>
      <c r="H643" s="180">
        <f>(H627/H611)*BX60</f>
        <v>32946.57692131526</v>
      </c>
      <c r="I643" s="180">
        <f>(I628/I611)*BX79</f>
        <v>75157.770807770095</v>
      </c>
      <c r="J643" s="180">
        <f>(J629/J611)*BX80</f>
        <v>0</v>
      </c>
      <c r="K643" s="180">
        <f>SUM(C630:J643)</f>
        <v>235598991.93484497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3269352.7300000009</v>
      </c>
      <c r="D644" s="180">
        <f>(D614/D611)*BY77</f>
        <v>147104.65162891586</v>
      </c>
      <c r="E644" s="180">
        <f>(E622/E611)*SUM(C644:D644)</f>
        <v>576835.02310241514</v>
      </c>
      <c r="F644" s="180">
        <f>(F623/F611)*BY64</f>
        <v>134.1191627928348</v>
      </c>
      <c r="G644" s="180">
        <f>(G624/G611)*BY78</f>
        <v>0</v>
      </c>
      <c r="H644" s="180">
        <f>(H627/H611)*BY60</f>
        <v>24027.051774444444</v>
      </c>
      <c r="I644" s="180">
        <f>(I628/I611)*BY79</f>
        <v>0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5971857.2000000002</v>
      </c>
      <c r="D645" s="180">
        <f>(D614/D611)*BZ77</f>
        <v>34670.470490436899</v>
      </c>
      <c r="E645" s="180">
        <f>(E622/E611)*SUM(C645:D645)</f>
        <v>1014142.7626767857</v>
      </c>
      <c r="F645" s="180">
        <f>(F623/F611)*BZ64</f>
        <v>198.95597235856485</v>
      </c>
      <c r="G645" s="180">
        <f>(G624/G611)*BZ78</f>
        <v>0</v>
      </c>
      <c r="H645" s="180">
        <f>(H627/H611)*BZ60</f>
        <v>66333.304575567541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1601980.84</v>
      </c>
      <c r="D646" s="180">
        <f>(D614/D611)*CA77</f>
        <v>18921.849996475728</v>
      </c>
      <c r="E646" s="180">
        <f>(E622/E611)*SUM(C646:D646)</f>
        <v>273673.38040233153</v>
      </c>
      <c r="F646" s="180">
        <f>(F623/F611)*CA64</f>
        <v>259.0267750346971</v>
      </c>
      <c r="G646" s="180">
        <f>(G624/G611)*CA78</f>
        <v>0</v>
      </c>
      <c r="H646" s="180">
        <f>(H627/H611)*CA60</f>
        <v>10511.835151319445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13010003.201708881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441170320.31999999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58049190.829999991</v>
      </c>
      <c r="D667" s="180">
        <f>(D614/D611)*C77</f>
        <v>3506170.487683746</v>
      </c>
      <c r="E667" s="180">
        <f>(E622/E611)*SUM(C667:D667)</f>
        <v>10393013.669274649</v>
      </c>
      <c r="F667" s="180">
        <f>(F623/F611)*C64</f>
        <v>55522.627278669905</v>
      </c>
      <c r="G667" s="180">
        <f>(G624/G611)*C78</f>
        <v>706096.8968865911</v>
      </c>
      <c r="H667" s="180">
        <f>(H627/H611)*C60</f>
        <v>506393.41824404284</v>
      </c>
      <c r="I667" s="180">
        <f>(I628/I611)*C79</f>
        <v>2693614.4216060494</v>
      </c>
      <c r="J667" s="180">
        <f>(J629/J611)*C80</f>
        <v>197352.63195409041</v>
      </c>
      <c r="K667" s="180">
        <f>(K643/K611)*C76</f>
        <v>15045049.396752933</v>
      </c>
      <c r="L667" s="180">
        <f>(L646/L611)*C81</f>
        <v>2925487.4859293452</v>
      </c>
      <c r="M667" s="180">
        <f t="shared" ref="M667:M712" si="19">ROUND(SUM(D667:L667),0)</f>
        <v>36028701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94879356.959999979</v>
      </c>
      <c r="D669" s="180">
        <f>(D614/D611)*E77</f>
        <v>6132079.9291632585</v>
      </c>
      <c r="E669" s="180">
        <f>(E622/E611)*SUM(C669:D669)</f>
        <v>17054781.612346005</v>
      </c>
      <c r="F669" s="180">
        <f>(F623/F611)*E64</f>
        <v>79603.813441858423</v>
      </c>
      <c r="G669" s="180">
        <f>(G624/G611)*E78</f>
        <v>5386252.623876892</v>
      </c>
      <c r="H669" s="180">
        <f>(H627/H611)*E60</f>
        <v>1036632.6497254383</v>
      </c>
      <c r="I669" s="180">
        <f>(I628/I611)*E79</f>
        <v>3298885.0025112913</v>
      </c>
      <c r="J669" s="180">
        <f>(J629/J611)*E80</f>
        <v>640161.13530650886</v>
      </c>
      <c r="K669" s="180">
        <f>(K643/K611)*E76</f>
        <v>29749644.835642528</v>
      </c>
      <c r="L669" s="180">
        <f>(L646/L611)*E81</f>
        <v>5103304.294488376</v>
      </c>
      <c r="M669" s="180">
        <f t="shared" si="19"/>
        <v>68481346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2891012.8400000003</v>
      </c>
      <c r="D672" s="180">
        <f>(D614/D611)*H77</f>
        <v>436769.5768337638</v>
      </c>
      <c r="E672" s="180">
        <f>(E622/E611)*SUM(C672:D672)</f>
        <v>561863.13273396867</v>
      </c>
      <c r="F672" s="180">
        <f>(F623/F611)*H64</f>
        <v>395.7520579041132</v>
      </c>
      <c r="G672" s="180">
        <f>(G624/G611)*H78</f>
        <v>299270.2667992948</v>
      </c>
      <c r="H672" s="180">
        <f>(H627/H611)*H60</f>
        <v>30810.551305591478</v>
      </c>
      <c r="I672" s="180">
        <f>(I628/I611)*H79</f>
        <v>158612.95951271802</v>
      </c>
      <c r="J672" s="180">
        <f>(J629/J611)*H80</f>
        <v>5858.8830541333446</v>
      </c>
      <c r="K672" s="180">
        <f>(K643/K611)*H76</f>
        <v>713772.99290811655</v>
      </c>
      <c r="L672" s="180">
        <f>(L646/L611)*H81</f>
        <v>106781.87372668902</v>
      </c>
      <c r="M672" s="180">
        <f t="shared" si="19"/>
        <v>2314136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69276139.99000001</v>
      </c>
      <c r="D680" s="180">
        <f>(D614/D611)*P77</f>
        <v>3169507.8135918612</v>
      </c>
      <c r="E680" s="180">
        <f>(E622/E611)*SUM(C680:D680)</f>
        <v>12231730.783227239</v>
      </c>
      <c r="F680" s="180">
        <f>(F623/F611)*P64</f>
        <v>571319.13730635389</v>
      </c>
      <c r="G680" s="180">
        <f>(G624/G611)*P78</f>
        <v>0</v>
      </c>
      <c r="H680" s="180">
        <f>(H627/H611)*P60</f>
        <v>254407.12363759821</v>
      </c>
      <c r="I680" s="180">
        <f>(I628/I611)*P79</f>
        <v>1057700.3190958025</v>
      </c>
      <c r="J680" s="180">
        <f>(J629/J611)*P80</f>
        <v>145588.46622566821</v>
      </c>
      <c r="K680" s="180">
        <f>(K643/K611)*P76</f>
        <v>26549357.009951666</v>
      </c>
      <c r="L680" s="180">
        <f>(L646/L611)*P81</f>
        <v>958863.68942180416</v>
      </c>
      <c r="M680" s="180">
        <f t="shared" si="19"/>
        <v>44938474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15889226.049999999</v>
      </c>
      <c r="D681" s="180">
        <f>(D614/D611)*Q77</f>
        <v>916240.63709642726</v>
      </c>
      <c r="E681" s="180">
        <f>(E622/E611)*SUM(C681:D681)</f>
        <v>2837436.7603193065</v>
      </c>
      <c r="F681" s="180">
        <f>(F623/F611)*Q64</f>
        <v>12230.968341746559</v>
      </c>
      <c r="G681" s="180">
        <f>(G624/G611)*Q78</f>
        <v>302484.20397896785</v>
      </c>
      <c r="H681" s="180">
        <f>(H627/H611)*Q60</f>
        <v>154492.90726089443</v>
      </c>
      <c r="I681" s="180">
        <f>(I628/I611)*Q79</f>
        <v>269205.11399732478</v>
      </c>
      <c r="J681" s="180">
        <f>(J629/J611)*Q80</f>
        <v>79716.980596353984</v>
      </c>
      <c r="K681" s="180">
        <f>(K643/K611)*Q76</f>
        <v>2559807.2607820649</v>
      </c>
      <c r="L681" s="180">
        <f>(L646/L611)*Q81</f>
        <v>730976.74891535495</v>
      </c>
      <c r="M681" s="180">
        <f t="shared" si="19"/>
        <v>7862592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14371644.530000001</v>
      </c>
      <c r="D682" s="180">
        <f>(D614/D611)*R77</f>
        <v>115920.81602395794</v>
      </c>
      <c r="E682" s="180">
        <f>(E622/E611)*SUM(C682:D682)</f>
        <v>2446082.0544721726</v>
      </c>
      <c r="F682" s="180">
        <f>(F623/F611)*R64</f>
        <v>55994.864896122643</v>
      </c>
      <c r="G682" s="180">
        <f>(G624/G611)*R78</f>
        <v>0</v>
      </c>
      <c r="H682" s="180">
        <f>(H627/H611)*R60</f>
        <v>79084.730220948884</v>
      </c>
      <c r="I682" s="180">
        <f>(I628/I611)*R79</f>
        <v>43411.128418568005</v>
      </c>
      <c r="J682" s="180">
        <f>(J629/J611)*R80</f>
        <v>0</v>
      </c>
      <c r="K682" s="180">
        <f>(K643/K611)*R76</f>
        <v>6900167.314626595</v>
      </c>
      <c r="L682" s="180">
        <f>(L646/L611)*R81</f>
        <v>0</v>
      </c>
      <c r="M682" s="180">
        <f t="shared" si="19"/>
        <v>9640661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10751503.389999999</v>
      </c>
      <c r="D683" s="180">
        <f>(D614/D611)*S77</f>
        <v>628612.84688084794</v>
      </c>
      <c r="E683" s="180">
        <f>(E622/E611)*SUM(C683:D683)</f>
        <v>1921420.0205475707</v>
      </c>
      <c r="F683" s="180">
        <f>(F623/F611)*S64</f>
        <v>44082.385605405361</v>
      </c>
      <c r="G683" s="180">
        <f>(G624/G611)*S78</f>
        <v>0</v>
      </c>
      <c r="H683" s="180">
        <f>(H627/H611)*S60</f>
        <v>93570.86757849378</v>
      </c>
      <c r="I683" s="180">
        <f>(I628/I611)*S79</f>
        <v>241587.13848449619</v>
      </c>
      <c r="J683" s="180">
        <f>(J629/J611)*S80</f>
        <v>0</v>
      </c>
      <c r="K683" s="180">
        <f>(K643/K611)*S76</f>
        <v>0</v>
      </c>
      <c r="L683" s="180">
        <f>(L646/L611)*S81</f>
        <v>0</v>
      </c>
      <c r="M683" s="180">
        <f t="shared" si="19"/>
        <v>2929273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70748508.199999988</v>
      </c>
      <c r="D685" s="180">
        <f>(D614/D611)*U77</f>
        <v>2319696.0591262635</v>
      </c>
      <c r="E685" s="180">
        <f>(E622/E611)*SUM(C685:D685)</f>
        <v>12336843.280559054</v>
      </c>
      <c r="F685" s="180">
        <f>(F623/F611)*U64</f>
        <v>266988.74358494719</v>
      </c>
      <c r="G685" s="180">
        <f>(G624/G611)*U78</f>
        <v>0</v>
      </c>
      <c r="H685" s="180">
        <f>(H627/H611)*U60</f>
        <v>380600.92789260059</v>
      </c>
      <c r="I685" s="180">
        <f>(I628/I611)*U79</f>
        <v>582382.53443524893</v>
      </c>
      <c r="J685" s="180">
        <f>(J629/J611)*U80</f>
        <v>5377.2994837067772</v>
      </c>
      <c r="K685" s="180">
        <f>(K643/K611)*U76</f>
        <v>28075307.785755225</v>
      </c>
      <c r="L685" s="180">
        <f>(L646/L611)*U81</f>
        <v>3753.6643863220934</v>
      </c>
      <c r="M685" s="180">
        <f t="shared" si="19"/>
        <v>43970950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53046800.300000012</v>
      </c>
      <c r="D686" s="180">
        <f>(D614/D611)*V77</f>
        <v>301378.4513931424</v>
      </c>
      <c r="E686" s="180">
        <f>(E622/E611)*SUM(C686:D686)</f>
        <v>9007312.1028834507</v>
      </c>
      <c r="F686" s="180">
        <f>(F623/F611)*V64</f>
        <v>549824.62340212753</v>
      </c>
      <c r="G686" s="180">
        <f>(G624/G611)*V78</f>
        <v>28211.226354908234</v>
      </c>
      <c r="H686" s="180">
        <f>(H627/H611)*V60</f>
        <v>142298.14283658049</v>
      </c>
      <c r="I686" s="180">
        <f>(I628/I611)*V79</f>
        <v>207635.86815159951</v>
      </c>
      <c r="J686" s="180">
        <f>(J629/J611)*V80</f>
        <v>33182.014403271001</v>
      </c>
      <c r="K686" s="180">
        <f>(K643/K611)*V76</f>
        <v>18840222.006594695</v>
      </c>
      <c r="L686" s="180">
        <f>(L646/L611)*V81</f>
        <v>371316.43232065131</v>
      </c>
      <c r="M686" s="180">
        <f t="shared" si="19"/>
        <v>29481381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7041437.0999999987</v>
      </c>
      <c r="D687" s="180">
        <f>(D614/D611)*W77</f>
        <v>459060.53469710686</v>
      </c>
      <c r="E687" s="180">
        <f>(E622/E611)*SUM(C687:D687)</f>
        <v>1266384.8083265945</v>
      </c>
      <c r="F687" s="180">
        <f>(F623/F611)*W64</f>
        <v>10499.260606811627</v>
      </c>
      <c r="G687" s="180">
        <f>(G624/G611)*W78</f>
        <v>0</v>
      </c>
      <c r="H687" s="180">
        <f>(H627/H611)*W60</f>
        <v>43316.010364919784</v>
      </c>
      <c r="I687" s="180">
        <f>(I628/I611)*W79</f>
        <v>79927.783995036574</v>
      </c>
      <c r="J687" s="180">
        <f>(J629/J611)*W80</f>
        <v>24012.865274212141</v>
      </c>
      <c r="K687" s="180">
        <f>(K643/K611)*W76</f>
        <v>5471519.5004347991</v>
      </c>
      <c r="L687" s="180">
        <f>(L646/L611)*W81</f>
        <v>0</v>
      </c>
      <c r="M687" s="180">
        <f t="shared" si="19"/>
        <v>7354721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4922625.92</v>
      </c>
      <c r="D688" s="180">
        <f>(D614/D611)*X77</f>
        <v>177426.62243072171</v>
      </c>
      <c r="E688" s="180">
        <f>(E622/E611)*SUM(C688:D688)</f>
        <v>861093.40685933176</v>
      </c>
      <c r="F688" s="180">
        <f>(F623/F611)*X64</f>
        <v>9935.0253012124831</v>
      </c>
      <c r="G688" s="180">
        <f>(G624/G611)*X78</f>
        <v>0</v>
      </c>
      <c r="H688" s="180">
        <f>(H627/H611)*X60</f>
        <v>33283.162775914156</v>
      </c>
      <c r="I688" s="180">
        <f>(I628/I611)*X79</f>
        <v>63052.359189665258</v>
      </c>
      <c r="J688" s="180">
        <f>(J629/J611)*X80</f>
        <v>23786.940497032025</v>
      </c>
      <c r="K688" s="180">
        <f>(K643/K611)*X76</f>
        <v>7390336.2321605301</v>
      </c>
      <c r="L688" s="180">
        <f>(L646/L611)*X81</f>
        <v>0</v>
      </c>
      <c r="M688" s="180">
        <f t="shared" si="19"/>
        <v>8558914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33022284.010000002</v>
      </c>
      <c r="D689" s="180">
        <f>(D614/D611)*Y77</f>
        <v>3039367.4035860794</v>
      </c>
      <c r="E689" s="180">
        <f>(E622/E611)*SUM(C689:D689)</f>
        <v>6088653.0117783174</v>
      </c>
      <c r="F689" s="180">
        <f>(F623/F611)*Y64</f>
        <v>105388.1040823308</v>
      </c>
      <c r="G689" s="180">
        <f>(G624/G611)*Y78</f>
        <v>5730.6710558192135</v>
      </c>
      <c r="H689" s="180">
        <f>(H627/H611)*Y60</f>
        <v>255973.54242246231</v>
      </c>
      <c r="I689" s="180">
        <f>(I628/I611)*Y79</f>
        <v>623589.03491012228</v>
      </c>
      <c r="J689" s="180">
        <f>(J629/J611)*Y80</f>
        <v>79414.436619737695</v>
      </c>
      <c r="K689" s="180">
        <f>(K643/K611)*Y76</f>
        <v>14139321.197413452</v>
      </c>
      <c r="L689" s="180">
        <f>(L646/L611)*Y81</f>
        <v>205858.85739724321</v>
      </c>
      <c r="M689" s="180">
        <f t="shared" si="19"/>
        <v>24543296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12635917.990000002</v>
      </c>
      <c r="D690" s="180">
        <f>(D614/D611)*Z77</f>
        <v>1313873.7167325115</v>
      </c>
      <c r="E690" s="180">
        <f>(E622/E611)*SUM(C690:D690)</f>
        <v>2355284.2967385026</v>
      </c>
      <c r="F690" s="180">
        <f>(F623/F611)*Z64</f>
        <v>2906.4347684169838</v>
      </c>
      <c r="G690" s="180">
        <f>(G624/G611)*Z78</f>
        <v>1173.3421449600171</v>
      </c>
      <c r="H690" s="180">
        <f>(H627/H611)*Z60</f>
        <v>91797.319036953428</v>
      </c>
      <c r="I690" s="180">
        <f>(I628/I611)*Z79</f>
        <v>414630.38999230607</v>
      </c>
      <c r="J690" s="180">
        <f>(J629/J611)*Z80</f>
        <v>24556.17198473146</v>
      </c>
      <c r="K690" s="180">
        <f>(K643/K611)*Z76</f>
        <v>8667444.497168418</v>
      </c>
      <c r="L690" s="180">
        <f>(L646/L611)*Z81</f>
        <v>109152.60912857666</v>
      </c>
      <c r="M690" s="180">
        <f t="shared" si="19"/>
        <v>12980819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6595699.3900000006</v>
      </c>
      <c r="D691" s="180">
        <f>(D614/D611)*AA77</f>
        <v>129083.84210846279</v>
      </c>
      <c r="E691" s="180">
        <f>(E622/E611)*SUM(C691:D691)</f>
        <v>1135413.1071298558</v>
      </c>
      <c r="F691" s="180">
        <f>(F623/F611)*AA64</f>
        <v>62905.907720091018</v>
      </c>
      <c r="G691" s="180">
        <f>(G624/G611)*AA78</f>
        <v>0</v>
      </c>
      <c r="H691" s="180">
        <f>(H627/H611)*AA60</f>
        <v>13437.542964371411</v>
      </c>
      <c r="I691" s="180">
        <f>(I628/I611)*AA79</f>
        <v>93315.888234927348</v>
      </c>
      <c r="J691" s="180">
        <f>(J629/J611)*AA80</f>
        <v>12141.265215212432</v>
      </c>
      <c r="K691" s="180">
        <f>(K643/K611)*AA76</f>
        <v>2321543.5059622857</v>
      </c>
      <c r="L691" s="180">
        <f>(L646/L611)*AA81</f>
        <v>0</v>
      </c>
      <c r="M691" s="180">
        <f t="shared" si="19"/>
        <v>3767841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116044086.25000006</v>
      </c>
      <c r="D692" s="180">
        <f>(D614/D611)*AB77</f>
        <v>739989.28485182207</v>
      </c>
      <c r="E692" s="180">
        <f>(E622/E611)*SUM(C692:D692)</f>
        <v>19717835.577688888</v>
      </c>
      <c r="F692" s="180">
        <f>(F623/F611)*AB64</f>
        <v>1477566.5883787973</v>
      </c>
      <c r="G692" s="180">
        <f>(G624/G611)*AB78</f>
        <v>0</v>
      </c>
      <c r="H692" s="180">
        <f>(H627/H611)*AB60</f>
        <v>306849.78890606505</v>
      </c>
      <c r="I692" s="180">
        <f>(I628/I611)*AB79</f>
        <v>212365.79719443517</v>
      </c>
      <c r="J692" s="180">
        <f>(J629/J611)*AB80</f>
        <v>2275.9776951057133</v>
      </c>
      <c r="K692" s="180">
        <f>(K643/K611)*AB76</f>
        <v>34328551.218149953</v>
      </c>
      <c r="L692" s="180">
        <f>(L646/L611)*AB81</f>
        <v>0</v>
      </c>
      <c r="M692" s="180">
        <f t="shared" si="19"/>
        <v>56785434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10024050.85</v>
      </c>
      <c r="D693" s="180">
        <f>(D614/D611)*AC77</f>
        <v>186045.27046224274</v>
      </c>
      <c r="E693" s="180">
        <f>(E622/E611)*SUM(C693:D693)</f>
        <v>1723873.7012187373</v>
      </c>
      <c r="F693" s="180">
        <f>(F623/F611)*AC64</f>
        <v>20628.952297455988</v>
      </c>
      <c r="G693" s="180">
        <f>(G624/G611)*AC78</f>
        <v>0</v>
      </c>
      <c r="H693" s="180">
        <f>(H627/H611)*AC60</f>
        <v>94723.026850005393</v>
      </c>
      <c r="I693" s="180">
        <f>(I628/I611)*AC79</f>
        <v>91472.017591110052</v>
      </c>
      <c r="J693" s="180">
        <f>(J629/J611)*AC80</f>
        <v>497.53273976747158</v>
      </c>
      <c r="K693" s="180">
        <f>(K643/K611)*AC76</f>
        <v>2989727.3424357302</v>
      </c>
      <c r="L693" s="180">
        <f>(L646/L611)*AC81</f>
        <v>9285.3803240599136</v>
      </c>
      <c r="M693" s="180">
        <f t="shared" si="19"/>
        <v>5116253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3474755.5100000002</v>
      </c>
      <c r="D694" s="180">
        <f>(D614/D611)*AD77</f>
        <v>79800.845637310689</v>
      </c>
      <c r="E694" s="180">
        <f>(E622/E611)*SUM(C694:D694)</f>
        <v>600151.66837681667</v>
      </c>
      <c r="F694" s="180">
        <f>(F623/F611)*AD64</f>
        <v>12501.929426598494</v>
      </c>
      <c r="G694" s="180">
        <f>(G624/G611)*AD78</f>
        <v>0</v>
      </c>
      <c r="H694" s="180">
        <f>(H627/H611)*AD60</f>
        <v>25153.319826371531</v>
      </c>
      <c r="I694" s="180">
        <f>(I628/I611)*AD79</f>
        <v>42489.193096659357</v>
      </c>
      <c r="J694" s="180">
        <f>(J629/J611)*AD80</f>
        <v>117.31282230372075</v>
      </c>
      <c r="K694" s="180">
        <f>(K643/K611)*AD76</f>
        <v>1127901.598595886</v>
      </c>
      <c r="L694" s="180">
        <f>(L646/L611)*AD81</f>
        <v>78135.48762054673</v>
      </c>
      <c r="M694" s="180">
        <f t="shared" si="19"/>
        <v>1966251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10276823.939999998</v>
      </c>
      <c r="D695" s="180">
        <f>(D614/D611)*AE77</f>
        <v>735140.96643774328</v>
      </c>
      <c r="E695" s="180">
        <f>(E622/E611)*SUM(C695:D695)</f>
        <v>1859261.311253184</v>
      </c>
      <c r="F695" s="180">
        <f>(F623/F611)*AE64</f>
        <v>1768.1526217450205</v>
      </c>
      <c r="G695" s="180">
        <f>(G624/G611)*AE78</f>
        <v>0</v>
      </c>
      <c r="H695" s="180">
        <f>(H627/H611)*AE60</f>
        <v>105752.68639301545</v>
      </c>
      <c r="I695" s="180">
        <f>(I628/I611)*AE79</f>
        <v>132237.59247724456</v>
      </c>
      <c r="J695" s="180">
        <f>(J629/J611)*AE80</f>
        <v>4389.576722843809</v>
      </c>
      <c r="K695" s="180">
        <f>(K643/K611)*AE76</f>
        <v>2040988.3062226109</v>
      </c>
      <c r="L695" s="180">
        <f>(L646/L611)*AE81</f>
        <v>0</v>
      </c>
      <c r="M695" s="180">
        <f t="shared" si="19"/>
        <v>4879539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13989795.680000002</v>
      </c>
      <c r="D697" s="180">
        <f>(D614/D611)*AG77</f>
        <v>492555.73500142724</v>
      </c>
      <c r="E697" s="180">
        <f>(E622/E611)*SUM(C697:D697)</f>
        <v>2445201.7338107741</v>
      </c>
      <c r="F697" s="180">
        <f>(F623/F611)*AG64</f>
        <v>12329.009324272629</v>
      </c>
      <c r="G697" s="180">
        <f>(G624/G611)*AG78</f>
        <v>57238.6907237017</v>
      </c>
      <c r="H697" s="180">
        <f>(H627/H611)*AG60</f>
        <v>108328.86274167626</v>
      </c>
      <c r="I697" s="180">
        <f>(I628/I611)*AG79</f>
        <v>327768.04901073925</v>
      </c>
      <c r="J697" s="180">
        <f>(J629/J611)*AG80</f>
        <v>53585.301584209388</v>
      </c>
      <c r="K697" s="180">
        <f>(K643/K611)*AG76</f>
        <v>6147611.5897610039</v>
      </c>
      <c r="L697" s="180">
        <f>(L646/L611)*AG81</f>
        <v>331606.61433903337</v>
      </c>
      <c r="M697" s="180">
        <f t="shared" si="19"/>
        <v>9976226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85973346.330000088</v>
      </c>
      <c r="D700" s="180">
        <f>(D614/D611)*AJ77</f>
        <v>6270343.806695478</v>
      </c>
      <c r="E700" s="180">
        <f>(E622/E611)*SUM(C700:D700)</f>
        <v>15574434.329891553</v>
      </c>
      <c r="F700" s="180">
        <f>(F623/F611)*AJ64</f>
        <v>143854.64156215507</v>
      </c>
      <c r="G700" s="180">
        <f>(G624/G611)*AJ78</f>
        <v>35251.279224668338</v>
      </c>
      <c r="H700" s="180">
        <f>(H627/H611)*AJ60</f>
        <v>934673.02700155659</v>
      </c>
      <c r="I700" s="180">
        <f>(I628/I611)*AJ79</f>
        <v>2597412.4749721037</v>
      </c>
      <c r="J700" s="180">
        <f>(J629/J611)*AJ80</f>
        <v>93273.560282710067</v>
      </c>
      <c r="K700" s="180">
        <f>(K643/K611)*AJ76</f>
        <v>16268474.419564078</v>
      </c>
      <c r="L700" s="180">
        <f>(L646/L611)*AJ81</f>
        <v>1802647.9312103128</v>
      </c>
      <c r="M700" s="180">
        <f t="shared" si="19"/>
        <v>43720365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3408358.5</v>
      </c>
      <c r="D701" s="180">
        <f>(D614/D611)*AK77</f>
        <v>116268.83161313734</v>
      </c>
      <c r="E701" s="180">
        <f>(E622/E611)*SUM(C701:D701)</f>
        <v>595098.44881750061</v>
      </c>
      <c r="F701" s="180">
        <f>(F623/F611)*AK64</f>
        <v>326.67794686667202</v>
      </c>
      <c r="G701" s="180">
        <f>(G624/G611)*AK78</f>
        <v>0</v>
      </c>
      <c r="H701" s="180">
        <f>(H627/H611)*AK60</f>
        <v>33309.053995498689</v>
      </c>
      <c r="I701" s="180">
        <f>(I628/I611)*AK79</f>
        <v>8497.8386193318729</v>
      </c>
      <c r="J701" s="180">
        <f>(J629/J611)*AK80</f>
        <v>0</v>
      </c>
      <c r="K701" s="180">
        <f>(K643/K611)*AK76</f>
        <v>741580.22470770427</v>
      </c>
      <c r="L701" s="180">
        <f>(L646/L611)*AK81</f>
        <v>0</v>
      </c>
      <c r="M701" s="180">
        <f t="shared" si="19"/>
        <v>1495081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1590441.51</v>
      </c>
      <c r="D702" s="180">
        <f>(D614/D611)*AL77</f>
        <v>56643.123415601673</v>
      </c>
      <c r="E702" s="180">
        <f>(E622/E611)*SUM(C702:D702)</f>
        <v>278093.94247878186</v>
      </c>
      <c r="F702" s="180">
        <f>(F623/F611)*AL64</f>
        <v>11.40663530128016</v>
      </c>
      <c r="G702" s="180">
        <f>(G624/G611)*AL78</f>
        <v>0</v>
      </c>
      <c r="H702" s="180">
        <f>(H627/H611)*AL60</f>
        <v>17761.376634988028</v>
      </c>
      <c r="I702" s="180">
        <f>(I628/I611)*AL79</f>
        <v>0</v>
      </c>
      <c r="J702" s="180">
        <f>(J629/J611)*AL80</f>
        <v>0</v>
      </c>
      <c r="K702" s="180">
        <f>(K643/K611)*AL76</f>
        <v>392301.89121952507</v>
      </c>
      <c r="L702" s="180">
        <f>(L646/L611)*AL81</f>
        <v>0</v>
      </c>
      <c r="M702" s="180">
        <f t="shared" si="19"/>
        <v>744812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170419.44999999998</v>
      </c>
      <c r="D708" s="180">
        <f>(D614/D611)*AR77</f>
        <v>0</v>
      </c>
      <c r="E708" s="180">
        <f>(E622/E611)*SUM(C708:D708)</f>
        <v>28773.63783504333</v>
      </c>
      <c r="F708" s="180">
        <f>(F623/F611)*AR64</f>
        <v>0</v>
      </c>
      <c r="G708" s="180">
        <f>(G624/G611)*AR78</f>
        <v>0</v>
      </c>
      <c r="H708" s="180">
        <f>(H627/H611)*AR60</f>
        <v>1436.9626869414515</v>
      </c>
      <c r="I708" s="180">
        <f>(I628/I611)*AR79</f>
        <v>0</v>
      </c>
      <c r="J708" s="180">
        <f>(J629/J611)*AR80</f>
        <v>0</v>
      </c>
      <c r="K708" s="180">
        <f>(K643/K611)*AR76</f>
        <v>17511.720674594097</v>
      </c>
      <c r="L708" s="180">
        <f>(L646/L611)*AR81</f>
        <v>0</v>
      </c>
      <c r="M708" s="180">
        <f t="shared" si="19"/>
        <v>47722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39913660.409999982</v>
      </c>
      <c r="D710" s="180">
        <f>(D614/D611)*AT77</f>
        <v>785746.47076462465</v>
      </c>
      <c r="E710" s="180">
        <f>(E622/E611)*SUM(C710:D710)</f>
        <v>6871692.1319027338</v>
      </c>
      <c r="F710" s="180">
        <f>(F623/F611)*AT64</f>
        <v>399316.65050744871</v>
      </c>
      <c r="G710" s="180">
        <f>(G624/G611)*AT78</f>
        <v>0</v>
      </c>
      <c r="H710" s="180">
        <f>(H627/H611)*AT60</f>
        <v>91939.720744668346</v>
      </c>
      <c r="I710" s="180">
        <f>(I628/I611)*AT79</f>
        <v>3607.5729987729646</v>
      </c>
      <c r="J710" s="180">
        <f>(J629/J611)*AT80</f>
        <v>0</v>
      </c>
      <c r="K710" s="180">
        <f>(K643/K611)*AT76</f>
        <v>5032390.080951551</v>
      </c>
      <c r="L710" s="180">
        <f>(L646/L611)*AT81</f>
        <v>272832.13250056899</v>
      </c>
      <c r="M710" s="180">
        <f t="shared" si="19"/>
        <v>13457525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234228.53</v>
      </c>
      <c r="D712" s="180">
        <f>(D614/D611)*AV77</f>
        <v>0</v>
      </c>
      <c r="E712" s="180">
        <f>(E622/E611)*SUM(C712:D712)</f>
        <v>39547.169603320413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88460.006409079491</v>
      </c>
      <c r="L712" s="180">
        <f>(L646/L611)*AV81</f>
        <v>0</v>
      </c>
      <c r="M712" s="180">
        <f t="shared" si="19"/>
        <v>128007</v>
      </c>
      <c r="N712" s="199" t="s">
        <v>741</v>
      </c>
    </row>
    <row r="714" spans="1:82" ht="12.6" customHeight="1" x14ac:dyDescent="0.25">
      <c r="C714" s="180">
        <f>SUM(C613:C646)+SUM(C667:C712)</f>
        <v>1180391634.78</v>
      </c>
      <c r="D714" s="180">
        <f>SUM(D615:D646)+SUM(D667:D712)</f>
        <v>40288034.499999985</v>
      </c>
      <c r="E714" s="180">
        <f>SUM(E623:E646)+SUM(E667:E712)</f>
        <v>170508734.87538394</v>
      </c>
      <c r="F714" s="180">
        <f>SUM(F624:F647)+SUM(F667:F712)</f>
        <v>3944042.9922471656</v>
      </c>
      <c r="G714" s="180">
        <f>SUM(G625:G646)+SUM(G667:G712)</f>
        <v>6921783.3825398553</v>
      </c>
      <c r="H714" s="180">
        <f>SUM(H628:H646)+SUM(H667:H712)</f>
        <v>5439292.1383671612</v>
      </c>
      <c r="I714" s="180">
        <f>SUM(I629:I646)+SUM(I667:I712)</f>
        <v>13825582.592208648</v>
      </c>
      <c r="J714" s="180">
        <f>SUM(J630:J646)+SUM(J667:J712)</f>
        <v>1425373.8722562201</v>
      </c>
      <c r="K714" s="180">
        <f>SUM(K667:K712)</f>
        <v>235598991.934845</v>
      </c>
      <c r="L714" s="180">
        <f>SUM(L667:L712)</f>
        <v>13010003.201708885</v>
      </c>
      <c r="M714" s="180">
        <f>SUM(M667:M712)</f>
        <v>441170320</v>
      </c>
      <c r="N714" s="198" t="s">
        <v>742</v>
      </c>
    </row>
    <row r="715" spans="1:82" ht="12.6" customHeight="1" x14ac:dyDescent="0.25">
      <c r="C715" s="180">
        <f>CE72</f>
        <v>1180391634.78</v>
      </c>
      <c r="D715" s="180">
        <f>D614</f>
        <v>40288034.499999993</v>
      </c>
      <c r="E715" s="180">
        <f>E622</f>
        <v>170508734.87538391</v>
      </c>
      <c r="F715" s="180">
        <f>F623</f>
        <v>3944042.992247168</v>
      </c>
      <c r="G715" s="180">
        <f>G624</f>
        <v>6921783.3825398562</v>
      </c>
      <c r="H715" s="180">
        <f>H627</f>
        <v>5439292.1383671612</v>
      </c>
      <c r="I715" s="180">
        <f>I628</f>
        <v>13825582.592208648</v>
      </c>
      <c r="J715" s="180">
        <f>J629</f>
        <v>1425373.8722562203</v>
      </c>
      <c r="K715" s="180">
        <f>K643</f>
        <v>235598991.93484497</v>
      </c>
      <c r="L715" s="180">
        <f>L646</f>
        <v>13010003.201708881</v>
      </c>
      <c r="M715" s="180">
        <f>C647</f>
        <v>441170320.31999999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str">
        <f>RIGHT(C84,3)&amp;"*"&amp;RIGHT(C83,4)&amp;"*"&amp;"A"</f>
        <v>128*2017*A</v>
      </c>
      <c r="B721" s="280">
        <f>ROUND(C166,0)</f>
        <v>26649050</v>
      </c>
      <c r="C721" s="280">
        <f>ROUND(C167,0)</f>
        <v>311717</v>
      </c>
      <c r="D721" s="280">
        <f>ROUND(C168,0)</f>
        <v>3255568</v>
      </c>
      <c r="E721" s="280">
        <f>ROUND(C169,0)</f>
        <v>56311338</v>
      </c>
      <c r="F721" s="280">
        <f>ROUND(C170,0)</f>
        <v>0</v>
      </c>
      <c r="G721" s="280">
        <f>ROUND(C171,0)</f>
        <v>38748243</v>
      </c>
      <c r="H721" s="280">
        <f>ROUND(C172+C173,0)</f>
        <v>2592189</v>
      </c>
      <c r="I721" s="280">
        <f>ROUND(C176,0)</f>
        <v>5722870</v>
      </c>
      <c r="J721" s="280">
        <f>ROUND(C177,0)</f>
        <v>4312914</v>
      </c>
      <c r="K721" s="280">
        <f>ROUND(C180,0)</f>
        <v>4628054</v>
      </c>
      <c r="L721" s="280">
        <f>ROUND(C181,0)</f>
        <v>933001</v>
      </c>
      <c r="M721" s="280">
        <f>ROUND(C184,0)</f>
        <v>381268</v>
      </c>
      <c r="N721" s="280">
        <f>ROUND(C185,0)</f>
        <v>0</v>
      </c>
      <c r="O721" s="280">
        <f>ROUND(C186,0)</f>
        <v>0</v>
      </c>
      <c r="P721" s="280">
        <f>ROUND(C189,0)</f>
        <v>14101797</v>
      </c>
      <c r="Q721" s="280">
        <f>ROUND(C190,0)</f>
        <v>0</v>
      </c>
      <c r="R721" s="280">
        <f>ROUND(B196,0)</f>
        <v>2631402</v>
      </c>
      <c r="S721" s="280">
        <f>ROUND(C196,0)</f>
        <v>0</v>
      </c>
      <c r="T721" s="280">
        <f>ROUND(D196,0)</f>
        <v>0</v>
      </c>
      <c r="U721" s="280">
        <f>ROUND(B197,0)</f>
        <v>9989578</v>
      </c>
      <c r="V721" s="280">
        <f>ROUND(C197,0)</f>
        <v>0</v>
      </c>
      <c r="W721" s="280">
        <f>ROUND(D197,0)</f>
        <v>736361</v>
      </c>
      <c r="X721" s="280">
        <f>ROUND(B198,0)</f>
        <v>695592564</v>
      </c>
      <c r="Y721" s="280">
        <f>ROUND(C198,0)</f>
        <v>22489496</v>
      </c>
      <c r="Z721" s="280">
        <f>ROUND(D198,0)</f>
        <v>12355536</v>
      </c>
      <c r="AA721" s="280">
        <f>ROUND(B199,0)</f>
        <v>112695173</v>
      </c>
      <c r="AB721" s="280">
        <f>ROUND(C199,0)</f>
        <v>7829840</v>
      </c>
      <c r="AC721" s="280">
        <f>ROUND(D199,0)</f>
        <v>10479610</v>
      </c>
      <c r="AD721" s="280">
        <f>ROUND(B200,0)</f>
        <v>1432522</v>
      </c>
      <c r="AE721" s="280">
        <f>ROUND(C200,0)</f>
        <v>0</v>
      </c>
      <c r="AF721" s="280">
        <f>ROUND(D200,0)</f>
        <v>-4841</v>
      </c>
      <c r="AG721" s="280">
        <f>ROUND(B201,0)</f>
        <v>399376232</v>
      </c>
      <c r="AH721" s="280">
        <f>ROUND(C201,0)</f>
        <v>19925803</v>
      </c>
      <c r="AI721" s="280">
        <f>ROUND(D201,0)</f>
        <v>25320556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0</v>
      </c>
      <c r="AN721" s="280">
        <f>ROUND(C203,0)</f>
        <v>0</v>
      </c>
      <c r="AO721" s="280">
        <f>ROUND(D203,0)</f>
        <v>0</v>
      </c>
      <c r="AP721" s="280">
        <f>ROUND(B204,0)</f>
        <v>36069878</v>
      </c>
      <c r="AQ721" s="280">
        <f>ROUND(C204,0)</f>
        <v>740554</v>
      </c>
      <c r="AR721" s="280">
        <f>ROUND(D204,0)</f>
        <v>3223759</v>
      </c>
      <c r="AS721" s="280"/>
      <c r="AT721" s="280"/>
      <c r="AU721" s="280"/>
      <c r="AV721" s="280">
        <f>ROUND(B210,0)</f>
        <v>3993609</v>
      </c>
      <c r="AW721" s="280">
        <f>ROUND(C210,0)</f>
        <v>328546</v>
      </c>
      <c r="AX721" s="280">
        <f>ROUND(D210,0)</f>
        <v>736361</v>
      </c>
      <c r="AY721" s="280">
        <f>ROUND(B211,0)</f>
        <v>272882032</v>
      </c>
      <c r="AZ721" s="280">
        <f>ROUND(C211,0)</f>
        <v>24872728</v>
      </c>
      <c r="BA721" s="280">
        <f>ROUND(D211,0)</f>
        <v>12348207</v>
      </c>
      <c r="BB721" s="280">
        <f>ROUND(B212,0)</f>
        <v>91992860</v>
      </c>
      <c r="BC721" s="280">
        <f>ROUND(C212,0)</f>
        <v>2372752</v>
      </c>
      <c r="BD721" s="280">
        <f>ROUND(D212,0)</f>
        <v>10479492</v>
      </c>
      <c r="BE721" s="280">
        <f>ROUND(B213,0)</f>
        <v>0</v>
      </c>
      <c r="BF721" s="280">
        <f>ROUND(C213,0)</f>
        <v>0</v>
      </c>
      <c r="BG721" s="280">
        <f>ROUND(D213,0)</f>
        <v>0</v>
      </c>
      <c r="BH721" s="280">
        <f>ROUND(B214,0)</f>
        <v>340513490</v>
      </c>
      <c r="BI721" s="280">
        <f>ROUND(C214,0)</f>
        <v>24578745</v>
      </c>
      <c r="BJ721" s="280">
        <f>ROUND(D214,0)</f>
        <v>25061633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600548278</v>
      </c>
      <c r="BU721" s="280">
        <f>ROUND(C223,0)</f>
        <v>308329671</v>
      </c>
      <c r="BV721" s="280">
        <f>ROUND(C224,0)</f>
        <v>0</v>
      </c>
      <c r="BW721" s="280">
        <f>ROUND(C225,0)</f>
        <v>0</v>
      </c>
      <c r="BX721" s="280">
        <f>ROUND(C226,0)</f>
        <v>553775813</v>
      </c>
      <c r="BY721" s="280">
        <f>ROUND(C227,0)</f>
        <v>0</v>
      </c>
      <c r="BZ721" s="280">
        <f>ROUND(C230,0)</f>
        <v>1185</v>
      </c>
      <c r="CA721" s="280">
        <f>ROUND(C232,0)</f>
        <v>12465464</v>
      </c>
      <c r="CB721" s="280">
        <f>ROUND(C233,0)</f>
        <v>16335986</v>
      </c>
      <c r="CC721" s="280">
        <f>ROUND(C237+C238,0)</f>
        <v>35955253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str">
        <f>RIGHT(C84,3)&amp;"*"&amp;RIGHT(C83,4)&amp;"*"&amp;"A"</f>
        <v>128*2017*A</v>
      </c>
      <c r="B725" s="280">
        <f>ROUND(C112,0)</f>
        <v>18964</v>
      </c>
      <c r="C725" s="280">
        <f>ROUND(C113,0)</f>
        <v>0</v>
      </c>
      <c r="D725" s="280">
        <f>ROUND(C114,0)</f>
        <v>0</v>
      </c>
      <c r="E725" s="280">
        <f>ROUND(C115,0)</f>
        <v>1943</v>
      </c>
      <c r="F725" s="280">
        <f>ROUND(D112,0)</f>
        <v>132403</v>
      </c>
      <c r="G725" s="280">
        <f>ROUND(D113,0)</f>
        <v>0</v>
      </c>
      <c r="H725" s="280">
        <f>ROUND(D114,0)</f>
        <v>0</v>
      </c>
      <c r="I725" s="280">
        <f>ROUND(D115,0)</f>
        <v>2988</v>
      </c>
      <c r="J725" s="280">
        <f>ROUND(C117,0)</f>
        <v>118</v>
      </c>
      <c r="K725" s="280">
        <f>ROUND(C118,0)</f>
        <v>0</v>
      </c>
      <c r="L725" s="280">
        <f>ROUND(C119,0)</f>
        <v>266</v>
      </c>
      <c r="M725" s="280">
        <f>ROUND(C120,0)</f>
        <v>0</v>
      </c>
      <c r="N725" s="280">
        <f>ROUND(C121,0)</f>
        <v>41</v>
      </c>
      <c r="O725" s="280">
        <f>ROUND(C122,0)</f>
        <v>19</v>
      </c>
      <c r="P725" s="280">
        <f>ROUND(C123,0)</f>
        <v>14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529</v>
      </c>
      <c r="W725" s="280">
        <f>ROUND(C130,0)</f>
        <v>18</v>
      </c>
      <c r="X725" s="280">
        <f>ROUND(B139,0)</f>
        <v>6745</v>
      </c>
      <c r="Y725" s="280">
        <f>ROUND(B140,0)</f>
        <v>44658</v>
      </c>
      <c r="Z725" s="280">
        <f>ROUND(B141,0)</f>
        <v>151893</v>
      </c>
      <c r="AA725" s="280">
        <f>ROUND(B142,0)</f>
        <v>540794348</v>
      </c>
      <c r="AB725" s="280">
        <f>ROUND(B143,0)</f>
        <v>361191656</v>
      </c>
      <c r="AC725" s="280">
        <f>ROUND(C139,0)</f>
        <v>4111</v>
      </c>
      <c r="AD725" s="280">
        <f>ROUND(C140,0)</f>
        <v>31256</v>
      </c>
      <c r="AE725" s="280">
        <f>ROUND(C141,0)</f>
        <v>90220</v>
      </c>
      <c r="AF725" s="280">
        <f>ROUND(C142,0)</f>
        <v>271807559</v>
      </c>
      <c r="AG725" s="280">
        <f>ROUND(C143,0)</f>
        <v>188873958</v>
      </c>
      <c r="AH725" s="280">
        <f>ROUND(D139,0)</f>
        <v>8108</v>
      </c>
      <c r="AI725" s="280">
        <f>ROUND(D140,0)</f>
        <v>56489</v>
      </c>
      <c r="AJ725" s="280">
        <f>ROUND(D141,0)</f>
        <v>282299</v>
      </c>
      <c r="AK725" s="280">
        <f>ROUND(D142,0)</f>
        <v>665122178</v>
      </c>
      <c r="AL725" s="280">
        <f>ROUND(D143,0)</f>
        <v>637151591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10580888</v>
      </c>
      <c r="BR725" s="280">
        <f>ROUND(C158,0)</f>
        <v>4109235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str">
        <f>RIGHT(C84,3)&amp;"*"&amp;RIGHT(C83,4)&amp;"*"&amp;"A"</f>
        <v>128*2017*A</v>
      </c>
      <c r="B729" s="280">
        <f>ROUND(C249,0)</f>
        <v>26861017</v>
      </c>
      <c r="C729" s="280">
        <f>ROUND(C250,0)</f>
        <v>0</v>
      </c>
      <c r="D729" s="280">
        <f>ROUND(C251,0)</f>
        <v>388281413</v>
      </c>
      <c r="E729" s="280">
        <f>ROUND(C252,0)</f>
        <v>234916318</v>
      </c>
      <c r="F729" s="280">
        <f>ROUND(C253,0)</f>
        <v>0</v>
      </c>
      <c r="G729" s="280">
        <f>ROUND(C254,0)</f>
        <v>25087328</v>
      </c>
      <c r="H729" s="280">
        <f>ROUND(C255,0)</f>
        <v>0</v>
      </c>
      <c r="I729" s="280">
        <f>ROUND(C256,0)</f>
        <v>20379341</v>
      </c>
      <c r="J729" s="280">
        <f>ROUND(C257,0)</f>
        <v>12347542</v>
      </c>
      <c r="K729" s="280">
        <f>ROUND(C258,0)</f>
        <v>0</v>
      </c>
      <c r="L729" s="280">
        <f>ROUND(C261,0)</f>
        <v>173203184</v>
      </c>
      <c r="M729" s="280">
        <f>ROUND(C262,0)</f>
        <v>0</v>
      </c>
      <c r="N729" s="280">
        <f>ROUND(C263,0)</f>
        <v>0</v>
      </c>
      <c r="O729" s="280">
        <f>ROUND(C266,0)</f>
        <v>2631402</v>
      </c>
      <c r="P729" s="280">
        <f>ROUND(C267,0)</f>
        <v>9253217</v>
      </c>
      <c r="Q729" s="280">
        <f>ROUND(C268,0)</f>
        <v>705726524</v>
      </c>
      <c r="R729" s="280">
        <f>ROUND(C269,0)</f>
        <v>110045403</v>
      </c>
      <c r="S729" s="280">
        <f>ROUND(C270,0)</f>
        <v>1437363</v>
      </c>
      <c r="T729" s="280">
        <f>ROUND(C271,0)</f>
        <v>393981479</v>
      </c>
      <c r="U729" s="280">
        <f>ROUND(C272,0)</f>
        <v>0</v>
      </c>
      <c r="V729" s="280">
        <f>ROUND(C273,0)</f>
        <v>33586672</v>
      </c>
      <c r="W729" s="280">
        <f>ROUND(C274,0)</f>
        <v>0</v>
      </c>
      <c r="X729" s="280">
        <f>ROUND(C275,0)</f>
        <v>712909069</v>
      </c>
      <c r="Y729" s="280">
        <f>ROUND(C278,0)</f>
        <v>177505047</v>
      </c>
      <c r="Z729" s="280">
        <f>ROUND(C279,0)</f>
        <v>0</v>
      </c>
      <c r="AA729" s="280">
        <f>ROUND(C280,0)</f>
        <v>0</v>
      </c>
      <c r="AB729" s="280">
        <f>ROUND(C281,0)</f>
        <v>72228011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78461013</v>
      </c>
      <c r="AI729" s="280">
        <f>ROUND(C305,0)</f>
        <v>51088804</v>
      </c>
      <c r="AJ729" s="280">
        <f>ROUND(C306,0)</f>
        <v>1243231</v>
      </c>
      <c r="AK729" s="280">
        <f>ROUND(C307,0)</f>
        <v>0</v>
      </c>
      <c r="AL729" s="280">
        <f>ROUND(C308,0)</f>
        <v>34926771</v>
      </c>
      <c r="AM729" s="280">
        <f>ROUND(C309,0)</f>
        <v>0</v>
      </c>
      <c r="AN729" s="280">
        <f>ROUND(C310,0)</f>
        <v>0</v>
      </c>
      <c r="AO729" s="280">
        <f>ROUND(C311,0)</f>
        <v>0</v>
      </c>
      <c r="AP729" s="280">
        <f>ROUND(C312,0)</f>
        <v>12354596</v>
      </c>
      <c r="AQ729" s="280">
        <f>ROUND(C315,0)</f>
        <v>0</v>
      </c>
      <c r="AR729" s="280">
        <f>ROUND(C316,0)</f>
        <v>0</v>
      </c>
      <c r="AS729" s="280">
        <f>ROUND(C317,0)</f>
        <v>8576118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319810424</v>
      </c>
      <c r="AY729" s="280">
        <f>ROUND(C325,0)</f>
        <v>0</v>
      </c>
      <c r="AZ729" s="280">
        <f>ROUND(C326,0)</f>
        <v>306146381</v>
      </c>
      <c r="BA729" s="280">
        <f>ROUND(C327,0)</f>
        <v>0</v>
      </c>
      <c r="BB729" s="280">
        <f>ROUND(C331,0)</f>
        <v>404476814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4505.05</v>
      </c>
      <c r="BJ729" s="280">
        <f>ROUND(C358,0)</f>
        <v>1477724085</v>
      </c>
      <c r="BK729" s="280">
        <f>ROUND(C359,0)</f>
        <v>1187217205</v>
      </c>
      <c r="BL729" s="280">
        <f>ROUND(C362,0)</f>
        <v>1462653762</v>
      </c>
      <c r="BM729" s="280">
        <f>ROUND(C363,0)</f>
        <v>28801450</v>
      </c>
      <c r="BN729" s="280">
        <f>ROUND(C364,0)</f>
        <v>35955253</v>
      </c>
      <c r="BO729" s="280">
        <f>ROUND(C368,0)</f>
        <v>50175554</v>
      </c>
      <c r="BP729" s="280">
        <f>ROUND(C369,0)</f>
        <v>6640778</v>
      </c>
      <c r="BQ729" s="280">
        <f>ROUND(C376,0)</f>
        <v>374825972</v>
      </c>
      <c r="BR729" s="280">
        <f>ROUND(C377,0)</f>
        <v>127868104</v>
      </c>
      <c r="BS729" s="280">
        <f>ROUND(C378,0)</f>
        <v>78291054</v>
      </c>
      <c r="BT729" s="280">
        <f>ROUND(C379,0)</f>
        <v>269029474</v>
      </c>
      <c r="BU729" s="280">
        <f>ROUND(C380,0)</f>
        <v>6293543</v>
      </c>
      <c r="BV729" s="280">
        <f>ROUND(C381,0)</f>
        <v>295519515</v>
      </c>
      <c r="BW729" s="280">
        <f>ROUND(C382,0)</f>
        <v>52152771</v>
      </c>
      <c r="BX729" s="280">
        <f>ROUND(C383,0)</f>
        <v>10035785</v>
      </c>
      <c r="BY729" s="280">
        <f>ROUND(C384,0)</f>
        <v>5561055</v>
      </c>
      <c r="BZ729" s="280">
        <f>ROUND(C385,0)</f>
        <v>381268</v>
      </c>
      <c r="CA729" s="280">
        <f>ROUND(C386,0)</f>
        <v>14101797</v>
      </c>
      <c r="CB729" s="280">
        <f>ROUND(C387,0)</f>
        <v>11490957</v>
      </c>
      <c r="CC729" s="280">
        <f>ROUND(C388,0)</f>
        <v>-3493149</v>
      </c>
      <c r="CD729" s="280">
        <f>ROUND(C391,0)</f>
        <v>3387291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128*2017*6010*A</v>
      </c>
      <c r="B733" s="280">
        <f>ROUND(C59,0)</f>
        <v>31911</v>
      </c>
      <c r="C733" s="283">
        <f>ROUND(C60,2)</f>
        <v>391.17</v>
      </c>
      <c r="D733" s="280">
        <f>ROUND(C61,0)</f>
        <v>36859786</v>
      </c>
      <c r="E733" s="280">
        <f>ROUND(C62,0)</f>
        <v>11795853</v>
      </c>
      <c r="F733" s="280">
        <f>ROUND(C63,0)</f>
        <v>0</v>
      </c>
      <c r="G733" s="280">
        <f>ROUND(C64,0)</f>
        <v>3770081</v>
      </c>
      <c r="H733" s="280">
        <f>ROUND(C65,0)</f>
        <v>10</v>
      </c>
      <c r="I733" s="280">
        <f>ROUND(C66,0)</f>
        <v>4042163</v>
      </c>
      <c r="J733" s="280">
        <f>ROUND(C67,0)</f>
        <v>1556858</v>
      </c>
      <c r="K733" s="280">
        <f>ROUND(C68,0)</f>
        <v>18517</v>
      </c>
      <c r="L733" s="280">
        <f>ROUND(C70,0)</f>
        <v>7183</v>
      </c>
      <c r="M733" s="280">
        <f>ROUND(C71,0)</f>
        <v>1260</v>
      </c>
      <c r="N733" s="280">
        <f>ROUND(C76,0)</f>
        <v>170179732</v>
      </c>
      <c r="O733" s="280">
        <f>ROUND(C74,0)</f>
        <v>169885193</v>
      </c>
      <c r="P733" s="280">
        <f>IF(C77&gt;0,ROUND(C77,0),0)</f>
        <v>89499</v>
      </c>
      <c r="Q733" s="280">
        <f>IF(C78&gt;0,ROUND(C78,0),0)</f>
        <v>41523</v>
      </c>
      <c r="R733" s="280">
        <f>IF(C79&gt;0,ROUND(C79,0),0)</f>
        <v>67199</v>
      </c>
      <c r="S733" s="280">
        <f>IF(C80&gt;0,ROUND(C80,0),0)</f>
        <v>543460</v>
      </c>
      <c r="T733" s="283">
        <f>IF(C81&gt;0,ROUND(C81,2),0)</f>
        <v>296.16000000000003</v>
      </c>
      <c r="U733" s="280"/>
      <c r="X733" s="280"/>
      <c r="Y733" s="280"/>
      <c r="Z733" s="280">
        <f>IF(M667&lt;&gt;0,ROUND(M667,0),0)</f>
        <v>36028701</v>
      </c>
    </row>
    <row r="734" spans="1:84" ht="12.6" customHeight="1" x14ac:dyDescent="0.25">
      <c r="A734" s="209" t="str">
        <f>RIGHT($C$84,3)&amp;"*"&amp;RIGHT($C$83,4)&amp;"*"&amp;D$55&amp;"*"&amp;"A"</f>
        <v>128*2017*6030*A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128*2017*6070*A</v>
      </c>
      <c r="B735" s="280">
        <f>ROUND(E59,0)</f>
        <v>96721</v>
      </c>
      <c r="C735" s="283">
        <f>ROUND(E60,2)</f>
        <v>800.76</v>
      </c>
      <c r="D735" s="280">
        <f>ROUND(E61,0)</f>
        <v>66163711</v>
      </c>
      <c r="E735" s="280">
        <f>ROUND(E62,0)</f>
        <v>21429302</v>
      </c>
      <c r="F735" s="280">
        <f>ROUND(E63,0)</f>
        <v>0</v>
      </c>
      <c r="G735" s="280">
        <f>ROUND(E64,0)</f>
        <v>5405235</v>
      </c>
      <c r="H735" s="280">
        <f>ROUND(E65,0)</f>
        <v>1149</v>
      </c>
      <c r="I735" s="280">
        <f>ROUND(E66,0)</f>
        <v>1227917</v>
      </c>
      <c r="J735" s="280">
        <f>ROUND(E67,0)</f>
        <v>609425</v>
      </c>
      <c r="K735" s="280">
        <f>ROUND(E68,0)</f>
        <v>70465</v>
      </c>
      <c r="L735" s="280">
        <f>ROUND(E70,0)</f>
        <v>15451</v>
      </c>
      <c r="M735" s="280">
        <f>ROUND(E71,0)</f>
        <v>43297</v>
      </c>
      <c r="N735" s="280">
        <f>ROUND(E76,0)</f>
        <v>336508472</v>
      </c>
      <c r="O735" s="280">
        <f>ROUND(E74,0)</f>
        <v>331091025</v>
      </c>
      <c r="P735" s="280">
        <f>IF(E77&gt;0,ROUND(E77,0),0)</f>
        <v>156528</v>
      </c>
      <c r="Q735" s="280">
        <f>IF(E78&gt;0,ROUND(E78,0),0)</f>
        <v>316746</v>
      </c>
      <c r="R735" s="280">
        <f>IF(E79&gt;0,ROUND(E79,0),0)</f>
        <v>82299</v>
      </c>
      <c r="S735" s="280">
        <f>IF(E80&gt;0,ROUND(E80,0),0)</f>
        <v>1762843</v>
      </c>
      <c r="T735" s="283">
        <f>IF(E81&gt;0,ROUND(E81,2),0)</f>
        <v>516.63</v>
      </c>
      <c r="U735" s="280"/>
      <c r="X735" s="280"/>
      <c r="Y735" s="280"/>
      <c r="Z735" s="280">
        <f t="shared" si="20"/>
        <v>68481346</v>
      </c>
    </row>
    <row r="736" spans="1:84" ht="12.6" customHeight="1" x14ac:dyDescent="0.25">
      <c r="A736" s="209" t="str">
        <f>RIGHT($C$84,3)&amp;"*"&amp;RIGHT($C$83,4)&amp;"*"&amp;F$55&amp;"*"&amp;"A"</f>
        <v>128*2017*6100*A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128*2017*6120*A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>
        <f>ROUND(G62,0)</f>
        <v>0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128*2017*6140*A</v>
      </c>
      <c r="B738" s="280">
        <f>ROUND(H59,0)</f>
        <v>3771</v>
      </c>
      <c r="C738" s="283">
        <f>ROUND(H60,2)</f>
        <v>23.8</v>
      </c>
      <c r="D738" s="280">
        <f>ROUND(H61,0)</f>
        <v>2147740</v>
      </c>
      <c r="E738" s="280">
        <f>ROUND(H62,0)</f>
        <v>706453</v>
      </c>
      <c r="F738" s="280">
        <f>ROUND(H63,0)</f>
        <v>0</v>
      </c>
      <c r="G738" s="280">
        <f>ROUND(H64,0)</f>
        <v>26872</v>
      </c>
      <c r="H738" s="280">
        <f>ROUND(H65,0)</f>
        <v>0</v>
      </c>
      <c r="I738" s="280">
        <f>ROUND(H66,0)</f>
        <v>9089</v>
      </c>
      <c r="J738" s="280">
        <f>ROUND(H67,0)</f>
        <v>0</v>
      </c>
      <c r="K738" s="280">
        <f>ROUND(H68,0)</f>
        <v>49</v>
      </c>
      <c r="L738" s="280">
        <f>ROUND(H70,0)</f>
        <v>924</v>
      </c>
      <c r="M738" s="280">
        <f>ROUND(H71,0)</f>
        <v>115</v>
      </c>
      <c r="N738" s="280">
        <f>ROUND(H76,0)</f>
        <v>8073732</v>
      </c>
      <c r="O738" s="280">
        <f>ROUND(H74,0)</f>
        <v>8073732</v>
      </c>
      <c r="P738" s="280">
        <f>IF(H77&gt;0,ROUND(H77,0),0)</f>
        <v>11149</v>
      </c>
      <c r="Q738" s="280">
        <f>IF(H78&gt;0,ROUND(H78,0),0)</f>
        <v>17599</v>
      </c>
      <c r="R738" s="280">
        <f>IF(H79&gt;0,ROUND(H79,0),0)</f>
        <v>3957</v>
      </c>
      <c r="S738" s="280">
        <f>IF(H80&gt;0,ROUND(H80,0),0)</f>
        <v>16134</v>
      </c>
      <c r="T738" s="283">
        <f>IF(H81&gt;0,ROUND(H81,2),0)</f>
        <v>10.81</v>
      </c>
      <c r="U738" s="280"/>
      <c r="X738" s="280"/>
      <c r="Y738" s="280"/>
      <c r="Z738" s="280">
        <f t="shared" si="20"/>
        <v>2314136</v>
      </c>
    </row>
    <row r="739" spans="1:26" ht="12.6" customHeight="1" x14ac:dyDescent="0.25">
      <c r="A739" s="209" t="str">
        <f>RIGHT($C$84,3)&amp;"*"&amp;RIGHT($C$83,4)&amp;"*"&amp;I$55&amp;"*"&amp;"A"</f>
        <v>128*2017*6150*A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128*2017*6170*A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>
        <f>ROUND(J67,0)</f>
        <v>0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>
        <f t="shared" si="20"/>
        <v>0</v>
      </c>
    </row>
    <row r="741" spans="1:26" ht="12.6" customHeight="1" x14ac:dyDescent="0.25">
      <c r="A741" s="209" t="str">
        <f>RIGHT($C$84,3)&amp;"*"&amp;RIGHT($C$83,4)&amp;"*"&amp;K$55&amp;"*"&amp;"A"</f>
        <v>128*2017*6200*A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>
        <f t="shared" si="20"/>
        <v>0</v>
      </c>
    </row>
    <row r="742" spans="1:26" ht="12.6" customHeight="1" x14ac:dyDescent="0.25">
      <c r="A742" s="209" t="str">
        <f>RIGHT($C$84,3)&amp;"*"&amp;RIGHT($C$83,4)&amp;"*"&amp;L$55&amp;"*"&amp;"A"</f>
        <v>128*2017*6210*A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>
        <f>ROUND(L62,0)</f>
        <v>0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>
        <f>ROUND(L67,0)</f>
        <v>0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>
        <f t="shared" si="20"/>
        <v>0</v>
      </c>
    </row>
    <row r="743" spans="1:26" ht="12.6" customHeight="1" x14ac:dyDescent="0.25">
      <c r="A743" s="209" t="str">
        <f>RIGHT($C$84,3)&amp;"*"&amp;RIGHT($C$83,4)&amp;"*"&amp;M$55&amp;"*"&amp;"A"</f>
        <v>128*2017*6330*A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128*2017*6400*A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128*2017*7010*A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>
        <f>ROUND(O62,0)</f>
        <v>0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>
        <f>ROUND(O67,0)</f>
        <v>0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0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>
        <f t="shared" si="20"/>
        <v>0</v>
      </c>
    </row>
    <row r="746" spans="1:26" ht="12.6" customHeight="1" x14ac:dyDescent="0.25">
      <c r="A746" s="209" t="str">
        <f>RIGHT($C$84,3)&amp;"*"&amp;RIGHT($C$83,4)&amp;"*"&amp;P$55&amp;"*"&amp;"A"</f>
        <v>128*2017*7020*A</v>
      </c>
      <c r="B746" s="280">
        <f>ROUND(P59,0)</f>
        <v>30615</v>
      </c>
      <c r="C746" s="283">
        <f>ROUND(P60,2)</f>
        <v>196.52</v>
      </c>
      <c r="D746" s="280">
        <f>ROUND(P61,0)</f>
        <v>17974633</v>
      </c>
      <c r="E746" s="280">
        <f>ROUND(P62,0)</f>
        <v>5775856</v>
      </c>
      <c r="F746" s="280">
        <f>ROUND(P63,0)</f>
        <v>0</v>
      </c>
      <c r="G746" s="280">
        <f>ROUND(P64,0)</f>
        <v>38793544</v>
      </c>
      <c r="H746" s="280">
        <f>ROUND(P65,0)</f>
        <v>768</v>
      </c>
      <c r="I746" s="280">
        <f>ROUND(P66,0)</f>
        <v>1939612</v>
      </c>
      <c r="J746" s="280">
        <f>ROUND(P67,0)</f>
        <v>3992022</v>
      </c>
      <c r="K746" s="280">
        <f>ROUND(P68,0)</f>
        <v>770076</v>
      </c>
      <c r="L746" s="280">
        <f>ROUND(P70,0)</f>
        <v>31285</v>
      </c>
      <c r="M746" s="280">
        <f>ROUND(P71,0)</f>
        <v>1657</v>
      </c>
      <c r="N746" s="280">
        <f>ROUND(P76,0)</f>
        <v>300308915</v>
      </c>
      <c r="O746" s="280">
        <f>ROUND(P74,0)</f>
        <v>184796723</v>
      </c>
      <c r="P746" s="280">
        <f>IF(P77&gt;0,ROUND(P77,0),0)</f>
        <v>80905</v>
      </c>
      <c r="Q746" s="280">
        <f>IF(P78&gt;0,ROUND(P78,0),0)</f>
        <v>0</v>
      </c>
      <c r="R746" s="280">
        <f>IF(P79&gt;0,ROUND(P79,0),0)</f>
        <v>26387</v>
      </c>
      <c r="S746" s="280">
        <f>IF(P80&gt;0,ROUND(P80,0),0)</f>
        <v>400914</v>
      </c>
      <c r="T746" s="283">
        <f>IF(P81&gt;0,ROUND(P81,2),0)</f>
        <v>97.07</v>
      </c>
      <c r="U746" s="280"/>
      <c r="X746" s="280"/>
      <c r="Y746" s="280"/>
      <c r="Z746" s="280">
        <f t="shared" si="20"/>
        <v>44938474</v>
      </c>
    </row>
    <row r="747" spans="1:26" ht="12.6" customHeight="1" x14ac:dyDescent="0.25">
      <c r="A747" s="209" t="str">
        <f>RIGHT($C$84,3)&amp;"*"&amp;RIGHT($C$83,4)&amp;"*"&amp;Q$55&amp;"*"&amp;"A"</f>
        <v>128*2017*7030*A</v>
      </c>
      <c r="B747" s="280">
        <f>ROUND(Q59,0)</f>
        <v>104567</v>
      </c>
      <c r="C747" s="283">
        <f>ROUND(Q60,2)</f>
        <v>119.34</v>
      </c>
      <c r="D747" s="280">
        <f>ROUND(Q61,0)</f>
        <v>11282824</v>
      </c>
      <c r="E747" s="280">
        <f>ROUND(Q62,0)</f>
        <v>3499966</v>
      </c>
      <c r="F747" s="280">
        <f>ROUND(Q63,0)</f>
        <v>0</v>
      </c>
      <c r="G747" s="280">
        <f>ROUND(Q64,0)</f>
        <v>830504</v>
      </c>
      <c r="H747" s="280">
        <f>ROUND(Q65,0)</f>
        <v>0</v>
      </c>
      <c r="I747" s="280">
        <f>ROUND(Q66,0)</f>
        <v>165529</v>
      </c>
      <c r="J747" s="280">
        <f>ROUND(Q67,0)</f>
        <v>115321</v>
      </c>
      <c r="K747" s="280">
        <f>ROUND(Q68,0)</f>
        <v>6</v>
      </c>
      <c r="L747" s="280">
        <f>ROUND(Q70,0)</f>
        <v>-2860</v>
      </c>
      <c r="M747" s="280">
        <f>ROUND(Q71,0)</f>
        <v>2063</v>
      </c>
      <c r="N747" s="280">
        <f>ROUND(Q76,0)</f>
        <v>28954861</v>
      </c>
      <c r="O747" s="280">
        <f>ROUND(Q74,0)</f>
        <v>7073905</v>
      </c>
      <c r="P747" s="280">
        <f>IF(Q77&gt;0,ROUND(Q77,0),0)</f>
        <v>23388</v>
      </c>
      <c r="Q747" s="280">
        <f>IF(Q78&gt;0,ROUND(Q78,0),0)</f>
        <v>17788</v>
      </c>
      <c r="R747" s="280">
        <f>IF(Q79&gt;0,ROUND(Q79,0),0)</f>
        <v>6716</v>
      </c>
      <c r="S747" s="280">
        <f>IF(Q80&gt;0,ROUND(Q80,0),0)</f>
        <v>219521</v>
      </c>
      <c r="T747" s="283">
        <f>IF(Q81&gt;0,ROUND(Q81,2),0)</f>
        <v>74</v>
      </c>
      <c r="U747" s="280"/>
      <c r="X747" s="280"/>
      <c r="Y747" s="280"/>
      <c r="Z747" s="280">
        <f t="shared" si="20"/>
        <v>7862592</v>
      </c>
    </row>
    <row r="748" spans="1:26" ht="12.6" customHeight="1" x14ac:dyDescent="0.25">
      <c r="A748" s="209" t="str">
        <f>RIGHT($C$84,3)&amp;"*"&amp;RIGHT($C$83,4)&amp;"*"&amp;R$55&amp;"*"&amp;"A"</f>
        <v>128*2017*7040*A</v>
      </c>
      <c r="B748" s="280">
        <f>ROUND(R59,0)</f>
        <v>29144</v>
      </c>
      <c r="C748" s="283">
        <f>ROUND(R60,2)</f>
        <v>61.09</v>
      </c>
      <c r="D748" s="280">
        <f>ROUND(R61,0)</f>
        <v>7841629</v>
      </c>
      <c r="E748" s="280">
        <f>ROUND(R62,0)</f>
        <v>2558349</v>
      </c>
      <c r="F748" s="280">
        <f>ROUND(R63,0)</f>
        <v>0</v>
      </c>
      <c r="G748" s="280">
        <f>ROUND(R64,0)</f>
        <v>3802147</v>
      </c>
      <c r="H748" s="280">
        <f>ROUND(R65,0)</f>
        <v>665</v>
      </c>
      <c r="I748" s="280">
        <f>ROUND(R66,0)</f>
        <v>11286</v>
      </c>
      <c r="J748" s="280">
        <f>ROUND(R67,0)</f>
        <v>13559</v>
      </c>
      <c r="K748" s="280">
        <f>ROUND(R68,0)</f>
        <v>93802</v>
      </c>
      <c r="L748" s="280">
        <f>ROUND(R70,0)</f>
        <v>50208</v>
      </c>
      <c r="M748" s="280">
        <f>ROUND(R71,0)</f>
        <v>0</v>
      </c>
      <c r="N748" s="280">
        <f>ROUND(R76,0)</f>
        <v>78050168</v>
      </c>
      <c r="O748" s="280">
        <f>ROUND(R74,0)</f>
        <v>33433093</v>
      </c>
      <c r="P748" s="280">
        <f>IF(R77&gt;0,ROUND(R77,0),0)</f>
        <v>2959</v>
      </c>
      <c r="Q748" s="280">
        <f>IF(R78&gt;0,ROUND(R78,0),0)</f>
        <v>0</v>
      </c>
      <c r="R748" s="280">
        <f>IF(R79&gt;0,ROUND(R79,0),0)</f>
        <v>1083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>
        <f t="shared" si="20"/>
        <v>9640661</v>
      </c>
    </row>
    <row r="749" spans="1:26" ht="12.6" customHeight="1" x14ac:dyDescent="0.25">
      <c r="A749" s="209" t="str">
        <f>RIGHT($C$84,3)&amp;"*"&amp;RIGHT($C$83,4)&amp;"*"&amp;S$55&amp;"*"&amp;"A"</f>
        <v>128*2017*7050*A</v>
      </c>
      <c r="B749" s="280"/>
      <c r="C749" s="283">
        <f>ROUND(S60,2)</f>
        <v>72.28</v>
      </c>
      <c r="D749" s="280">
        <f>ROUND(S61,0)</f>
        <v>3558076</v>
      </c>
      <c r="E749" s="280">
        <f>ROUND(S62,0)</f>
        <v>1132864</v>
      </c>
      <c r="F749" s="280">
        <f>ROUND(S63,0)</f>
        <v>0</v>
      </c>
      <c r="G749" s="280">
        <f>ROUND(S64,0)</f>
        <v>2993269</v>
      </c>
      <c r="H749" s="280">
        <f>ROUND(S65,0)</f>
        <v>0</v>
      </c>
      <c r="I749" s="280">
        <f>ROUND(S66,0)</f>
        <v>520181</v>
      </c>
      <c r="J749" s="280">
        <f>ROUND(S67,0)</f>
        <v>776590</v>
      </c>
      <c r="K749" s="280">
        <f>ROUND(S68,0)</f>
        <v>691601</v>
      </c>
      <c r="L749" s="280">
        <f>ROUND(S70,0)</f>
        <v>1162684</v>
      </c>
      <c r="M749" s="280">
        <f>ROUND(S71,0)</f>
        <v>83762</v>
      </c>
      <c r="N749" s="280">
        <f>ROUND(S76,0)</f>
        <v>0</v>
      </c>
      <c r="O749" s="280">
        <f>ROUND(S74,0)</f>
        <v>0</v>
      </c>
      <c r="P749" s="280">
        <f>IF(S77&gt;0,ROUND(S77,0),0)</f>
        <v>16046</v>
      </c>
      <c r="Q749" s="280">
        <f>IF(S78&gt;0,ROUND(S78,0),0)</f>
        <v>0</v>
      </c>
      <c r="R749" s="280">
        <f>IF(S79&gt;0,ROUND(S79,0),0)</f>
        <v>6027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>
        <f t="shared" si="20"/>
        <v>2929273</v>
      </c>
    </row>
    <row r="750" spans="1:26" ht="12.6" customHeight="1" x14ac:dyDescent="0.25">
      <c r="A750" s="209" t="str">
        <f>RIGHT($C$84,3)&amp;"*"&amp;RIGHT($C$83,4)&amp;"*"&amp;T$55&amp;"*"&amp;"A"</f>
        <v>128*2017*7060*A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>
        <f t="shared" si="20"/>
        <v>0</v>
      </c>
    </row>
    <row r="751" spans="1:26" ht="12.6" customHeight="1" x14ac:dyDescent="0.25">
      <c r="A751" s="209" t="str">
        <f>RIGHT($C$84,3)&amp;"*"&amp;RIGHT($C$83,4)&amp;"*"&amp;U$55&amp;"*"&amp;"A"</f>
        <v>128*2017*7070*A</v>
      </c>
      <c r="B751" s="280">
        <f>ROUND(U59,0)</f>
        <v>2683252</v>
      </c>
      <c r="C751" s="283">
        <f>ROUND(U60,2)</f>
        <v>294</v>
      </c>
      <c r="D751" s="280">
        <f>ROUND(U61,0)</f>
        <v>20333892</v>
      </c>
      <c r="E751" s="280">
        <f>ROUND(U62,0)</f>
        <v>7017397</v>
      </c>
      <c r="F751" s="280">
        <f>ROUND(U63,0)</f>
        <v>0</v>
      </c>
      <c r="G751" s="280">
        <f>ROUND(U64,0)</f>
        <v>18128991</v>
      </c>
      <c r="H751" s="280">
        <f>ROUND(U65,0)</f>
        <v>3104</v>
      </c>
      <c r="I751" s="280">
        <f>ROUND(U66,0)</f>
        <v>26159756</v>
      </c>
      <c r="J751" s="280">
        <f>ROUND(U67,0)</f>
        <v>947972</v>
      </c>
      <c r="K751" s="280">
        <f>ROUND(U68,0)</f>
        <v>385006</v>
      </c>
      <c r="L751" s="280">
        <f>ROUND(U70,0)</f>
        <v>309392</v>
      </c>
      <c r="M751" s="280">
        <f>ROUND(U71,0)</f>
        <v>2537003</v>
      </c>
      <c r="N751" s="280">
        <f>ROUND(U76,0)</f>
        <v>317569470</v>
      </c>
      <c r="O751" s="280">
        <f>ROUND(U74,0)</f>
        <v>182763891</v>
      </c>
      <c r="P751" s="280">
        <f>IF(U77&gt;0,ROUND(U77,0),0)</f>
        <v>59213</v>
      </c>
      <c r="Q751" s="280">
        <f>IF(U78&gt;0,ROUND(U78,0),0)</f>
        <v>0</v>
      </c>
      <c r="R751" s="280">
        <f>IF(U79&gt;0,ROUND(U79,0),0)</f>
        <v>14529</v>
      </c>
      <c r="S751" s="280">
        <f>IF(U80&gt;0,ROUND(U80,0),0)</f>
        <v>14808</v>
      </c>
      <c r="T751" s="283">
        <f>IF(U81&gt;0,ROUND(U81,2),0)</f>
        <v>0.38</v>
      </c>
      <c r="U751" s="280"/>
      <c r="X751" s="280"/>
      <c r="Y751" s="280"/>
      <c r="Z751" s="280">
        <f t="shared" si="20"/>
        <v>43970950</v>
      </c>
    </row>
    <row r="752" spans="1:26" ht="12.6" customHeight="1" x14ac:dyDescent="0.25">
      <c r="A752" s="209" t="str">
        <f>RIGHT($C$84,3)&amp;"*"&amp;RIGHT($C$83,4)&amp;"*"&amp;V$55&amp;"*"&amp;"A"</f>
        <v>128*2017*7110*A</v>
      </c>
      <c r="B752" s="280">
        <f>ROUND(V59,0)</f>
        <v>1624720</v>
      </c>
      <c r="C752" s="283">
        <f>ROUND(V60,2)</f>
        <v>109.92</v>
      </c>
      <c r="D752" s="280">
        <f>ROUND(V61,0)</f>
        <v>11123241</v>
      </c>
      <c r="E752" s="280">
        <f>ROUND(V62,0)</f>
        <v>3330670</v>
      </c>
      <c r="F752" s="280">
        <f>ROUND(V63,0)</f>
        <v>0</v>
      </c>
      <c r="G752" s="280">
        <f>ROUND(V64,0)</f>
        <v>37334030</v>
      </c>
      <c r="H752" s="280">
        <f>ROUND(V65,0)</f>
        <v>412</v>
      </c>
      <c r="I752" s="280">
        <f>ROUND(V66,0)</f>
        <v>332144</v>
      </c>
      <c r="J752" s="280">
        <f>ROUND(V67,0)</f>
        <v>1638925</v>
      </c>
      <c r="K752" s="280">
        <f>ROUND(V68,0)</f>
        <v>57812</v>
      </c>
      <c r="L752" s="280">
        <f>ROUND(V70,0)</f>
        <v>104917</v>
      </c>
      <c r="M752" s="280">
        <f>ROUND(V71,0)</f>
        <v>875351</v>
      </c>
      <c r="N752" s="280">
        <f>ROUND(V76,0)</f>
        <v>213108236</v>
      </c>
      <c r="O752" s="280">
        <f>ROUND(V74,0)</f>
        <v>100055805</v>
      </c>
      <c r="P752" s="280">
        <f>IF(V77&gt;0,ROUND(V77,0),0)</f>
        <v>7693</v>
      </c>
      <c r="Q752" s="280">
        <f>IF(V78&gt;0,ROUND(V78,0),0)</f>
        <v>1659</v>
      </c>
      <c r="R752" s="280">
        <f>IF(V79&gt;0,ROUND(V79,0),0)</f>
        <v>5180</v>
      </c>
      <c r="S752" s="280">
        <f>IF(V80&gt;0,ROUND(V80,0),0)</f>
        <v>91375</v>
      </c>
      <c r="T752" s="283">
        <f>IF(V81&gt;0,ROUND(V81,2),0)</f>
        <v>37.590000000000003</v>
      </c>
      <c r="U752" s="280"/>
      <c r="X752" s="280"/>
      <c r="Y752" s="280"/>
      <c r="Z752" s="280">
        <f t="shared" si="20"/>
        <v>29481381</v>
      </c>
    </row>
    <row r="753" spans="1:26" ht="12.6" customHeight="1" x14ac:dyDescent="0.25">
      <c r="A753" s="209" t="str">
        <f>RIGHT($C$84,3)&amp;"*"&amp;RIGHT($C$83,4)&amp;"*"&amp;W$55&amp;"*"&amp;"A"</f>
        <v>128*2017*7120*A</v>
      </c>
      <c r="B753" s="280">
        <f>ROUND(W59,0)</f>
        <v>158130</v>
      </c>
      <c r="C753" s="283">
        <f>ROUND(W60,2)</f>
        <v>33.46</v>
      </c>
      <c r="D753" s="280">
        <f>ROUND(W61,0)</f>
        <v>3033881</v>
      </c>
      <c r="E753" s="280">
        <f>ROUND(W62,0)</f>
        <v>1086175</v>
      </c>
      <c r="F753" s="280">
        <f>ROUND(W63,0)</f>
        <v>0</v>
      </c>
      <c r="G753" s="280">
        <f>ROUND(W64,0)</f>
        <v>712918</v>
      </c>
      <c r="H753" s="280">
        <f>ROUND(W65,0)</f>
        <v>0</v>
      </c>
      <c r="I753" s="280">
        <f>ROUND(W66,0)</f>
        <v>160545</v>
      </c>
      <c r="J753" s="280">
        <f>ROUND(W67,0)</f>
        <v>2033925</v>
      </c>
      <c r="K753" s="280">
        <f>ROUND(W68,0)</f>
        <v>7063</v>
      </c>
      <c r="L753" s="280">
        <f>ROUND(W70,0)</f>
        <v>6930</v>
      </c>
      <c r="M753" s="280">
        <f>ROUND(W71,0)</f>
        <v>0</v>
      </c>
      <c r="N753" s="280">
        <f>ROUND(W76,0)</f>
        <v>61890240</v>
      </c>
      <c r="O753" s="280">
        <f>ROUND(W74,0)</f>
        <v>7281520</v>
      </c>
      <c r="P753" s="280">
        <f>IF(W77&gt;0,ROUND(W77,0),0)</f>
        <v>11718</v>
      </c>
      <c r="Q753" s="280">
        <f>IF(W78&gt;0,ROUND(W78,0),0)</f>
        <v>0</v>
      </c>
      <c r="R753" s="280">
        <f>IF(W79&gt;0,ROUND(W79,0),0)</f>
        <v>1994</v>
      </c>
      <c r="S753" s="280">
        <f>IF(W80&gt;0,ROUND(W80,0),0)</f>
        <v>66125</v>
      </c>
      <c r="T753" s="283">
        <f>IF(W81&gt;0,ROUND(W81,2),0)</f>
        <v>0</v>
      </c>
      <c r="U753" s="280"/>
      <c r="X753" s="280"/>
      <c r="Y753" s="280"/>
      <c r="Z753" s="280">
        <f t="shared" si="20"/>
        <v>7354721</v>
      </c>
    </row>
    <row r="754" spans="1:26" ht="12.6" customHeight="1" x14ac:dyDescent="0.25">
      <c r="A754" s="209" t="str">
        <f>RIGHT($C$84,3)&amp;"*"&amp;RIGHT($C$83,4)&amp;"*"&amp;X$55&amp;"*"&amp;"A"</f>
        <v>128*2017*7130*A</v>
      </c>
      <c r="B754" s="280">
        <f>ROUND(X59,0)</f>
        <v>140264</v>
      </c>
      <c r="C754" s="283">
        <f>ROUND(X60,2)</f>
        <v>25.71</v>
      </c>
      <c r="D754" s="280">
        <f>ROUND(X61,0)</f>
        <v>2235851</v>
      </c>
      <c r="E754" s="280">
        <f>ROUND(X62,0)</f>
        <v>744687</v>
      </c>
      <c r="F754" s="280">
        <f>ROUND(X63,0)</f>
        <v>0</v>
      </c>
      <c r="G754" s="280">
        <f>ROUND(X64,0)</f>
        <v>674605</v>
      </c>
      <c r="H754" s="280">
        <f>ROUND(X65,0)</f>
        <v>0</v>
      </c>
      <c r="I754" s="280">
        <f>ROUND(X66,0)</f>
        <v>57602</v>
      </c>
      <c r="J754" s="280">
        <f>ROUND(X67,0)</f>
        <v>1196654</v>
      </c>
      <c r="K754" s="280">
        <f>ROUND(X68,0)</f>
        <v>11</v>
      </c>
      <c r="L754" s="280">
        <f>ROUND(X70,0)</f>
        <v>13216</v>
      </c>
      <c r="M754" s="280">
        <f>ROUND(X71,0)</f>
        <v>0</v>
      </c>
      <c r="N754" s="280">
        <f>ROUND(X76,0)</f>
        <v>83594637</v>
      </c>
      <c r="O754" s="280">
        <f>ROUND(X74,0)</f>
        <v>27556957</v>
      </c>
      <c r="P754" s="280">
        <f>IF(X77&gt;0,ROUND(X77,0),0)</f>
        <v>4529</v>
      </c>
      <c r="Q754" s="280">
        <f>IF(X78&gt;0,ROUND(X78,0),0)</f>
        <v>0</v>
      </c>
      <c r="R754" s="280">
        <f>IF(X79&gt;0,ROUND(X79,0),0)</f>
        <v>1573</v>
      </c>
      <c r="S754" s="280">
        <f>IF(X80&gt;0,ROUND(X80,0),0)</f>
        <v>65503</v>
      </c>
      <c r="T754" s="283">
        <f>IF(X81&gt;0,ROUND(X81,2),0)</f>
        <v>0</v>
      </c>
      <c r="U754" s="280"/>
      <c r="X754" s="280"/>
      <c r="Y754" s="280"/>
      <c r="Z754" s="280">
        <f t="shared" si="20"/>
        <v>8558914</v>
      </c>
    </row>
    <row r="755" spans="1:26" ht="12.6" customHeight="1" x14ac:dyDescent="0.25">
      <c r="A755" s="209" t="str">
        <f>RIGHT($C$84,3)&amp;"*"&amp;RIGHT($C$83,4)&amp;"*"&amp;Y$55&amp;"*"&amp;"A"</f>
        <v>128*2017*7140*A</v>
      </c>
      <c r="B755" s="280">
        <f>ROUND(Y59,0)</f>
        <v>248733</v>
      </c>
      <c r="C755" s="283">
        <f>ROUND(Y60,2)</f>
        <v>197.73</v>
      </c>
      <c r="D755" s="280">
        <f>ROUND(Y61,0)</f>
        <v>16177003</v>
      </c>
      <c r="E755" s="280">
        <f>ROUND(Y62,0)</f>
        <v>5550854</v>
      </c>
      <c r="F755" s="280">
        <f>ROUND(Y63,0)</f>
        <v>0</v>
      </c>
      <c r="G755" s="280">
        <f>ROUND(Y64,0)</f>
        <v>7156032</v>
      </c>
      <c r="H755" s="280">
        <f>ROUND(Y65,0)</f>
        <v>3909</v>
      </c>
      <c r="I755" s="280">
        <f>ROUND(Y66,0)</f>
        <v>1054223</v>
      </c>
      <c r="J755" s="280">
        <f>ROUND(Y67,0)</f>
        <v>3155561</v>
      </c>
      <c r="K755" s="280">
        <f>ROUND(Y68,0)</f>
        <v>121455</v>
      </c>
      <c r="L755" s="280">
        <f>ROUND(Y70,0)</f>
        <v>104581</v>
      </c>
      <c r="M755" s="280">
        <f>ROUND(Y71,0)</f>
        <v>301334</v>
      </c>
      <c r="N755" s="280">
        <f>ROUND(Y76,0)</f>
        <v>159934729</v>
      </c>
      <c r="O755" s="280">
        <f>ROUND(Y74,0)</f>
        <v>50212969</v>
      </c>
      <c r="P755" s="280">
        <f>IF(Y77&gt;0,ROUND(Y77,0),0)</f>
        <v>77583</v>
      </c>
      <c r="Q755" s="280">
        <f>IF(Y78&gt;0,ROUND(Y78,0),0)</f>
        <v>337</v>
      </c>
      <c r="R755" s="280">
        <f>IF(Y79&gt;0,ROUND(Y79,0),0)</f>
        <v>15557</v>
      </c>
      <c r="S755" s="280">
        <f>IF(Y80&gt;0,ROUND(Y80,0),0)</f>
        <v>218687</v>
      </c>
      <c r="T755" s="283">
        <f>IF(Y81&gt;0,ROUND(Y81,2),0)</f>
        <v>20.84</v>
      </c>
      <c r="U755" s="280"/>
      <c r="X755" s="280"/>
      <c r="Y755" s="280"/>
      <c r="Z755" s="280">
        <f t="shared" si="20"/>
        <v>24543296</v>
      </c>
    </row>
    <row r="756" spans="1:26" ht="12.6" customHeight="1" x14ac:dyDescent="0.25">
      <c r="A756" s="209" t="str">
        <f>RIGHT($C$84,3)&amp;"*"&amp;RIGHT($C$83,4)&amp;"*"&amp;Z$55&amp;"*"&amp;"A"</f>
        <v>128*2017*7150*A</v>
      </c>
      <c r="B756" s="280">
        <f>ROUND(Z59,0)</f>
        <v>241079</v>
      </c>
      <c r="C756" s="283">
        <f>ROUND(Z60,2)</f>
        <v>70.91</v>
      </c>
      <c r="D756" s="280">
        <f>ROUND(Z61,0)</f>
        <v>7295856</v>
      </c>
      <c r="E756" s="280">
        <f>ROUND(Z62,0)</f>
        <v>2450714</v>
      </c>
      <c r="F756" s="280">
        <f>ROUND(Z63,0)</f>
        <v>0</v>
      </c>
      <c r="G756" s="280">
        <f>ROUND(Z64,0)</f>
        <v>197352</v>
      </c>
      <c r="H756" s="280">
        <f>ROUND(Z65,0)</f>
        <v>14</v>
      </c>
      <c r="I756" s="280">
        <f>ROUND(Z66,0)</f>
        <v>1537768</v>
      </c>
      <c r="J756" s="280">
        <f>ROUND(Z67,0)</f>
        <v>1137991</v>
      </c>
      <c r="K756" s="280">
        <f>ROUND(Z68,0)</f>
        <v>262</v>
      </c>
      <c r="L756" s="280">
        <f>ROUND(Z70,0)</f>
        <v>15961</v>
      </c>
      <c r="M756" s="280">
        <f>ROUND(Z71,0)</f>
        <v>0</v>
      </c>
      <c r="N756" s="280">
        <f>ROUND(Z76,0)</f>
        <v>98040448</v>
      </c>
      <c r="O756" s="280">
        <f>ROUND(Z74,0)</f>
        <v>6914196</v>
      </c>
      <c r="P756" s="280">
        <f>IF(Z77&gt;0,ROUND(Z77,0),0)</f>
        <v>33538</v>
      </c>
      <c r="Q756" s="280">
        <f>IF(Z78&gt;0,ROUND(Z78,0),0)</f>
        <v>69</v>
      </c>
      <c r="R756" s="280">
        <f>IF(Z79&gt;0,ROUND(Z79,0),0)</f>
        <v>10344</v>
      </c>
      <c r="S756" s="280">
        <f>IF(Z80&gt;0,ROUND(Z80,0),0)</f>
        <v>67622</v>
      </c>
      <c r="T756" s="283">
        <f>IF(Z81&gt;0,ROUND(Z81,2),0)</f>
        <v>11.05</v>
      </c>
      <c r="U756" s="280"/>
      <c r="X756" s="280"/>
      <c r="Y756" s="280"/>
      <c r="Z756" s="280">
        <f t="shared" si="20"/>
        <v>12980819</v>
      </c>
    </row>
    <row r="757" spans="1:26" ht="12.6" customHeight="1" x14ac:dyDescent="0.25">
      <c r="A757" s="209" t="str">
        <f>RIGHT($C$84,3)&amp;"*"&amp;RIGHT($C$83,4)&amp;"*"&amp;AA$55&amp;"*"&amp;"A"</f>
        <v>128*2017*7160*A</v>
      </c>
      <c r="B757" s="280">
        <f>ROUND(AA59,0)</f>
        <v>27475</v>
      </c>
      <c r="C757" s="283">
        <f>ROUND(AA60,2)</f>
        <v>10.38</v>
      </c>
      <c r="D757" s="280">
        <f>ROUND(AA61,0)</f>
        <v>1319619</v>
      </c>
      <c r="E757" s="280">
        <f>ROUND(AA62,0)</f>
        <v>466956</v>
      </c>
      <c r="F757" s="280">
        <f>ROUND(AA63,0)</f>
        <v>0</v>
      </c>
      <c r="G757" s="280">
        <f>ROUND(AA64,0)</f>
        <v>4271418</v>
      </c>
      <c r="H757" s="280">
        <f>ROUND(AA65,0)</f>
        <v>0</v>
      </c>
      <c r="I757" s="280">
        <f>ROUND(AA66,0)</f>
        <v>59136</v>
      </c>
      <c r="J757" s="280">
        <f>ROUND(AA67,0)</f>
        <v>477007</v>
      </c>
      <c r="K757" s="280">
        <f>ROUND(AA68,0)</f>
        <v>0</v>
      </c>
      <c r="L757" s="280">
        <f>ROUND(AA70,0)</f>
        <v>1563</v>
      </c>
      <c r="M757" s="280">
        <f>ROUND(AA71,0)</f>
        <v>0</v>
      </c>
      <c r="N757" s="280">
        <f>ROUND(AA76,0)</f>
        <v>26259778</v>
      </c>
      <c r="O757" s="280">
        <f>ROUND(AA74,0)</f>
        <v>1245500</v>
      </c>
      <c r="P757" s="280">
        <f>IF(AA77&gt;0,ROUND(AA77,0),0)</f>
        <v>3295</v>
      </c>
      <c r="Q757" s="280">
        <f>IF(AA78&gt;0,ROUND(AA78,0),0)</f>
        <v>0</v>
      </c>
      <c r="R757" s="280">
        <f>IF(AA79&gt;0,ROUND(AA79,0),0)</f>
        <v>2328</v>
      </c>
      <c r="S757" s="280">
        <f>IF(AA80&gt;0,ROUND(AA80,0),0)</f>
        <v>33434</v>
      </c>
      <c r="T757" s="283">
        <f>IF(AA81&gt;0,ROUND(AA81,2),0)</f>
        <v>0</v>
      </c>
      <c r="U757" s="280"/>
      <c r="X757" s="280"/>
      <c r="Y757" s="280"/>
      <c r="Z757" s="280">
        <f t="shared" si="20"/>
        <v>3767841</v>
      </c>
    </row>
    <row r="758" spans="1:26" ht="12.6" customHeight="1" x14ac:dyDescent="0.25">
      <c r="A758" s="209" t="str">
        <f>RIGHT($C$84,3)&amp;"*"&amp;RIGHT($C$83,4)&amp;"*"&amp;AB$55&amp;"*"&amp;"A"</f>
        <v>128*2017*7170*A</v>
      </c>
      <c r="B758" s="280"/>
      <c r="C758" s="283">
        <f>ROUND(AB60,2)</f>
        <v>237.03</v>
      </c>
      <c r="D758" s="280">
        <f>ROUND(AB61,0)</f>
        <v>25142249</v>
      </c>
      <c r="E758" s="280">
        <f>ROUND(AB62,0)</f>
        <v>8748912</v>
      </c>
      <c r="F758" s="280">
        <f>ROUND(AB63,0)</f>
        <v>0</v>
      </c>
      <c r="G758" s="280">
        <f>ROUND(AB64,0)</f>
        <v>100329293</v>
      </c>
      <c r="H758" s="280">
        <f>ROUND(AB65,0)</f>
        <v>1232</v>
      </c>
      <c r="I758" s="280">
        <f>ROUND(AB66,0)</f>
        <v>4649367</v>
      </c>
      <c r="J758" s="280">
        <f>ROUND(AB67,0)</f>
        <v>53584</v>
      </c>
      <c r="K758" s="280">
        <f>ROUND(AB68,0)</f>
        <v>780899</v>
      </c>
      <c r="L758" s="280">
        <f>ROUND(AB70,0)</f>
        <v>206837</v>
      </c>
      <c r="M758" s="280">
        <f>ROUND(AB71,0)</f>
        <v>23868287</v>
      </c>
      <c r="N758" s="280">
        <f>ROUND(AB76,0)</f>
        <v>388302059</v>
      </c>
      <c r="O758" s="280">
        <f>ROUND(AB74,0)</f>
        <v>218680532</v>
      </c>
      <c r="P758" s="280">
        <f>IF(AB77&gt;0,ROUND(AB77,0),0)</f>
        <v>18889</v>
      </c>
      <c r="Q758" s="280">
        <f>IF(AB78&gt;0,ROUND(AB78,0),0)</f>
        <v>0</v>
      </c>
      <c r="R758" s="280">
        <f>IF(AB79&gt;0,ROUND(AB79,0),0)</f>
        <v>5298</v>
      </c>
      <c r="S758" s="280">
        <f>IF(AB80&gt;0,ROUND(AB80,0),0)</f>
        <v>6267</v>
      </c>
      <c r="T758" s="283">
        <f>IF(AB81&gt;0,ROUND(AB81,2),0)</f>
        <v>0</v>
      </c>
      <c r="U758" s="280"/>
      <c r="X758" s="280"/>
      <c r="Y758" s="280"/>
      <c r="Z758" s="280">
        <f t="shared" si="20"/>
        <v>56785434</v>
      </c>
    </row>
    <row r="759" spans="1:26" ht="12.6" customHeight="1" x14ac:dyDescent="0.25">
      <c r="A759" s="209" t="str">
        <f>RIGHT($C$84,3)&amp;"*"&amp;RIGHT($C$83,4)&amp;"*"&amp;AC$55&amp;"*"&amp;"A"</f>
        <v>128*2017*7180*A</v>
      </c>
      <c r="B759" s="280">
        <f>ROUND(AC59,0)</f>
        <v>69112</v>
      </c>
      <c r="C759" s="283">
        <f>ROUND(AC60,2)</f>
        <v>73.17</v>
      </c>
      <c r="D759" s="280">
        <f>ROUND(AC61,0)</f>
        <v>5846315</v>
      </c>
      <c r="E759" s="280">
        <f>ROUND(AC62,0)</f>
        <v>2027429</v>
      </c>
      <c r="F759" s="280">
        <f>ROUND(AC63,0)</f>
        <v>0</v>
      </c>
      <c r="G759" s="280">
        <f>ROUND(AC64,0)</f>
        <v>1400741</v>
      </c>
      <c r="H759" s="280">
        <f>ROUND(AC65,0)</f>
        <v>0</v>
      </c>
      <c r="I759" s="280">
        <f>ROUND(AC66,0)</f>
        <v>4180</v>
      </c>
      <c r="J759" s="280">
        <f>ROUND(AC67,0)</f>
        <v>530848</v>
      </c>
      <c r="K759" s="280">
        <f>ROUND(AC68,0)</f>
        <v>208049</v>
      </c>
      <c r="L759" s="280">
        <f>ROUND(AC70,0)</f>
        <v>6989</v>
      </c>
      <c r="M759" s="280">
        <f>ROUND(AC71,0)</f>
        <v>500</v>
      </c>
      <c r="N759" s="280">
        <f>ROUND(AC76,0)</f>
        <v>33817835</v>
      </c>
      <c r="O759" s="280">
        <f>ROUND(AC74,0)</f>
        <v>26817721</v>
      </c>
      <c r="P759" s="280">
        <f>IF(AC77&gt;0,ROUND(AC77,0),0)</f>
        <v>4749</v>
      </c>
      <c r="Q759" s="280">
        <f>IF(AC78&gt;0,ROUND(AC78,0),0)</f>
        <v>0</v>
      </c>
      <c r="R759" s="280">
        <f>IF(AC79&gt;0,ROUND(AC79,0),0)</f>
        <v>2282</v>
      </c>
      <c r="S759" s="280">
        <f>IF(AC80&gt;0,ROUND(AC80,0),0)</f>
        <v>1370</v>
      </c>
      <c r="T759" s="283">
        <f>IF(AC81&gt;0,ROUND(AC81,2),0)</f>
        <v>0.94</v>
      </c>
      <c r="U759" s="280"/>
      <c r="X759" s="280"/>
      <c r="Y759" s="280"/>
      <c r="Z759" s="280">
        <f t="shared" si="20"/>
        <v>5116253</v>
      </c>
    </row>
    <row r="760" spans="1:26" ht="12.6" customHeight="1" x14ac:dyDescent="0.25">
      <c r="A760" s="209" t="str">
        <f>RIGHT($C$84,3)&amp;"*"&amp;RIGHT($C$83,4)&amp;"*"&amp;AD$55&amp;"*"&amp;"A"</f>
        <v>128*2017*7190*A</v>
      </c>
      <c r="B760" s="280">
        <f>ROUND(AD59,0)</f>
        <v>22973</v>
      </c>
      <c r="C760" s="283">
        <f>ROUND(AD60,2)</f>
        <v>19.43</v>
      </c>
      <c r="D760" s="280">
        <f>ROUND(AD61,0)</f>
        <v>1843344</v>
      </c>
      <c r="E760" s="280">
        <f>ROUND(AD62,0)</f>
        <v>636697</v>
      </c>
      <c r="F760" s="280">
        <f>ROUND(AD63,0)</f>
        <v>0</v>
      </c>
      <c r="G760" s="280">
        <f>ROUND(AD64,0)</f>
        <v>848902</v>
      </c>
      <c r="H760" s="280">
        <f>ROUND(AD65,0)</f>
        <v>0</v>
      </c>
      <c r="I760" s="280">
        <f>ROUND(AD66,0)</f>
        <v>30029</v>
      </c>
      <c r="J760" s="280">
        <f>ROUND(AD67,0)</f>
        <v>115783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12758083</v>
      </c>
      <c r="O760" s="280">
        <f>ROUND(AD74,0)</f>
        <v>12199258</v>
      </c>
      <c r="P760" s="280">
        <f>IF(AD77&gt;0,ROUND(AD77,0),0)</f>
        <v>2037</v>
      </c>
      <c r="Q760" s="280">
        <f>IF(AD78&gt;0,ROUND(AD78,0),0)</f>
        <v>0</v>
      </c>
      <c r="R760" s="280">
        <f>IF(AD79&gt;0,ROUND(AD79,0),0)</f>
        <v>1060</v>
      </c>
      <c r="S760" s="280">
        <f>IF(AD80&gt;0,ROUND(AD80,0),0)</f>
        <v>323</v>
      </c>
      <c r="T760" s="283">
        <f>IF(AD81&gt;0,ROUND(AD81,2),0)</f>
        <v>7.91</v>
      </c>
      <c r="U760" s="280"/>
      <c r="X760" s="280"/>
      <c r="Y760" s="280"/>
      <c r="Z760" s="280">
        <f t="shared" si="20"/>
        <v>1966251</v>
      </c>
    </row>
    <row r="761" spans="1:26" ht="12.6" customHeight="1" x14ac:dyDescent="0.25">
      <c r="A761" s="209" t="str">
        <f>RIGHT($C$84,3)&amp;"*"&amp;RIGHT($C$83,4)&amp;"*"&amp;AE$55&amp;"*"&amp;"A"</f>
        <v>128*2017*7200*A</v>
      </c>
      <c r="B761" s="280">
        <f>ROUND(AE59,0)</f>
        <v>230401</v>
      </c>
      <c r="C761" s="283">
        <f>ROUND(AE60,2)</f>
        <v>81.69</v>
      </c>
      <c r="D761" s="280">
        <f>ROUND(AE61,0)</f>
        <v>7401137</v>
      </c>
      <c r="E761" s="280">
        <f>ROUND(AE62,0)</f>
        <v>2670574</v>
      </c>
      <c r="F761" s="280">
        <f>ROUND(AE63,0)</f>
        <v>0</v>
      </c>
      <c r="G761" s="280">
        <f>ROUND(AE64,0)</f>
        <v>120061</v>
      </c>
      <c r="H761" s="280">
        <f>ROUND(AE65,0)</f>
        <v>0</v>
      </c>
      <c r="I761" s="280">
        <f>ROUND(AE66,0)</f>
        <v>23446</v>
      </c>
      <c r="J761" s="280">
        <f>ROUND(AE67,0)</f>
        <v>55756</v>
      </c>
      <c r="K761" s="280">
        <f>ROUND(AE68,0)</f>
        <v>282</v>
      </c>
      <c r="L761" s="280">
        <f>ROUND(AE70,0)</f>
        <v>33173</v>
      </c>
      <c r="M761" s="280">
        <f>ROUND(AE71,0)</f>
        <v>27605</v>
      </c>
      <c r="N761" s="280">
        <f>ROUND(AE76,0)</f>
        <v>23086321</v>
      </c>
      <c r="O761" s="280">
        <f>ROUND(AE74,0)</f>
        <v>12059188</v>
      </c>
      <c r="P761" s="280">
        <f>IF(AE77&gt;0,ROUND(AE77,0),0)</f>
        <v>18765</v>
      </c>
      <c r="Q761" s="280">
        <f>IF(AE78&gt;0,ROUND(AE78,0),0)</f>
        <v>0</v>
      </c>
      <c r="R761" s="280">
        <f>IF(AE79&gt;0,ROUND(AE79,0),0)</f>
        <v>3299</v>
      </c>
      <c r="S761" s="280">
        <f>IF(AE80&gt;0,ROUND(AE80,0),0)</f>
        <v>12088</v>
      </c>
      <c r="T761" s="283">
        <f>IF(AE81&gt;0,ROUND(AE81,2),0)</f>
        <v>0</v>
      </c>
      <c r="U761" s="280"/>
      <c r="X761" s="280"/>
      <c r="Y761" s="280"/>
      <c r="Z761" s="280">
        <f t="shared" si="20"/>
        <v>4879539</v>
      </c>
    </row>
    <row r="762" spans="1:26" ht="12.6" customHeight="1" x14ac:dyDescent="0.25">
      <c r="A762" s="209" t="str">
        <f>RIGHT($C$84,3)&amp;"*"&amp;RIGHT($C$83,4)&amp;"*"&amp;AF$55&amp;"*"&amp;"A"</f>
        <v>128*2017*7220*A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128*2017*7230*A</v>
      </c>
      <c r="B763" s="280">
        <f>ROUND(AG59,0)</f>
        <v>27730</v>
      </c>
      <c r="C763" s="283">
        <f>ROUND(AG60,2)</f>
        <v>83.68</v>
      </c>
      <c r="D763" s="280">
        <f>ROUND(AG61,0)</f>
        <v>9265984</v>
      </c>
      <c r="E763" s="280">
        <f>ROUND(AG62,0)</f>
        <v>2696779</v>
      </c>
      <c r="F763" s="280">
        <f>ROUND(AG63,0)</f>
        <v>-1600</v>
      </c>
      <c r="G763" s="280">
        <f>ROUND(AG64,0)</f>
        <v>837161</v>
      </c>
      <c r="H763" s="280">
        <f>ROUND(AG65,0)</f>
        <v>307</v>
      </c>
      <c r="I763" s="280">
        <f>ROUND(AG66,0)</f>
        <v>1079306</v>
      </c>
      <c r="J763" s="280">
        <f>ROUND(AG67,0)</f>
        <v>106238</v>
      </c>
      <c r="K763" s="280">
        <f>ROUND(AG68,0)</f>
        <v>0</v>
      </c>
      <c r="L763" s="280">
        <f>ROUND(AG70,0)</f>
        <v>5622</v>
      </c>
      <c r="M763" s="280">
        <f>ROUND(AG71,0)</f>
        <v>0</v>
      </c>
      <c r="N763" s="280">
        <f>ROUND(AG76,0)</f>
        <v>69537751</v>
      </c>
      <c r="O763" s="280">
        <f>ROUND(AG74,0)</f>
        <v>20345015</v>
      </c>
      <c r="P763" s="280">
        <f>IF(AG77&gt;0,ROUND(AG77,0),0)</f>
        <v>12573</v>
      </c>
      <c r="Q763" s="280">
        <f>IF(AG78&gt;0,ROUND(AG78,0),0)</f>
        <v>3366</v>
      </c>
      <c r="R763" s="280">
        <f>IF(AG79&gt;0,ROUND(AG79,0),0)</f>
        <v>8177</v>
      </c>
      <c r="S763" s="280">
        <f>IF(AG80&gt;0,ROUND(AG80,0),0)</f>
        <v>147560</v>
      </c>
      <c r="T763" s="283">
        <f>IF(AG81&gt;0,ROUND(AG81,2),0)</f>
        <v>33.57</v>
      </c>
      <c r="U763" s="280"/>
      <c r="X763" s="280"/>
      <c r="Y763" s="280"/>
      <c r="Z763" s="280">
        <f t="shared" si="20"/>
        <v>9976226</v>
      </c>
    </row>
    <row r="764" spans="1:26" ht="12.6" customHeight="1" x14ac:dyDescent="0.25">
      <c r="A764" s="209" t="str">
        <f>RIGHT($C$84,3)&amp;"*"&amp;RIGHT($C$83,4)&amp;"*"&amp;AH$55&amp;"*"&amp;"A"</f>
        <v>128*2017*7240*A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>
        <f t="shared" si="20"/>
        <v>0</v>
      </c>
    </row>
    <row r="765" spans="1:26" ht="12.6" customHeight="1" x14ac:dyDescent="0.25">
      <c r="A765" s="209" t="str">
        <f>RIGHT($C$84,3)&amp;"*"&amp;RIGHT($C$83,4)&amp;"*"&amp;AI$55&amp;"*"&amp;"A"</f>
        <v>128*2017*7250*A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>
        <f t="shared" si="20"/>
        <v>0</v>
      </c>
    </row>
    <row r="766" spans="1:26" ht="12.6" customHeight="1" x14ac:dyDescent="0.25">
      <c r="A766" s="209" t="str">
        <f>RIGHT($C$84,3)&amp;"*"&amp;RIGHT($C$83,4)&amp;"*"&amp;AJ$55&amp;"*"&amp;"A"</f>
        <v>128*2017*7260*A</v>
      </c>
      <c r="B766" s="280">
        <f>ROUND(AJ59,0)</f>
        <v>335439</v>
      </c>
      <c r="C766" s="283">
        <f>ROUND(AJ60,2)</f>
        <v>722</v>
      </c>
      <c r="D766" s="280">
        <f>ROUND(AJ61,0)</f>
        <v>54081983</v>
      </c>
      <c r="E766" s="280">
        <f>ROUND(AJ62,0)</f>
        <v>18869607</v>
      </c>
      <c r="F766" s="280">
        <f>ROUND(AJ63,0)</f>
        <v>0</v>
      </c>
      <c r="G766" s="280">
        <f>ROUND(AJ64,0)</f>
        <v>9767976</v>
      </c>
      <c r="H766" s="280">
        <f>ROUND(AJ65,0)</f>
        <v>20582</v>
      </c>
      <c r="I766" s="280">
        <f>ROUND(AJ66,0)</f>
        <v>2464533</v>
      </c>
      <c r="J766" s="280">
        <f>ROUND(AJ67,0)</f>
        <v>1347283</v>
      </c>
      <c r="K766" s="280">
        <f>ROUND(AJ68,0)</f>
        <v>3602329</v>
      </c>
      <c r="L766" s="280">
        <f>ROUND(AJ70,0)</f>
        <v>206404</v>
      </c>
      <c r="M766" s="280">
        <f>ROUND(AJ71,0)</f>
        <v>4387350</v>
      </c>
      <c r="N766" s="280">
        <f>ROUND(AJ76,0)</f>
        <v>184018314</v>
      </c>
      <c r="O766" s="280">
        <f>ROUND(AJ74,0)</f>
        <v>10314563</v>
      </c>
      <c r="P766" s="280">
        <f>IF(AJ77&gt;0,ROUND(AJ77,0),0)</f>
        <v>160057</v>
      </c>
      <c r="Q766" s="280">
        <f>IF(AJ78&gt;0,ROUND(AJ78,0),0)</f>
        <v>2073</v>
      </c>
      <c r="R766" s="280">
        <f>IF(AJ79&gt;0,ROUND(AJ79,0),0)</f>
        <v>64799</v>
      </c>
      <c r="S766" s="280">
        <f>IF(AJ80&gt;0,ROUND(AJ80,0),0)</f>
        <v>256852</v>
      </c>
      <c r="T766" s="283">
        <f>IF(AJ81&gt;0,ROUND(AJ81,2),0)</f>
        <v>182.49</v>
      </c>
      <c r="U766" s="280"/>
      <c r="X766" s="280"/>
      <c r="Y766" s="280"/>
      <c r="Z766" s="280">
        <f t="shared" si="20"/>
        <v>43720365</v>
      </c>
    </row>
    <row r="767" spans="1:26" ht="12.6" customHeight="1" x14ac:dyDescent="0.25">
      <c r="A767" s="209" t="str">
        <f>RIGHT($C$84,3)&amp;"*"&amp;RIGHT($C$83,4)&amp;"*"&amp;AK$55&amp;"*"&amp;"A"</f>
        <v>128*2017*7310*A</v>
      </c>
      <c r="B767" s="280">
        <f>ROUND(AK59,0)</f>
        <v>85268</v>
      </c>
      <c r="C767" s="283">
        <f>ROUND(AK60,2)</f>
        <v>25.73</v>
      </c>
      <c r="D767" s="280">
        <f>ROUND(AK61,0)</f>
        <v>2479046</v>
      </c>
      <c r="E767" s="280">
        <f>ROUND(AK62,0)</f>
        <v>889642</v>
      </c>
      <c r="F767" s="280">
        <f>ROUND(AK63,0)</f>
        <v>0</v>
      </c>
      <c r="G767" s="280">
        <f>ROUND(AK64,0)</f>
        <v>22182</v>
      </c>
      <c r="H767" s="280">
        <f>ROUND(AK65,0)</f>
        <v>1417</v>
      </c>
      <c r="I767" s="280">
        <f>ROUND(AK66,0)</f>
        <v>1415</v>
      </c>
      <c r="J767" s="280">
        <f>ROUND(AK67,0)</f>
        <v>7869</v>
      </c>
      <c r="K767" s="280">
        <f>ROUND(AK68,0)</f>
        <v>2343</v>
      </c>
      <c r="L767" s="280">
        <f>ROUND(AK70,0)</f>
        <v>4443</v>
      </c>
      <c r="M767" s="280">
        <f>ROUND(AK71,0)</f>
        <v>0</v>
      </c>
      <c r="N767" s="280">
        <f>ROUND(AK76,0)</f>
        <v>8388269</v>
      </c>
      <c r="O767" s="280">
        <f>ROUND(AK74,0)</f>
        <v>7767932</v>
      </c>
      <c r="P767" s="280">
        <f>IF(AK77&gt;0,ROUND(AK77,0),0)</f>
        <v>2968</v>
      </c>
      <c r="Q767" s="280">
        <f>IF(AK78&gt;0,ROUND(AK78,0),0)</f>
        <v>0</v>
      </c>
      <c r="R767" s="280">
        <f>IF(AK79&gt;0,ROUND(AK79,0),0)</f>
        <v>212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>
        <f t="shared" si="20"/>
        <v>1495081</v>
      </c>
    </row>
    <row r="768" spans="1:26" ht="12.6" customHeight="1" x14ac:dyDescent="0.25">
      <c r="A768" s="209" t="str">
        <f>RIGHT($C$84,3)&amp;"*"&amp;RIGHT($C$83,4)&amp;"*"&amp;AL$55&amp;"*"&amp;"A"</f>
        <v>128*2017*7320*A</v>
      </c>
      <c r="B768" s="280">
        <f>ROUND(AL59,0)</f>
        <v>19211</v>
      </c>
      <c r="C768" s="283">
        <f>ROUND(AL60,2)</f>
        <v>13.72</v>
      </c>
      <c r="D768" s="280">
        <f>ROUND(AL61,0)</f>
        <v>1188247</v>
      </c>
      <c r="E768" s="280">
        <f>ROUND(AL62,0)</f>
        <v>399304</v>
      </c>
      <c r="F768" s="280">
        <f>ROUND(AL63,0)</f>
        <v>0</v>
      </c>
      <c r="G768" s="280">
        <f>ROUND(AL64,0)</f>
        <v>775</v>
      </c>
      <c r="H768" s="280">
        <f>ROUND(AL65,0)</f>
        <v>0</v>
      </c>
      <c r="I768" s="280">
        <f>ROUND(AL66,0)</f>
        <v>1258</v>
      </c>
      <c r="J768" s="280">
        <f>ROUND(AL67,0)</f>
        <v>0</v>
      </c>
      <c r="K768" s="280">
        <f>ROUND(AL68,0)</f>
        <v>0</v>
      </c>
      <c r="L768" s="280">
        <f>ROUND(AL70,0)</f>
        <v>1108</v>
      </c>
      <c r="M768" s="280">
        <f>ROUND(AL71,0)</f>
        <v>250</v>
      </c>
      <c r="N768" s="280">
        <f>ROUND(AL76,0)</f>
        <v>4437462</v>
      </c>
      <c r="O768" s="280">
        <f>ROUND(AL74,0)</f>
        <v>2987113</v>
      </c>
      <c r="P768" s="280">
        <f>IF(AL77&gt;0,ROUND(AL77,0),0)</f>
        <v>1446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>
        <f t="shared" si="20"/>
        <v>744812</v>
      </c>
    </row>
    <row r="769" spans="1:26" ht="12.6" customHeight="1" x14ac:dyDescent="0.25">
      <c r="A769" s="209" t="str">
        <f>RIGHT($C$84,3)&amp;"*"&amp;RIGHT($C$83,4)&amp;"*"&amp;AM$55&amp;"*"&amp;"A"</f>
        <v>128*2017*7330*A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>
        <f t="shared" si="20"/>
        <v>0</v>
      </c>
    </row>
    <row r="770" spans="1:26" ht="12.6" customHeight="1" x14ac:dyDescent="0.25">
      <c r="A770" s="209" t="str">
        <f>RIGHT($C$84,3)&amp;"*"&amp;RIGHT($C$83,4)&amp;"*"&amp;AN$55&amp;"*"&amp;"A"</f>
        <v>128*2017*7340*A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128*2017*7350*A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>
        <f t="shared" si="20"/>
        <v>0</v>
      </c>
    </row>
    <row r="772" spans="1:26" ht="12.6" customHeight="1" x14ac:dyDescent="0.25">
      <c r="A772" s="209" t="str">
        <f>RIGHT($C$84,3)&amp;"*"&amp;RIGHT($C$83,4)&amp;"*"&amp;AP$55&amp;"*"&amp;"A"</f>
        <v>128*2017*7380*A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>
        <f>ROUND(AP62,0)</f>
        <v>0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>
        <f>ROUND(AP67,0)</f>
        <v>0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>
        <f t="shared" si="20"/>
        <v>0</v>
      </c>
    </row>
    <row r="773" spans="1:26" ht="12.6" customHeight="1" x14ac:dyDescent="0.25">
      <c r="A773" s="209" t="str">
        <f>RIGHT($C$84,3)&amp;"*"&amp;RIGHT($C$83,4)&amp;"*"&amp;AQ$55&amp;"*"&amp;"A"</f>
        <v>128*2017*7390*A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128*2017*7400*A</v>
      </c>
      <c r="B774" s="280">
        <f>ROUND(AR59,0)</f>
        <v>1093</v>
      </c>
      <c r="C774" s="283">
        <f>ROUND(AR60,2)</f>
        <v>1.1100000000000001</v>
      </c>
      <c r="D774" s="280">
        <f>ROUND(AR61,0)</f>
        <v>163464</v>
      </c>
      <c r="E774" s="280">
        <f>ROUND(AR62,0)</f>
        <v>46864</v>
      </c>
      <c r="F774" s="280">
        <f>ROUND(AR63,0)</f>
        <v>0</v>
      </c>
      <c r="G774" s="280">
        <f>ROUND(AR64,0)</f>
        <v>0</v>
      </c>
      <c r="H774" s="280">
        <f>ROUND(AR65,0)</f>
        <v>348</v>
      </c>
      <c r="I774" s="280">
        <f>ROUND(AR66,0)</f>
        <v>6349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46605</v>
      </c>
      <c r="N774" s="280">
        <f>ROUND(AR76,0)</f>
        <v>198081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>
        <f t="shared" si="20"/>
        <v>47722</v>
      </c>
    </row>
    <row r="775" spans="1:26" ht="12.6" customHeight="1" x14ac:dyDescent="0.25">
      <c r="A775" s="209" t="str">
        <f>RIGHT($C$84,3)&amp;"*"&amp;RIGHT($C$83,4)&amp;"*"&amp;AS$55&amp;"*"&amp;"A"</f>
        <v>128*2017*7410*A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128*2017*7420*A</v>
      </c>
      <c r="B776" s="280">
        <f>ROUND(AT59,0)</f>
        <v>356</v>
      </c>
      <c r="C776" s="283">
        <f>ROUND(AT60,2)</f>
        <v>71.02</v>
      </c>
      <c r="D776" s="280">
        <f>ROUND(AT61,0)</f>
        <v>6999824</v>
      </c>
      <c r="E776" s="280">
        <f>ROUND(AT62,0)</f>
        <v>2220849</v>
      </c>
      <c r="F776" s="280">
        <f>ROUND(AT63,0)</f>
        <v>0</v>
      </c>
      <c r="G776" s="280">
        <f>ROUND(AT64,0)</f>
        <v>27114282</v>
      </c>
      <c r="H776" s="280">
        <f>ROUND(AT65,0)</f>
        <v>7706</v>
      </c>
      <c r="I776" s="280">
        <f>ROUND(AT66,0)</f>
        <v>3476850</v>
      </c>
      <c r="J776" s="280">
        <f>ROUND(AT67,0)</f>
        <v>70012</v>
      </c>
      <c r="K776" s="280">
        <f>ROUND(AT68,0)</f>
        <v>355</v>
      </c>
      <c r="L776" s="280">
        <f>ROUND(AT70,0)</f>
        <v>29211</v>
      </c>
      <c r="M776" s="280">
        <f>ROUND(AT71,0)</f>
        <v>5429</v>
      </c>
      <c r="N776" s="280">
        <f>ROUND(AT76,0)</f>
        <v>56923096</v>
      </c>
      <c r="O776" s="280">
        <f>ROUND(AT74,0)</f>
        <v>55173361</v>
      </c>
      <c r="P776" s="280">
        <f>IF(AT77&gt;0,ROUND(AT77,0),0)</f>
        <v>20057</v>
      </c>
      <c r="Q776" s="280">
        <f>IF(AT78&gt;0,ROUND(AT78,0),0)</f>
        <v>0</v>
      </c>
      <c r="R776" s="280">
        <f>IF(AT79&gt;0,ROUND(AT79,0),0)</f>
        <v>90</v>
      </c>
      <c r="S776" s="280">
        <f>IF(AT80&gt;0,ROUND(AT80,0),0)</f>
        <v>0</v>
      </c>
      <c r="T776" s="283">
        <f>IF(AT81&gt;0,ROUND(AT81,2),0)</f>
        <v>27.62</v>
      </c>
      <c r="U776" s="280"/>
      <c r="X776" s="280"/>
      <c r="Y776" s="280"/>
      <c r="Z776" s="280">
        <f t="shared" si="20"/>
        <v>13457525</v>
      </c>
    </row>
    <row r="777" spans="1:26" ht="12.6" customHeight="1" x14ac:dyDescent="0.25">
      <c r="A777" s="209" t="str">
        <f>RIGHT($C$84,3)&amp;"*"&amp;RIGHT($C$83,4)&amp;"*"&amp;AU$55&amp;"*"&amp;"A"</f>
        <v>128*2017*7430*A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128*2017*7490*A</v>
      </c>
      <c r="B778" s="280"/>
      <c r="C778" s="283">
        <f>ROUND(AV60,2)</f>
        <v>0</v>
      </c>
      <c r="D778" s="280">
        <f>ROUND(AV61,0)</f>
        <v>0</v>
      </c>
      <c r="E778" s="280">
        <f>ROUND(AV62,0)</f>
        <v>0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234229</v>
      </c>
      <c r="J778" s="280">
        <f>ROUND(AV67,0)</f>
        <v>0</v>
      </c>
      <c r="K778" s="280">
        <f>ROUND(AV68,0)</f>
        <v>0</v>
      </c>
      <c r="L778" s="280">
        <f>ROUND(AV70,0)</f>
        <v>0</v>
      </c>
      <c r="M778" s="280">
        <f>ROUND(AV71,0)</f>
        <v>0</v>
      </c>
      <c r="N778" s="280">
        <f>ROUND(AV76,0)</f>
        <v>1000602</v>
      </c>
      <c r="O778" s="280">
        <f>ROUND(AV74,0)</f>
        <v>994892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>
        <f t="shared" si="20"/>
        <v>128007</v>
      </c>
    </row>
    <row r="779" spans="1:26" ht="12.6" customHeight="1" x14ac:dyDescent="0.25">
      <c r="A779" s="209" t="str">
        <f>RIGHT($C$84,3)&amp;"*"&amp;RIGHT($C$83,4)&amp;"*"&amp;AW$55&amp;"*"&amp;"A"</f>
        <v>128*2017*8200*A</v>
      </c>
      <c r="B779" s="280"/>
      <c r="C779" s="283">
        <f>ROUND(AW60,2)</f>
        <v>3.05</v>
      </c>
      <c r="D779" s="280">
        <f>ROUND(AW61,0)</f>
        <v>192637</v>
      </c>
      <c r="E779" s="280">
        <f>ROUND(AW62,0)</f>
        <v>57791</v>
      </c>
      <c r="F779" s="280">
        <f>ROUND(AW63,0)</f>
        <v>0</v>
      </c>
      <c r="G779" s="280">
        <f>ROUND(AW64,0)</f>
        <v>192679</v>
      </c>
      <c r="H779" s="280">
        <f>ROUND(AW65,0)</f>
        <v>23100</v>
      </c>
      <c r="I779" s="280">
        <f>ROUND(AW66,0)</f>
        <v>31920322</v>
      </c>
      <c r="J779" s="280">
        <f>ROUND(AW67,0)</f>
        <v>0</v>
      </c>
      <c r="K779" s="280">
        <f>ROUND(AW68,0)</f>
        <v>9704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3763</v>
      </c>
      <c r="Q779" s="280">
        <f>IF(AW78&gt;0,ROUND(AW78,0),0)</f>
        <v>0</v>
      </c>
      <c r="R779" s="280">
        <f>IF(AW79&gt;0,ROUND(AW79,0),0)</f>
        <v>1914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str">
        <f>RIGHT($C$84,3)&amp;"*"&amp;RIGHT($C$83,4)&amp;"*"&amp;AX$55&amp;"*"&amp;"A"</f>
        <v>128*2017*8310*A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str">
        <f>RIGHT($C$84,3)&amp;"*"&amp;RIGHT($C$83,4)&amp;"*"&amp;AY$55&amp;"*"&amp;"A"</f>
        <v>128*2017*8320*A</v>
      </c>
      <c r="B781" s="280">
        <f>ROUND(AY59,0)</f>
        <v>407045</v>
      </c>
      <c r="C781" s="283">
        <f>ROUND(AY60,2)</f>
        <v>77.040000000000006</v>
      </c>
      <c r="D781" s="280">
        <f>ROUND(AY61,0)</f>
        <v>2943058</v>
      </c>
      <c r="E781" s="280">
        <f>ROUND(AY62,0)</f>
        <v>957935</v>
      </c>
      <c r="F781" s="280">
        <f>ROUND(AY63,0)</f>
        <v>0</v>
      </c>
      <c r="G781" s="280">
        <f>ROUND(AY64,0)</f>
        <v>1381268</v>
      </c>
      <c r="H781" s="280">
        <f>ROUND(AY65,0)</f>
        <v>0</v>
      </c>
      <c r="I781" s="280">
        <f>ROUND(AY66,0)</f>
        <v>66206</v>
      </c>
      <c r="J781" s="280">
        <f>ROUND(AY67,0)</f>
        <v>60266</v>
      </c>
      <c r="K781" s="280">
        <f>ROUND(AY68,0)</f>
        <v>0</v>
      </c>
      <c r="L781" s="280">
        <f>ROUND(AY70,0)</f>
        <v>44471</v>
      </c>
      <c r="M781" s="280">
        <f>ROUND(AY71,0)</f>
        <v>35245</v>
      </c>
      <c r="N781" s="280"/>
      <c r="O781" s="280"/>
      <c r="P781" s="280">
        <f>IF(AY77&gt;0,ROUND(AY77,0),0)</f>
        <v>12420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str">
        <f>RIGHT($C$84,3)&amp;"*"&amp;RIGHT($C$83,4)&amp;"*"&amp;AZ$55&amp;"*"&amp;"A"</f>
        <v>128*2017*8330*A</v>
      </c>
      <c r="B782" s="280">
        <f>ROUND(AZ59,0)</f>
        <v>1181646</v>
      </c>
      <c r="C782" s="283">
        <f>ROUND(AZ60,2)</f>
        <v>47.75</v>
      </c>
      <c r="D782" s="280">
        <f>ROUND(AZ61,0)</f>
        <v>1838216</v>
      </c>
      <c r="E782" s="280">
        <f>ROUND(AZ62,0)</f>
        <v>595377</v>
      </c>
      <c r="F782" s="280">
        <f>ROUND(AZ63,0)</f>
        <v>0</v>
      </c>
      <c r="G782" s="280">
        <f>ROUND(AZ64,0)</f>
        <v>3049808</v>
      </c>
      <c r="H782" s="280">
        <f>ROUND(AZ65,0)</f>
        <v>0</v>
      </c>
      <c r="I782" s="280">
        <f>ROUND(AZ66,0)</f>
        <v>57682</v>
      </c>
      <c r="J782" s="280">
        <f>ROUND(AZ67,0)</f>
        <v>69560</v>
      </c>
      <c r="K782" s="280">
        <f>ROUND(AZ68,0)</f>
        <v>0</v>
      </c>
      <c r="L782" s="280">
        <f>ROUND(AZ70,0)</f>
        <v>1536</v>
      </c>
      <c r="M782" s="280">
        <f>ROUND(AZ71,0)</f>
        <v>6159388</v>
      </c>
      <c r="N782" s="280"/>
      <c r="O782" s="280"/>
      <c r="P782" s="280">
        <f>IF(AZ77&gt;0,ROUND(AZ77,0),0)</f>
        <v>16228</v>
      </c>
      <c r="Q782" s="280">
        <f>IF(AZ78&gt;0,ROUND(AZ78,0),0)</f>
        <v>5885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str">
        <f>RIGHT($C$84,3)&amp;"*"&amp;RIGHT($C$83,4)&amp;"*"&amp;BA$55&amp;"*"&amp;"A"</f>
        <v>128*2017*8350*A</v>
      </c>
      <c r="B783" s="280">
        <f>ROUND(BA59,0)</f>
        <v>0</v>
      </c>
      <c r="C783" s="283">
        <f>ROUND(BA60,2)</f>
        <v>7.7</v>
      </c>
      <c r="D783" s="280">
        <f>ROUND(BA61,0)</f>
        <v>308821</v>
      </c>
      <c r="E783" s="280">
        <f>ROUND(BA62,0)</f>
        <v>104599</v>
      </c>
      <c r="F783" s="280">
        <f>ROUND(BA63,0)</f>
        <v>0</v>
      </c>
      <c r="G783" s="280">
        <f>ROUND(BA64,0)</f>
        <v>5946</v>
      </c>
      <c r="H783" s="280">
        <f>ROUND(BA65,0)</f>
        <v>0</v>
      </c>
      <c r="I783" s="280">
        <f>ROUND(BA66,0)</f>
        <v>756940</v>
      </c>
      <c r="J783" s="280">
        <f>ROUND(BA67,0)</f>
        <v>0</v>
      </c>
      <c r="K783" s="280">
        <f>ROUND(BA68,0)</f>
        <v>0</v>
      </c>
      <c r="L783" s="280">
        <f>ROUND(BA70,0)</f>
        <v>0</v>
      </c>
      <c r="M783" s="280">
        <f>ROUND(BA71,0)</f>
        <v>0</v>
      </c>
      <c r="N783" s="280"/>
      <c r="O783" s="280"/>
      <c r="P783" s="280">
        <f>IF(BA77&gt;0,ROUND(BA77,0),0)</f>
        <v>583</v>
      </c>
      <c r="Q783" s="280">
        <f>IF(BA78&gt;0,ROUND(BA78,0),0)</f>
        <v>0</v>
      </c>
      <c r="R783" s="280">
        <f>IF(BA79&gt;0,ROUND(BA79,0),0)</f>
        <v>342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str">
        <f>RIGHT($C$84,3)&amp;"*"&amp;RIGHT($C$83,4)&amp;"*"&amp;BB$55&amp;"*"&amp;"A"</f>
        <v>128*2017*8360*A</v>
      </c>
      <c r="B784" s="280"/>
      <c r="C784" s="283">
        <f>ROUND(BB60,2)</f>
        <v>68.69</v>
      </c>
      <c r="D784" s="280">
        <f>ROUND(BB61,0)</f>
        <v>5544095</v>
      </c>
      <c r="E784" s="280">
        <f>ROUND(BB62,0)</f>
        <v>1936592</v>
      </c>
      <c r="F784" s="280">
        <f>ROUND(BB63,0)</f>
        <v>0</v>
      </c>
      <c r="G784" s="280">
        <f>ROUND(BB64,0)</f>
        <v>13957</v>
      </c>
      <c r="H784" s="280">
        <f>ROUND(BB65,0)</f>
        <v>865</v>
      </c>
      <c r="I784" s="280">
        <f>ROUND(BB66,0)</f>
        <v>172877</v>
      </c>
      <c r="J784" s="280">
        <f>ROUND(BB67,0)</f>
        <v>0</v>
      </c>
      <c r="K784" s="280">
        <f>ROUND(BB68,0)</f>
        <v>41</v>
      </c>
      <c r="L784" s="280">
        <f>ROUND(BB70,0)</f>
        <v>13208</v>
      </c>
      <c r="M784" s="280">
        <f>ROUND(BB71,0)</f>
        <v>0</v>
      </c>
      <c r="N784" s="280"/>
      <c r="O784" s="280"/>
      <c r="P784" s="280">
        <f>IF(BB77&gt;0,ROUND(BB77,0),0)</f>
        <v>2405</v>
      </c>
      <c r="Q784" s="280">
        <f>IF(BB78&gt;0,ROUND(BB78,0),0)</f>
        <v>0</v>
      </c>
      <c r="R784" s="280">
        <f>IF(BB79&gt;0,ROUND(BB79,0),0)</f>
        <v>1125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str">
        <f>RIGHT($C$84,3)&amp;"*"&amp;RIGHT($C$83,4)&amp;"*"&amp;BC$55&amp;"*"&amp;"A"</f>
        <v>128*2017*8370*A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183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str">
        <f>RIGHT($C$84,3)&amp;"*"&amp;RIGHT($C$83,4)&amp;"*"&amp;BD$55&amp;"*"&amp;"A"</f>
        <v>128*2017*8420*A</v>
      </c>
      <c r="B786" s="280"/>
      <c r="C786" s="283">
        <f>ROUND(BD60,2)</f>
        <v>0</v>
      </c>
      <c r="D786" s="280">
        <f>ROUND(BD61,0)</f>
        <v>0</v>
      </c>
      <c r="E786" s="280">
        <f>ROUND(BD62,0)</f>
        <v>0</v>
      </c>
      <c r="F786" s="280">
        <f>ROUND(BD63,0)</f>
        <v>0</v>
      </c>
      <c r="G786" s="280">
        <f>ROUND(BD64,0)</f>
        <v>-43</v>
      </c>
      <c r="H786" s="280">
        <f>ROUND(BD65,0)</f>
        <v>0</v>
      </c>
      <c r="I786" s="280">
        <f>ROUND(BD66,0)</f>
        <v>3283086</v>
      </c>
      <c r="J786" s="280">
        <f>ROUND(BD67,0)</f>
        <v>0</v>
      </c>
      <c r="K786" s="280">
        <f>ROUND(BD68,0)</f>
        <v>0</v>
      </c>
      <c r="L786" s="280">
        <f>ROUND(BD70,0)</f>
        <v>40899</v>
      </c>
      <c r="M786" s="280">
        <f>ROUND(BD71,0)</f>
        <v>0</v>
      </c>
      <c r="N786" s="280"/>
      <c r="O786" s="280"/>
      <c r="P786" s="280">
        <f>IF(BD77&gt;0,ROUND(BD77,0),0)</f>
        <v>1286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str">
        <f>RIGHT($C$84,3)&amp;"*"&amp;RIGHT($C$83,4)&amp;"*"&amp;BE$55&amp;"*"&amp;"A"</f>
        <v>128*2017*8430*A</v>
      </c>
      <c r="B787" s="280">
        <f>ROUND(BE59,0)</f>
        <v>1043646</v>
      </c>
      <c r="C787" s="283">
        <f>ROUND(BE60,2)</f>
        <v>130.94999999999999</v>
      </c>
      <c r="D787" s="280">
        <f>ROUND(BE61,0)</f>
        <v>9000571</v>
      </c>
      <c r="E787" s="280">
        <f>ROUND(BE62,0)</f>
        <v>3135959</v>
      </c>
      <c r="F787" s="280">
        <f>ROUND(BE63,0)</f>
        <v>0</v>
      </c>
      <c r="G787" s="280">
        <f>ROUND(BE64,0)</f>
        <v>943173</v>
      </c>
      <c r="H787" s="280">
        <f>ROUND(BE65,0)</f>
        <v>6216871</v>
      </c>
      <c r="I787" s="280">
        <f>ROUND(BE66,0)</f>
        <v>19493657</v>
      </c>
      <c r="J787" s="280">
        <f>ROUND(BE67,0)</f>
        <v>1424305</v>
      </c>
      <c r="K787" s="280">
        <f>ROUND(BE68,0)</f>
        <v>80472</v>
      </c>
      <c r="L787" s="280">
        <f>ROUND(BE70,0)</f>
        <v>50642</v>
      </c>
      <c r="M787" s="280">
        <f>ROUND(BE71,0)</f>
        <v>57615</v>
      </c>
      <c r="N787" s="280"/>
      <c r="O787" s="280"/>
      <c r="P787" s="280">
        <f>IF(BE77&gt;0,ROUND(BE77,0),0)</f>
        <v>15252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str">
        <f>RIGHT($C$84,3)&amp;"*"&amp;RIGHT($C$83,4)&amp;"*"&amp;BF$55&amp;"*"&amp;"A"</f>
        <v>128*2017*8460*A</v>
      </c>
      <c r="B788" s="280"/>
      <c r="C788" s="283">
        <f>ROUND(BF60,2)</f>
        <v>190.43</v>
      </c>
      <c r="D788" s="280">
        <f>ROUND(BF61,0)</f>
        <v>7497003</v>
      </c>
      <c r="E788" s="280">
        <f>ROUND(BF62,0)</f>
        <v>2459516</v>
      </c>
      <c r="F788" s="280">
        <f>ROUND(BF63,0)</f>
        <v>0</v>
      </c>
      <c r="G788" s="280">
        <f>ROUND(BF64,0)</f>
        <v>788991</v>
      </c>
      <c r="H788" s="280">
        <f>ROUND(BF65,0)</f>
        <v>0</v>
      </c>
      <c r="I788" s="280">
        <f>ROUND(BF66,0)</f>
        <v>77111</v>
      </c>
      <c r="J788" s="280">
        <f>ROUND(BF67,0)</f>
        <v>50911</v>
      </c>
      <c r="K788" s="280">
        <f>ROUND(BF68,0)</f>
        <v>0</v>
      </c>
      <c r="L788" s="280">
        <f>ROUND(BF70,0)</f>
        <v>3177</v>
      </c>
      <c r="M788" s="280">
        <f>ROUND(BF71,0)</f>
        <v>0</v>
      </c>
      <c r="N788" s="280"/>
      <c r="O788" s="280"/>
      <c r="P788" s="280">
        <f>IF(BF77&gt;0,ROUND(BF77,0),0)</f>
        <v>18657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str">
        <f>RIGHT($C$84,3)&amp;"*"&amp;RIGHT($C$83,4)&amp;"*"&amp;BG$55&amp;"*"&amp;"A"</f>
        <v>128*2017*8470*A</v>
      </c>
      <c r="B789" s="280"/>
      <c r="C789" s="283">
        <f>ROUND(BG60,2)</f>
        <v>28.58</v>
      </c>
      <c r="D789" s="280">
        <f>ROUND(BG61,0)</f>
        <v>1880245</v>
      </c>
      <c r="E789" s="280">
        <f>ROUND(BG62,0)</f>
        <v>662625</v>
      </c>
      <c r="F789" s="280">
        <f>ROUND(BG63,0)</f>
        <v>0</v>
      </c>
      <c r="G789" s="280">
        <f>ROUND(BG64,0)</f>
        <v>274737</v>
      </c>
      <c r="H789" s="280">
        <f>ROUND(BG65,0)</f>
        <v>6139</v>
      </c>
      <c r="I789" s="280">
        <f>ROUND(BG66,0)</f>
        <v>128282</v>
      </c>
      <c r="J789" s="280">
        <f>ROUND(BG67,0)</f>
        <v>189790</v>
      </c>
      <c r="K789" s="280">
        <f>ROUND(BG68,0)</f>
        <v>571016</v>
      </c>
      <c r="L789" s="280">
        <f>ROUND(BG70,0)</f>
        <v>4199</v>
      </c>
      <c r="M789" s="280">
        <f>ROUND(BG71,0)</f>
        <v>169896</v>
      </c>
      <c r="N789" s="280"/>
      <c r="O789" s="280"/>
      <c r="P789" s="280">
        <f>IF(BG77&gt;0,ROUND(BG77,0),0)</f>
        <v>2639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str">
        <f>RIGHT($C$84,3)&amp;"*"&amp;RIGHT($C$83,4)&amp;"*"&amp;BH$55&amp;"*"&amp;"A"</f>
        <v>128*2017*8480*A</v>
      </c>
      <c r="B790" s="280"/>
      <c r="C790" s="283">
        <f>ROUND(BH60,2)</f>
        <v>0</v>
      </c>
      <c r="D790" s="280">
        <f>ROUND(BH61,0)</f>
        <v>0</v>
      </c>
      <c r="E790" s="280">
        <f>ROUND(BH62,0)</f>
        <v>0</v>
      </c>
      <c r="F790" s="280">
        <f>ROUND(BH63,0)</f>
        <v>0</v>
      </c>
      <c r="G790" s="280">
        <f>ROUND(BH64,0)</f>
        <v>28</v>
      </c>
      <c r="H790" s="280">
        <f>ROUND(BH65,0)</f>
        <v>0</v>
      </c>
      <c r="I790" s="280">
        <f>ROUND(BH66,0)</f>
        <v>73456339</v>
      </c>
      <c r="J790" s="280">
        <f>ROUND(BH67,0)</f>
        <v>3851675</v>
      </c>
      <c r="K790" s="280">
        <f>ROUND(BH68,0)</f>
        <v>0</v>
      </c>
      <c r="L790" s="280">
        <f>ROUND(BH70,0)</f>
        <v>0</v>
      </c>
      <c r="M790" s="280">
        <f>ROUND(BH71,0)</f>
        <v>1259104</v>
      </c>
      <c r="N790" s="280"/>
      <c r="O790" s="280"/>
      <c r="P790" s="280">
        <f>IF(BH77&gt;0,ROUND(BH77,0),0)</f>
        <v>0</v>
      </c>
      <c r="Q790" s="280">
        <f>IF(BH78&gt;0,ROUND(BH78,0),0)</f>
        <v>0</v>
      </c>
      <c r="R790" s="280">
        <f>IF(BH79&gt;0,ROUND(BH79,0),0)</f>
        <v>2600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str">
        <f>RIGHT($C$84,3)&amp;"*"&amp;RIGHT($C$83,4)&amp;"*"&amp;BI$55&amp;"*"&amp;"A"</f>
        <v>128*2017*8490*A</v>
      </c>
      <c r="B791" s="280"/>
      <c r="C791" s="283">
        <f>ROUND(BI60,2)</f>
        <v>10.81</v>
      </c>
      <c r="D791" s="280">
        <f>ROUND(BI61,0)</f>
        <v>1763309</v>
      </c>
      <c r="E791" s="280">
        <f>ROUND(BI62,0)</f>
        <v>4496376</v>
      </c>
      <c r="F791" s="280">
        <f>ROUND(BI63,0)</f>
        <v>-2844</v>
      </c>
      <c r="G791" s="280">
        <f>ROUND(BI64,0)</f>
        <v>-2443813</v>
      </c>
      <c r="H791" s="280">
        <f>ROUND(BI65,0)</f>
        <v>514</v>
      </c>
      <c r="I791" s="280">
        <f>ROUND(BI66,0)</f>
        <v>4334907</v>
      </c>
      <c r="J791" s="280">
        <f>ROUND(BI67,0)</f>
        <v>26356876</v>
      </c>
      <c r="K791" s="280">
        <f>ROUND(BI68,0)</f>
        <v>2228736</v>
      </c>
      <c r="L791" s="280">
        <f>ROUND(BI70,0)</f>
        <v>-7539365</v>
      </c>
      <c r="M791" s="280">
        <f>ROUND(BI71,0)</f>
        <v>9938878</v>
      </c>
      <c r="N791" s="280"/>
      <c r="O791" s="280"/>
      <c r="P791" s="280">
        <f>IF(BI77&gt;0,ROUND(BI77,0),0)</f>
        <v>127127</v>
      </c>
      <c r="Q791" s="280">
        <f>IF(BI78&gt;0,ROUND(BI78,0),0)</f>
        <v>0</v>
      </c>
      <c r="R791" s="280">
        <f>IF(BI79&gt;0,ROUND(BI79,0),0)</f>
        <v>1025</v>
      </c>
      <c r="S791" s="280">
        <f>IF(BI80&gt;0,ROUND(BI80,0),0)</f>
        <v>236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str">
        <f>RIGHT($C$84,3)&amp;"*"&amp;RIGHT($C$83,4)&amp;"*"&amp;BJ$55&amp;"*"&amp;"A"</f>
        <v>128*2017*8510*A</v>
      </c>
      <c r="B792" s="280"/>
      <c r="C792" s="283">
        <f>ROUND(BJ60,2)</f>
        <v>0.01</v>
      </c>
      <c r="D792" s="280">
        <f>ROUND(BJ61,0)</f>
        <v>425</v>
      </c>
      <c r="E792" s="280">
        <f>ROUND(BJ62,0)</f>
        <v>76</v>
      </c>
      <c r="F792" s="280">
        <f>ROUND(BJ63,0)</f>
        <v>0</v>
      </c>
      <c r="G792" s="280">
        <f>ROUND(BJ64,0)</f>
        <v>7</v>
      </c>
      <c r="H792" s="280">
        <f>ROUND(BJ65,0)</f>
        <v>0</v>
      </c>
      <c r="I792" s="280">
        <f>ROUND(BJ66,0)</f>
        <v>8760693</v>
      </c>
      <c r="J792" s="280">
        <f>ROUND(BJ67,0)</f>
        <v>0</v>
      </c>
      <c r="K792" s="280">
        <f>ROUND(BJ68,0)</f>
        <v>0</v>
      </c>
      <c r="L792" s="280">
        <f>ROUND(BJ70,0)</f>
        <v>0</v>
      </c>
      <c r="M792" s="280">
        <f>ROUND(BJ71,0)</f>
        <v>0</v>
      </c>
      <c r="N792" s="280"/>
      <c r="O792" s="280"/>
      <c r="P792" s="280">
        <f>IF(BJ77&gt;0,ROUND(BJ77,0),0)</f>
        <v>2063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str">
        <f>RIGHT($C$84,3)&amp;"*"&amp;RIGHT($C$83,4)&amp;"*"&amp;BK$55&amp;"*"&amp;"A"</f>
        <v>128*2017*8530*A</v>
      </c>
      <c r="B793" s="280"/>
      <c r="C793" s="283">
        <f>ROUND(BK60,2)</f>
        <v>2.91</v>
      </c>
      <c r="D793" s="280">
        <f>ROUND(BK61,0)</f>
        <v>139015</v>
      </c>
      <c r="E793" s="280">
        <f>ROUND(BK62,0)</f>
        <v>52394</v>
      </c>
      <c r="F793" s="280">
        <f>ROUND(BK63,0)</f>
        <v>0</v>
      </c>
      <c r="G793" s="280">
        <f>ROUND(BK64,0)</f>
        <v>0</v>
      </c>
      <c r="H793" s="280">
        <f>ROUND(BK65,0)</f>
        <v>0</v>
      </c>
      <c r="I793" s="280">
        <f>ROUND(BK66,0)</f>
        <v>24446695</v>
      </c>
      <c r="J793" s="280">
        <f>ROUND(BK67,0)</f>
        <v>11408</v>
      </c>
      <c r="K793" s="280">
        <f>ROUND(BK68,0)</f>
        <v>0</v>
      </c>
      <c r="L793" s="280">
        <f>ROUND(BK70,0)</f>
        <v>0</v>
      </c>
      <c r="M793" s="280">
        <f>ROUND(BK71,0)</f>
        <v>282686</v>
      </c>
      <c r="N793" s="280"/>
      <c r="O793" s="280"/>
      <c r="P793" s="280">
        <f>IF(BK77&gt;0,ROUND(BK77,0),0)</f>
        <v>0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str">
        <f>RIGHT($C$84,3)&amp;"*"&amp;RIGHT($C$83,4)&amp;"*"&amp;BL$55&amp;"*"&amp;"A"</f>
        <v>128*2017*8560*A</v>
      </c>
      <c r="B794" s="280"/>
      <c r="C794" s="283">
        <f>ROUND(BL60,2)</f>
        <v>34.24</v>
      </c>
      <c r="D794" s="280">
        <f>ROUND(BL61,0)</f>
        <v>2382282</v>
      </c>
      <c r="E794" s="280">
        <f>ROUND(BL62,0)</f>
        <v>761283</v>
      </c>
      <c r="F794" s="280">
        <f>ROUND(BL63,0)</f>
        <v>0</v>
      </c>
      <c r="G794" s="280">
        <f>ROUND(BL64,0)</f>
        <v>3738</v>
      </c>
      <c r="H794" s="280">
        <f>ROUND(BL65,0)</f>
        <v>37</v>
      </c>
      <c r="I794" s="280">
        <f>ROUND(BL66,0)</f>
        <v>7775243</v>
      </c>
      <c r="J794" s="280">
        <f>ROUND(BL67,0)</f>
        <v>417</v>
      </c>
      <c r="K794" s="280">
        <f>ROUND(BL68,0)</f>
        <v>40998</v>
      </c>
      <c r="L794" s="280">
        <f>ROUND(BL70,0)</f>
        <v>3135</v>
      </c>
      <c r="M794" s="280">
        <f>ROUND(BL71,0)</f>
        <v>0</v>
      </c>
      <c r="N794" s="280"/>
      <c r="O794" s="280"/>
      <c r="P794" s="280">
        <f>IF(BL77&gt;0,ROUND(BL77,0),0)</f>
        <v>2261</v>
      </c>
      <c r="Q794" s="280">
        <f>IF(BL78&gt;0,ROUND(BL78,0),0)</f>
        <v>0</v>
      </c>
      <c r="R794" s="280">
        <f>IF(BL79&gt;0,ROUND(BL79,0),0)</f>
        <v>2769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str">
        <f>RIGHT($C$84,3)&amp;"*"&amp;RIGHT($C$83,4)&amp;"*"&amp;BM$55&amp;"*"&amp;"A"</f>
        <v>128*2017*8590*A</v>
      </c>
      <c r="B795" s="280"/>
      <c r="C795" s="283">
        <f>ROUND(BM60,2)</f>
        <v>0</v>
      </c>
      <c r="D795" s="280">
        <f>ROUND(BM61,0)</f>
        <v>0</v>
      </c>
      <c r="E795" s="280">
        <f>ROUND(BM62,0)</f>
        <v>0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str">
        <f>RIGHT($C$84,3)&amp;"*"&amp;RIGHT($C$83,4)&amp;"*"&amp;BN$55&amp;"*"&amp;"A"</f>
        <v>128*2017*8610*A</v>
      </c>
      <c r="B796" s="280"/>
      <c r="C796" s="283">
        <f>ROUND(BN60,2)</f>
        <v>17.22</v>
      </c>
      <c r="D796" s="280">
        <f>ROUND(BN61,0)</f>
        <v>2679195</v>
      </c>
      <c r="E796" s="280">
        <f>ROUND(BN62,0)</f>
        <v>863128</v>
      </c>
      <c r="F796" s="280">
        <f>ROUND(BN63,0)</f>
        <v>78295498</v>
      </c>
      <c r="G796" s="280">
        <f>ROUND(BN64,0)</f>
        <v>2892</v>
      </c>
      <c r="H796" s="280">
        <f>ROUND(BN65,0)</f>
        <v>966</v>
      </c>
      <c r="I796" s="280">
        <f>ROUND(BN66,0)</f>
        <v>54332483</v>
      </c>
      <c r="J796" s="280">
        <f>ROUND(BN67,0)</f>
        <v>9350</v>
      </c>
      <c r="K796" s="280">
        <f>ROUND(BN68,0)</f>
        <v>54276</v>
      </c>
      <c r="L796" s="280">
        <f>ROUND(BN70,0)</f>
        <v>840604</v>
      </c>
      <c r="M796" s="280">
        <f>ROUND(BN71,0)</f>
        <v>60178</v>
      </c>
      <c r="N796" s="280"/>
      <c r="O796" s="280"/>
      <c r="P796" s="280">
        <f>IF(BN77&gt;0,ROUND(BN77,0),0)</f>
        <v>3588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str">
        <f>RIGHT($C$84,3)&amp;"*"&amp;RIGHT($C$83,4)&amp;"*"&amp;BO$55&amp;"*"&amp;"A"</f>
        <v>128*2017*8620*A</v>
      </c>
      <c r="B797" s="280"/>
      <c r="C797" s="283">
        <f>ROUND(BO60,2)</f>
        <v>0</v>
      </c>
      <c r="D797" s="280">
        <f>ROUND(BO61,0)</f>
        <v>0</v>
      </c>
      <c r="E797" s="280">
        <f>ROUND(BO62,0)</f>
        <v>0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str">
        <f>RIGHT($C$84,3)&amp;"*"&amp;RIGHT($C$83,4)&amp;"*"&amp;BP$55&amp;"*"&amp;"A"</f>
        <v>128*2017*8630*A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str">
        <f>RIGHT($C$84,3)&amp;"*"&amp;RIGHT($C$83,4)&amp;"*"&amp;BQ$55&amp;"*"&amp;"A"</f>
        <v>128*2017*8640*A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str">
        <f>RIGHT($C$84,3)&amp;"*"&amp;RIGHT($C$83,4)&amp;"*"&amp;BR$55&amp;"*"&amp;"A"</f>
        <v>128*2017*8650*A</v>
      </c>
      <c r="B800" s="280"/>
      <c r="C800" s="283">
        <f>ROUND(BR60,2)</f>
        <v>0</v>
      </c>
      <c r="D800" s="280">
        <f>ROUND(BR61,0)</f>
        <v>0</v>
      </c>
      <c r="E800" s="280">
        <f>ROUND(BR62,0)</f>
        <v>0</v>
      </c>
      <c r="F800" s="280">
        <f>ROUND(BR63,0)</f>
        <v>0</v>
      </c>
      <c r="G800" s="280">
        <f>ROUND(BR64,0)</f>
        <v>218341</v>
      </c>
      <c r="H800" s="280">
        <f>ROUND(BR65,0)</f>
        <v>0</v>
      </c>
      <c r="I800" s="280">
        <f>ROUND(BR66,0)</f>
        <v>4180054</v>
      </c>
      <c r="J800" s="280">
        <f>ROUND(BR67,0)</f>
        <v>972</v>
      </c>
      <c r="K800" s="280">
        <f>ROUND(BR68,0)</f>
        <v>0</v>
      </c>
      <c r="L800" s="280">
        <f>ROUND(BR70,0)</f>
        <v>523</v>
      </c>
      <c r="M800" s="280">
        <f>ROUND(BR71,0)</f>
        <v>3360</v>
      </c>
      <c r="N800" s="280"/>
      <c r="O800" s="280"/>
      <c r="P800" s="280">
        <f>IF(BR77&gt;0,ROUND(BR77,0),0)</f>
        <v>1065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str">
        <f>RIGHT($C$84,3)&amp;"*"&amp;RIGHT($C$83,4)&amp;"*"&amp;BS$55&amp;"*"&amp;"A"</f>
        <v>128*2017*8660*A</v>
      </c>
      <c r="B801" s="280"/>
      <c r="C801" s="283">
        <f>ROUND(BS60,2)</f>
        <v>3.94</v>
      </c>
      <c r="D801" s="280">
        <f>ROUND(BS61,0)</f>
        <v>175029</v>
      </c>
      <c r="E801" s="280">
        <f>ROUND(BS62,0)</f>
        <v>57195</v>
      </c>
      <c r="F801" s="280">
        <f>ROUND(BS63,0)</f>
        <v>0</v>
      </c>
      <c r="G801" s="280">
        <f>ROUND(BS64,0)</f>
        <v>5313</v>
      </c>
      <c r="H801" s="280">
        <f>ROUND(BS65,0)</f>
        <v>0</v>
      </c>
      <c r="I801" s="280">
        <f>ROUND(BS66,0)</f>
        <v>20472</v>
      </c>
      <c r="J801" s="280">
        <f>ROUND(BS67,0)</f>
        <v>58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1823</v>
      </c>
      <c r="Q801" s="280">
        <f>IF(BS78&gt;0,ROUND(BS78,0),0)</f>
        <v>0</v>
      </c>
      <c r="R801" s="280">
        <f>IF(BS79&gt;0,ROUND(BS79,0),0)</f>
        <v>1801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str">
        <f>RIGHT($C$84,3)&amp;"*"&amp;RIGHT($C$83,4)&amp;"*"&amp;BT$55&amp;"*"&amp;"A"</f>
        <v>128*2017*8670*A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0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str">
        <f>RIGHT($C$84,3)&amp;"*"&amp;RIGHT($C$83,4)&amp;"*"&amp;BU$55&amp;"*"&amp;"A"</f>
        <v>128*2017*8680*A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str">
        <f>RIGHT($C$84,3)&amp;"*"&amp;RIGHT($C$83,4)&amp;"*"&amp;BV$55&amp;"*"&amp;"A"</f>
        <v>128*2017*8690*A</v>
      </c>
      <c r="B804" s="280"/>
      <c r="C804" s="283">
        <f>ROUND(BV60,2)</f>
        <v>0</v>
      </c>
      <c r="D804" s="280">
        <f>ROUND(BV61,0)</f>
        <v>0</v>
      </c>
      <c r="E804" s="280">
        <f>ROUND(BV62,0)</f>
        <v>0</v>
      </c>
      <c r="F804" s="280">
        <f>ROUND(BV63,0)</f>
        <v>0</v>
      </c>
      <c r="G804" s="280">
        <f>ROUND(BV64,0)</f>
        <v>0</v>
      </c>
      <c r="H804" s="280">
        <f>ROUND(BV65,0)</f>
        <v>0</v>
      </c>
      <c r="I804" s="280">
        <f>ROUND(BV66,0)</f>
        <v>10372235</v>
      </c>
      <c r="J804" s="280">
        <f>ROUND(BV67,0)</f>
        <v>24385</v>
      </c>
      <c r="K804" s="280">
        <f>ROUND(BV68,0)</f>
        <v>0</v>
      </c>
      <c r="L804" s="280">
        <f>ROUND(BV70,0)</f>
        <v>0</v>
      </c>
      <c r="M804" s="280">
        <f>ROUND(BV71,0)</f>
        <v>0</v>
      </c>
      <c r="N804" s="280"/>
      <c r="O804" s="280"/>
      <c r="P804" s="280">
        <f>IF(BV77&gt;0,ROUND(BV77,0),0)</f>
        <v>4880</v>
      </c>
      <c r="Q804" s="280">
        <f>IF(BV78&gt;0,ROUND(BV78,0),0)</f>
        <v>0</v>
      </c>
      <c r="R804" s="280">
        <f>IF(BV79&gt;0,ROUND(BV79,0),0)</f>
        <v>809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str">
        <f>RIGHT($C$84,3)&amp;"*"&amp;RIGHT($C$83,4)&amp;"*"&amp;BW$55&amp;"*"&amp;"A"</f>
        <v>128*2017*8700*A</v>
      </c>
      <c r="B805" s="280"/>
      <c r="C805" s="283">
        <f>ROUND(BW60,2)</f>
        <v>40.86</v>
      </c>
      <c r="D805" s="280">
        <f>ROUND(BW61,0)</f>
        <v>6871464</v>
      </c>
      <c r="E805" s="280">
        <f>ROUND(BW62,0)</f>
        <v>1759731</v>
      </c>
      <c r="F805" s="280">
        <f>ROUND(BW63,0)</f>
        <v>0</v>
      </c>
      <c r="G805" s="280">
        <f>ROUND(BW64,0)</f>
        <v>9187</v>
      </c>
      <c r="H805" s="280">
        <f>ROUND(BW65,0)</f>
        <v>331</v>
      </c>
      <c r="I805" s="280">
        <f>ROUND(BW66,0)</f>
        <v>323846</v>
      </c>
      <c r="J805" s="280">
        <f>ROUND(BW67,0)</f>
        <v>1385</v>
      </c>
      <c r="K805" s="280">
        <f>ROUND(BW68,0)</f>
        <v>366</v>
      </c>
      <c r="L805" s="280">
        <f>ROUND(BW70,0)</f>
        <v>30016</v>
      </c>
      <c r="M805" s="280">
        <f>ROUND(BW71,0)</f>
        <v>24000</v>
      </c>
      <c r="N805" s="280"/>
      <c r="O805" s="280"/>
      <c r="P805" s="280">
        <f>IF(BW77&gt;0,ROUND(BW77,0),0)</f>
        <v>1359</v>
      </c>
      <c r="Q805" s="280">
        <f>IF(BW78&gt;0,ROUND(BW78,0),0)</f>
        <v>0</v>
      </c>
      <c r="R805" s="280">
        <f>IF(BW79&gt;0,ROUND(BW79,0),0)</f>
        <v>264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str">
        <f>RIGHT($C$84,3)&amp;"*"&amp;RIGHT($C$83,4)&amp;"*"&amp;BX$55&amp;"*"&amp;"A"</f>
        <v>128*2017*8710*A</v>
      </c>
      <c r="B806" s="280"/>
      <c r="C806" s="283">
        <f>ROUND(BX60,2)</f>
        <v>25.45</v>
      </c>
      <c r="D806" s="280">
        <f>ROUND(BX61,0)</f>
        <v>2539620</v>
      </c>
      <c r="E806" s="280">
        <f>ROUND(BX62,0)</f>
        <v>820016</v>
      </c>
      <c r="F806" s="280">
        <f>ROUND(BX63,0)</f>
        <v>0</v>
      </c>
      <c r="G806" s="280">
        <f>ROUND(BX64,0)</f>
        <v>3231</v>
      </c>
      <c r="H806" s="280">
        <f>ROUND(BX65,0)</f>
        <v>0</v>
      </c>
      <c r="I806" s="280">
        <f>ROUND(BX66,0)</f>
        <v>973680</v>
      </c>
      <c r="J806" s="280">
        <f>ROUND(BX67,0)</f>
        <v>0</v>
      </c>
      <c r="K806" s="280">
        <f>ROUND(BX68,0)</f>
        <v>103967</v>
      </c>
      <c r="L806" s="280">
        <f>ROUND(BX70,0)</f>
        <v>430698</v>
      </c>
      <c r="M806" s="280">
        <f>ROUND(BX71,0)</f>
        <v>0</v>
      </c>
      <c r="N806" s="280"/>
      <c r="O806" s="280"/>
      <c r="P806" s="280">
        <f>IF(BX77&gt;0,ROUND(BX77,0),0)</f>
        <v>1258</v>
      </c>
      <c r="Q806" s="280">
        <f>IF(BX78&gt;0,ROUND(BX78,0),0)</f>
        <v>0</v>
      </c>
      <c r="R806" s="280">
        <f>IF(BX79&gt;0,ROUND(BX79,0),0)</f>
        <v>1875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str">
        <f>RIGHT($C$84,3)&amp;"*"&amp;RIGHT($C$83,4)&amp;"*"&amp;BY$55&amp;"*"&amp;"A"</f>
        <v>128*2017*8720*A</v>
      </c>
      <c r="B807" s="280"/>
      <c r="C807" s="283">
        <f>ROUND(BY60,2)</f>
        <v>18.559999999999999</v>
      </c>
      <c r="D807" s="280">
        <f>ROUND(BY61,0)</f>
        <v>1885107</v>
      </c>
      <c r="E807" s="280">
        <f>ROUND(BY62,0)</f>
        <v>615321</v>
      </c>
      <c r="F807" s="280">
        <f>ROUND(BY63,0)</f>
        <v>0</v>
      </c>
      <c r="G807" s="280">
        <f>ROUND(BY64,0)</f>
        <v>9107</v>
      </c>
      <c r="H807" s="280">
        <f>ROUND(BY65,0)</f>
        <v>2989</v>
      </c>
      <c r="I807" s="280">
        <f>ROUND(BY66,0)</f>
        <v>716153</v>
      </c>
      <c r="J807" s="280">
        <f>ROUND(BY67,0)</f>
        <v>37444</v>
      </c>
      <c r="K807" s="280">
        <f>ROUND(BY68,0)</f>
        <v>41</v>
      </c>
      <c r="L807" s="280">
        <f>ROUND(BY70,0)</f>
        <v>3190</v>
      </c>
      <c r="M807" s="280">
        <f>ROUND(BY71,0)</f>
        <v>0</v>
      </c>
      <c r="N807" s="280"/>
      <c r="O807" s="280"/>
      <c r="P807" s="280">
        <f>IF(BY77&gt;0,ROUND(BY77,0),0)</f>
        <v>3755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str">
        <f>RIGHT($C$84,3)&amp;"*"&amp;RIGHT($C$83,4)&amp;"*"&amp;BZ$55&amp;"*"&amp;"A"</f>
        <v>128*2017*8730*A</v>
      </c>
      <c r="B808" s="280"/>
      <c r="C808" s="283">
        <f>ROUND(BZ60,2)</f>
        <v>51.24</v>
      </c>
      <c r="D808" s="280">
        <f>ROUND(BZ61,0)</f>
        <v>4385341</v>
      </c>
      <c r="E808" s="280">
        <f>ROUND(BZ62,0)</f>
        <v>1441333</v>
      </c>
      <c r="F808" s="280">
        <f>ROUND(BZ63,0)</f>
        <v>0</v>
      </c>
      <c r="G808" s="280">
        <f>ROUND(BZ64,0)</f>
        <v>13509</v>
      </c>
      <c r="H808" s="280">
        <f>ROUND(BZ65,0)</f>
        <v>0</v>
      </c>
      <c r="I808" s="280">
        <f>ROUND(BZ66,0)</f>
        <v>6728</v>
      </c>
      <c r="J808" s="280">
        <f>ROUND(BZ67,0)</f>
        <v>124786</v>
      </c>
      <c r="K808" s="280">
        <f>ROUND(BZ68,0)</f>
        <v>0</v>
      </c>
      <c r="L808" s="280">
        <f>ROUND(BZ70,0)</f>
        <v>300</v>
      </c>
      <c r="M808" s="280">
        <f>ROUND(BZ71,0)</f>
        <v>140</v>
      </c>
      <c r="N808" s="280"/>
      <c r="O808" s="280"/>
      <c r="P808" s="280">
        <f>IF(BZ77&gt;0,ROUND(BZ77,0),0)</f>
        <v>885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str">
        <f>RIGHT($C$84,3)&amp;"*"&amp;RIGHT($C$83,4)&amp;"*"&amp;CA$55&amp;"*"&amp;"A"</f>
        <v>128*2017*8740*A</v>
      </c>
      <c r="B809" s="280"/>
      <c r="C809" s="283">
        <f>ROUND(CA60,2)</f>
        <v>8.1199999999999992</v>
      </c>
      <c r="D809" s="280">
        <f>ROUND(CA61,0)</f>
        <v>919776</v>
      </c>
      <c r="E809" s="280">
        <f>ROUND(CA62,0)</f>
        <v>299331</v>
      </c>
      <c r="F809" s="280">
        <f>ROUND(CA63,0)</f>
        <v>0</v>
      </c>
      <c r="G809" s="280">
        <f>ROUND(CA64,0)</f>
        <v>17588</v>
      </c>
      <c r="H809" s="280">
        <f>ROUND(CA65,0)</f>
        <v>0</v>
      </c>
      <c r="I809" s="280">
        <f>ROUND(CA66,0)</f>
        <v>18338</v>
      </c>
      <c r="J809" s="280">
        <f>ROUND(CA67,0)</f>
        <v>0</v>
      </c>
      <c r="K809" s="280">
        <f>ROUND(CA68,0)</f>
        <v>87294</v>
      </c>
      <c r="L809" s="280">
        <f>ROUND(CA70,0)</f>
        <v>262848</v>
      </c>
      <c r="M809" s="280">
        <f>ROUND(CA71,0)</f>
        <v>3194</v>
      </c>
      <c r="N809" s="280"/>
      <c r="O809" s="280"/>
      <c r="P809" s="280">
        <f>IF(CA77&gt;0,ROUND(CA77,0),0)</f>
        <v>483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str">
        <f>RIGHT($C$84,3)&amp;"*"&amp;RIGHT($C$83,4)&amp;"*"&amp;CB$55&amp;"*"&amp;"A"</f>
        <v>128*2017*8770*A</v>
      </c>
      <c r="B810" s="280"/>
      <c r="C810" s="283">
        <f>ROUND(CB60,2)</f>
        <v>1.85</v>
      </c>
      <c r="D810" s="280">
        <f>ROUND(CB61,0)</f>
        <v>121427</v>
      </c>
      <c r="E810" s="280">
        <f>ROUND(CB62,0)</f>
        <v>38773</v>
      </c>
      <c r="F810" s="280">
        <f>ROUND(CB63,0)</f>
        <v>0</v>
      </c>
      <c r="G810" s="280">
        <f>ROUND(CB64,0)</f>
        <v>1460</v>
      </c>
      <c r="H810" s="280">
        <f>ROUND(CB65,0)</f>
        <v>109</v>
      </c>
      <c r="I810" s="280">
        <f>ROUND(CB66,0)</f>
        <v>702</v>
      </c>
      <c r="J810" s="280">
        <f>ROUND(CB67,0)</f>
        <v>0</v>
      </c>
      <c r="K810" s="280">
        <f>ROUND(CB68,0)</f>
        <v>48491</v>
      </c>
      <c r="L810" s="280">
        <f>ROUND(CB70,0)</f>
        <v>1548</v>
      </c>
      <c r="M810" s="280">
        <f>ROUND(CB71,0)</f>
        <v>0</v>
      </c>
      <c r="N810" s="280"/>
      <c r="O810" s="280"/>
      <c r="P810" s="280">
        <f>IF(CB77&gt;0,ROUND(CB77,0),0)</f>
        <v>100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str">
        <f>RIGHT($C$84,3)&amp;"*"&amp;RIGHT($C$83,4)&amp;"*"&amp;CC$55&amp;"*"&amp;"A"</f>
        <v>128*2017*8790*A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0</v>
      </c>
      <c r="F811" s="280">
        <f>ROUND(CC63,0)</f>
        <v>0</v>
      </c>
      <c r="G811" s="280">
        <f>ROUND(CC64,0)</f>
        <v>0</v>
      </c>
      <c r="H811" s="280">
        <f>ROUND(CC65,0)</f>
        <v>0</v>
      </c>
      <c r="I811" s="280">
        <f>ROUND(CC66,0)</f>
        <v>596872</v>
      </c>
      <c r="J811" s="280">
        <f>ROUND(CC67,0)</f>
        <v>0</v>
      </c>
      <c r="K811" s="280">
        <f>ROUND(CC68,0)</f>
        <v>0</v>
      </c>
      <c r="L811" s="280">
        <f>ROUND(CC70,0)</f>
        <v>20044120</v>
      </c>
      <c r="M811" s="280">
        <f>ROUND(CC71,0)</f>
        <v>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str">
        <f>RIGHT($C$84,3)&amp;"*"&amp;RIGHT($C$83,4)&amp;"*"&amp;"9000"&amp;"*"&amp;"A"</f>
        <v>128*2017*9000*A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6640778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4505.0499999999993</v>
      </c>
      <c r="D814" s="180">
        <f t="shared" si="21"/>
        <v>374825971</v>
      </c>
      <c r="E814" s="180">
        <f t="shared" si="21"/>
        <v>127868104</v>
      </c>
      <c r="F814" s="180">
        <f t="shared" si="21"/>
        <v>78291054</v>
      </c>
      <c r="G814" s="180">
        <f t="shared" si="21"/>
        <v>269029475</v>
      </c>
      <c r="H814" s="180">
        <f t="shared" si="21"/>
        <v>6293544</v>
      </c>
      <c r="I814" s="180">
        <f t="shared" si="21"/>
        <v>295519516</v>
      </c>
      <c r="J814" s="180">
        <f t="shared" si="21"/>
        <v>52152771</v>
      </c>
      <c r="K814" s="180">
        <f t="shared" si="21"/>
        <v>10035784</v>
      </c>
      <c r="L814" s="180">
        <f>SUM(L733:L812)+SUM(U733:U812)</f>
        <v>16550971</v>
      </c>
      <c r="M814" s="180">
        <f>SUM(M733:M812)+SUM(W733:W812)</f>
        <v>50175552</v>
      </c>
      <c r="N814" s="180">
        <f t="shared" ref="N814:Z814" si="22">SUM(N733:N812)</f>
        <v>2664941291</v>
      </c>
      <c r="O814" s="180">
        <f t="shared" si="22"/>
        <v>1477724084</v>
      </c>
      <c r="P814" s="180">
        <f t="shared" si="22"/>
        <v>1043647</v>
      </c>
      <c r="Q814" s="180">
        <f t="shared" si="22"/>
        <v>407045</v>
      </c>
      <c r="R814" s="180">
        <f t="shared" si="22"/>
        <v>344914</v>
      </c>
      <c r="S814" s="180">
        <f t="shared" si="22"/>
        <v>3925122</v>
      </c>
      <c r="T814" s="266">
        <f t="shared" si="22"/>
        <v>1317.0599999999997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6640778</v>
      </c>
      <c r="Y814" s="180">
        <f t="shared" si="22"/>
        <v>0</v>
      </c>
      <c r="Z814" s="180">
        <f t="shared" si="22"/>
        <v>441170320</v>
      </c>
    </row>
    <row r="815" spans="1:26" ht="12.6" customHeight="1" x14ac:dyDescent="0.25">
      <c r="B815" s="180" t="s">
        <v>1005</v>
      </c>
      <c r="C815" s="266">
        <f>CE60</f>
        <v>4505.0499999999993</v>
      </c>
      <c r="D815" s="180">
        <f>CE61</f>
        <v>374825971.80999988</v>
      </c>
      <c r="E815" s="180">
        <f>CE62</f>
        <v>127868104</v>
      </c>
      <c r="F815" s="180">
        <f>CE63</f>
        <v>78291054.209999993</v>
      </c>
      <c r="G815" s="180">
        <f>CE64</f>
        <v>269029474.00000018</v>
      </c>
      <c r="H815" s="243">
        <f>CE65</f>
        <v>6293542.8100000005</v>
      </c>
      <c r="I815" s="243">
        <f>CE66</f>
        <v>295519514.97000003</v>
      </c>
      <c r="J815" s="243">
        <f>CE67</f>
        <v>52152771</v>
      </c>
      <c r="K815" s="243">
        <f>CE68</f>
        <v>10035784.680000002</v>
      </c>
      <c r="L815" s="243">
        <f>CE70</f>
        <v>16550971</v>
      </c>
      <c r="M815" s="243">
        <f>CE71</f>
        <v>50175553.699999996</v>
      </c>
      <c r="N815" s="180">
        <f>CE76</f>
        <v>2664941289.8099995</v>
      </c>
      <c r="O815" s="180">
        <f>CE74</f>
        <v>1477724084.76</v>
      </c>
      <c r="P815" s="180">
        <f>CE77</f>
        <v>1043646.1933333335</v>
      </c>
      <c r="Q815" s="180">
        <f>CE78</f>
        <v>407045</v>
      </c>
      <c r="R815" s="180">
        <f>CE79</f>
        <v>344914</v>
      </c>
      <c r="S815" s="180">
        <f>CE80</f>
        <v>3925121.06</v>
      </c>
      <c r="T815" s="266">
        <f>CE81</f>
        <v>1317.0599999999997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441170320.31999999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374825972</v>
      </c>
      <c r="E816" s="180">
        <f>C377</f>
        <v>127868104</v>
      </c>
      <c r="F816" s="180">
        <f>C378</f>
        <v>78291054</v>
      </c>
      <c r="G816" s="243">
        <f>C379</f>
        <v>269029474</v>
      </c>
      <c r="H816" s="243">
        <f>C380</f>
        <v>6293543</v>
      </c>
      <c r="I816" s="243">
        <f>C381</f>
        <v>295519515</v>
      </c>
      <c r="J816" s="243">
        <f>C382</f>
        <v>52152771</v>
      </c>
      <c r="K816" s="243">
        <f>C383</f>
        <v>10035785</v>
      </c>
      <c r="L816" s="243">
        <f>C384+C385+C386+C388</f>
        <v>16550971</v>
      </c>
      <c r="M816" s="243">
        <f>C368</f>
        <v>50175554</v>
      </c>
      <c r="N816" s="180">
        <f>D360</f>
        <v>2664941290</v>
      </c>
      <c r="O816" s="180">
        <f>C358</f>
        <v>1477724085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University of Washington Medical Center Year End Report</dc:title>
  <dc:subject>2018 University of Washington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2019-01-10T18:32:40Z</dcterms:modified>
</cp:coreProperties>
</file>