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Q734" i="10"/>
  <c r="P734" i="10"/>
  <c r="O734" i="10"/>
  <c r="M734" i="10"/>
  <c r="L734" i="10"/>
  <c r="K734" i="10"/>
  <c r="I734" i="10"/>
  <c r="I815" i="10" s="1"/>
  <c r="H734" i="10"/>
  <c r="G734" i="10"/>
  <c r="F734" i="10"/>
  <c r="D734" i="10"/>
  <c r="D815" i="10" s="1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F545" i="10"/>
  <c r="E545" i="10"/>
  <c r="F544" i="10"/>
  <c r="E544" i="10"/>
  <c r="F540" i="10"/>
  <c r="E540" i="10"/>
  <c r="H540" i="10"/>
  <c r="E539" i="10"/>
  <c r="F539" i="10"/>
  <c r="E538" i="10"/>
  <c r="F538" i="10"/>
  <c r="E537" i="10"/>
  <c r="H536" i="10"/>
  <c r="E536" i="10"/>
  <c r="F536" i="10"/>
  <c r="E535" i="10"/>
  <c r="H535" i="10"/>
  <c r="H534" i="10"/>
  <c r="F534" i="10"/>
  <c r="E534" i="10"/>
  <c r="H533" i="10"/>
  <c r="F533" i="10"/>
  <c r="E533" i="10"/>
  <c r="E532" i="10"/>
  <c r="H532" i="10"/>
  <c r="E531" i="10"/>
  <c r="F531" i="10"/>
  <c r="E530" i="10"/>
  <c r="F530" i="10"/>
  <c r="F529" i="10"/>
  <c r="E529" i="10"/>
  <c r="H528" i="10"/>
  <c r="F528" i="10"/>
  <c r="E528" i="10"/>
  <c r="F527" i="10"/>
  <c r="E527" i="10"/>
  <c r="H527" i="10"/>
  <c r="E526" i="10"/>
  <c r="F526" i="10"/>
  <c r="H525" i="10"/>
  <c r="E525" i="10"/>
  <c r="F525" i="10"/>
  <c r="F524" i="10"/>
  <c r="E524" i="10"/>
  <c r="E523" i="10"/>
  <c r="F523" i="10"/>
  <c r="E522" i="10"/>
  <c r="F522" i="10"/>
  <c r="F520" i="10"/>
  <c r="E520" i="10"/>
  <c r="E519" i="10"/>
  <c r="F519" i="10"/>
  <c r="E518" i="10"/>
  <c r="F518" i="10"/>
  <c r="E517" i="10"/>
  <c r="F517" i="10"/>
  <c r="E516" i="10"/>
  <c r="F516" i="10"/>
  <c r="F515" i="10"/>
  <c r="E515" i="10"/>
  <c r="F514" i="10"/>
  <c r="E514" i="10"/>
  <c r="F513" i="10"/>
  <c r="H513" i="10"/>
  <c r="F512" i="10"/>
  <c r="E511" i="10"/>
  <c r="F511" i="10"/>
  <c r="F510" i="10"/>
  <c r="E510" i="10"/>
  <c r="F509" i="10"/>
  <c r="E509" i="10"/>
  <c r="H508" i="10"/>
  <c r="F508" i="10"/>
  <c r="E508" i="10"/>
  <c r="E507" i="10"/>
  <c r="F506" i="10"/>
  <c r="E506" i="10"/>
  <c r="H506" i="10"/>
  <c r="H505" i="10"/>
  <c r="F505" i="10"/>
  <c r="E505" i="10"/>
  <c r="F504" i="10"/>
  <c r="E504" i="10"/>
  <c r="H504" i="10"/>
  <c r="E503" i="10"/>
  <c r="H503" i="10"/>
  <c r="H502" i="10"/>
  <c r="E502" i="10"/>
  <c r="F502" i="10"/>
  <c r="E501" i="10"/>
  <c r="F501" i="10"/>
  <c r="E500" i="10"/>
  <c r="E499" i="10"/>
  <c r="F499" i="10"/>
  <c r="E498" i="10"/>
  <c r="F498" i="10"/>
  <c r="H497" i="10"/>
  <c r="F497" i="10"/>
  <c r="E497" i="10"/>
  <c r="F496" i="10"/>
  <c r="E496" i="10"/>
  <c r="G493" i="10"/>
  <c r="E493" i="10"/>
  <c r="C493" i="10"/>
  <c r="A493" i="10"/>
  <c r="B478" i="10"/>
  <c r="C475" i="10"/>
  <c r="B475" i="10"/>
  <c r="B474" i="10"/>
  <c r="B473" i="10"/>
  <c r="B472" i="10"/>
  <c r="B471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B440" i="10" s="1"/>
  <c r="C438" i="10"/>
  <c r="B438" i="10"/>
  <c r="B437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30" i="10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D463" i="10" s="1"/>
  <c r="E140" i="10"/>
  <c r="E139" i="10"/>
  <c r="C415" i="10" s="1"/>
  <c r="E138" i="10"/>
  <c r="C414" i="10" s="1"/>
  <c r="E127" i="10"/>
  <c r="D80" i="10"/>
  <c r="T735" i="10" s="1"/>
  <c r="CF79" i="10"/>
  <c r="CE79" i="10"/>
  <c r="S816" i="10" s="1"/>
  <c r="CE78" i="10"/>
  <c r="CE77" i="10"/>
  <c r="CF77" i="10" s="1"/>
  <c r="CE76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4" i="10" s="1"/>
  <c r="C464" i="10" s="1"/>
  <c r="AV73" i="10"/>
  <c r="O779" i="10" s="1"/>
  <c r="CD71" i="10"/>
  <c r="C575" i="10" s="1"/>
  <c r="CB70" i="10"/>
  <c r="M811" i="10" s="1"/>
  <c r="CC69" i="10"/>
  <c r="L812" i="10" s="1"/>
  <c r="CE68" i="10"/>
  <c r="CE66" i="10"/>
  <c r="I816" i="10" s="1"/>
  <c r="CE65" i="10"/>
  <c r="H816" i="10" s="1"/>
  <c r="CE64" i="10"/>
  <c r="CE63" i="10"/>
  <c r="F816" i="10" s="1"/>
  <c r="BU62" i="10"/>
  <c r="AO62" i="10"/>
  <c r="I62" i="10"/>
  <c r="CE61" i="10"/>
  <c r="D816" i="10" s="1"/>
  <c r="CE60" i="10"/>
  <c r="B53" i="10"/>
  <c r="CE51" i="10"/>
  <c r="B49" i="10"/>
  <c r="CC48" i="10"/>
  <c r="CC62" i="10" s="1"/>
  <c r="CB48" i="10"/>
  <c r="CB62" i="10" s="1"/>
  <c r="BZ48" i="10"/>
  <c r="BZ62" i="10" s="1"/>
  <c r="E809" i="10" s="1"/>
  <c r="BY48" i="10"/>
  <c r="BY62" i="10" s="1"/>
  <c r="BX48" i="10"/>
  <c r="BX62" i="10" s="1"/>
  <c r="BV48" i="10"/>
  <c r="BV62" i="10" s="1"/>
  <c r="E805" i="10" s="1"/>
  <c r="BU48" i="10"/>
  <c r="BT48" i="10"/>
  <c r="BT62" i="10" s="1"/>
  <c r="BR48" i="10"/>
  <c r="BR62" i="10" s="1"/>
  <c r="E801" i="10" s="1"/>
  <c r="BQ48" i="10"/>
  <c r="BQ62" i="10" s="1"/>
  <c r="BP48" i="10"/>
  <c r="BP62" i="10" s="1"/>
  <c r="BN48" i="10"/>
  <c r="BN62" i="10" s="1"/>
  <c r="E797" i="10" s="1"/>
  <c r="BM48" i="10"/>
  <c r="BM62" i="10" s="1"/>
  <c r="BL48" i="10"/>
  <c r="BL62" i="10" s="1"/>
  <c r="E795" i="10" s="1"/>
  <c r="BJ48" i="10"/>
  <c r="BJ62" i="10" s="1"/>
  <c r="E793" i="10" s="1"/>
  <c r="BI48" i="10"/>
  <c r="BI62" i="10" s="1"/>
  <c r="BH48" i="10"/>
  <c r="BH62" i="10" s="1"/>
  <c r="BF48" i="10"/>
  <c r="BF62" i="10" s="1"/>
  <c r="E789" i="10" s="1"/>
  <c r="BE48" i="10"/>
  <c r="BE62" i="10" s="1"/>
  <c r="BD48" i="10"/>
  <c r="BD62" i="10" s="1"/>
  <c r="BB48" i="10"/>
  <c r="BB62" i="10" s="1"/>
  <c r="E785" i="10" s="1"/>
  <c r="BA48" i="10"/>
  <c r="BA62" i="10" s="1"/>
  <c r="AZ48" i="10"/>
  <c r="AZ62" i="10" s="1"/>
  <c r="AX48" i="10"/>
  <c r="AX62" i="10" s="1"/>
  <c r="E781" i="10" s="1"/>
  <c r="AW48" i="10"/>
  <c r="AW62" i="10" s="1"/>
  <c r="AV48" i="10"/>
  <c r="AV62" i="10" s="1"/>
  <c r="AT48" i="10"/>
  <c r="AT62" i="10" s="1"/>
  <c r="E777" i="10" s="1"/>
  <c r="AS48" i="10"/>
  <c r="AS62" i="10" s="1"/>
  <c r="AR48" i="10"/>
  <c r="AR62" i="10" s="1"/>
  <c r="AP48" i="10"/>
  <c r="AP62" i="10" s="1"/>
  <c r="E773" i="10" s="1"/>
  <c r="AO48" i="10"/>
  <c r="AN48" i="10"/>
  <c r="AN62" i="10" s="1"/>
  <c r="AL48" i="10"/>
  <c r="AL62" i="10" s="1"/>
  <c r="E769" i="10" s="1"/>
  <c r="AK48" i="10"/>
  <c r="AK62" i="10" s="1"/>
  <c r="AJ48" i="10"/>
  <c r="AJ62" i="10" s="1"/>
  <c r="AH48" i="10"/>
  <c r="AH62" i="10" s="1"/>
  <c r="E765" i="10" s="1"/>
  <c r="AG48" i="10"/>
  <c r="AG62" i="10" s="1"/>
  <c r="AF48" i="10"/>
  <c r="AF62" i="10" s="1"/>
  <c r="E763" i="10" s="1"/>
  <c r="AD48" i="10"/>
  <c r="AD62" i="10" s="1"/>
  <c r="E761" i="10" s="1"/>
  <c r="AC48" i="10"/>
  <c r="AC62" i="10" s="1"/>
  <c r="AB48" i="10"/>
  <c r="AB62" i="10" s="1"/>
  <c r="Z48" i="10"/>
  <c r="Z62" i="10" s="1"/>
  <c r="E757" i="10" s="1"/>
  <c r="Y48" i="10"/>
  <c r="Y62" i="10" s="1"/>
  <c r="X48" i="10"/>
  <c r="X62" i="10" s="1"/>
  <c r="V48" i="10"/>
  <c r="V62" i="10" s="1"/>
  <c r="E753" i="10" s="1"/>
  <c r="U48" i="10"/>
  <c r="U62" i="10" s="1"/>
  <c r="T48" i="10"/>
  <c r="T62" i="10" s="1"/>
  <c r="R48" i="10"/>
  <c r="R62" i="10" s="1"/>
  <c r="E749" i="10" s="1"/>
  <c r="Q48" i="10"/>
  <c r="Q62" i="10" s="1"/>
  <c r="P48" i="10"/>
  <c r="P62" i="10" s="1"/>
  <c r="N48" i="10"/>
  <c r="N62" i="10" s="1"/>
  <c r="E745" i="10" s="1"/>
  <c r="M48" i="10"/>
  <c r="M62" i="10" s="1"/>
  <c r="L48" i="10"/>
  <c r="L62" i="10" s="1"/>
  <c r="J48" i="10"/>
  <c r="J62" i="10" s="1"/>
  <c r="E741" i="10" s="1"/>
  <c r="I48" i="10"/>
  <c r="H48" i="10"/>
  <c r="H62" i="10" s="1"/>
  <c r="F48" i="10"/>
  <c r="F62" i="10" s="1"/>
  <c r="E737" i="10" s="1"/>
  <c r="E48" i="10"/>
  <c r="E62" i="10" s="1"/>
  <c r="D48" i="10"/>
  <c r="D62" i="10" s="1"/>
  <c r="CE47" i="10"/>
  <c r="F815" i="10" l="1"/>
  <c r="K815" i="10"/>
  <c r="CE70" i="10"/>
  <c r="G815" i="10"/>
  <c r="Q815" i="10"/>
  <c r="D339" i="10"/>
  <c r="C482" i="10" s="1"/>
  <c r="D277" i="10"/>
  <c r="D292" i="10" s="1"/>
  <c r="D341" i="10" s="1"/>
  <c r="C481" i="10" s="1"/>
  <c r="P815" i="10"/>
  <c r="C48" i="10"/>
  <c r="G48" i="10"/>
  <c r="G62" i="10" s="1"/>
  <c r="E738" i="10" s="1"/>
  <c r="K48" i="10"/>
  <c r="K62" i="10" s="1"/>
  <c r="E742" i="10" s="1"/>
  <c r="O48" i="10"/>
  <c r="O62" i="10" s="1"/>
  <c r="S48" i="10"/>
  <c r="S62" i="10" s="1"/>
  <c r="W48" i="10"/>
  <c r="W62" i="10" s="1"/>
  <c r="AA48" i="10"/>
  <c r="AA62" i="10" s="1"/>
  <c r="AE48" i="10"/>
  <c r="AE62" i="10" s="1"/>
  <c r="E762" i="10" s="1"/>
  <c r="AI48" i="10"/>
  <c r="AI62" i="10" s="1"/>
  <c r="E766" i="10" s="1"/>
  <c r="AM48" i="10"/>
  <c r="AM62" i="10" s="1"/>
  <c r="AQ48" i="10"/>
  <c r="AQ62" i="10" s="1"/>
  <c r="E774" i="10" s="1"/>
  <c r="AU48" i="10"/>
  <c r="AU62" i="10" s="1"/>
  <c r="AY48" i="10"/>
  <c r="AY62" i="10" s="1"/>
  <c r="BC48" i="10"/>
  <c r="BC62" i="10" s="1"/>
  <c r="E786" i="10" s="1"/>
  <c r="BG48" i="10"/>
  <c r="BG62" i="10" s="1"/>
  <c r="E790" i="10" s="1"/>
  <c r="BK48" i="10"/>
  <c r="BK62" i="10" s="1"/>
  <c r="E794" i="10" s="1"/>
  <c r="BO48" i="10"/>
  <c r="BO62" i="10" s="1"/>
  <c r="E798" i="10" s="1"/>
  <c r="BS48" i="10"/>
  <c r="BS62" i="10" s="1"/>
  <c r="BW48" i="10"/>
  <c r="BW62" i="10" s="1"/>
  <c r="E806" i="10" s="1"/>
  <c r="CA48" i="10"/>
  <c r="CA62" i="10" s="1"/>
  <c r="E217" i="10"/>
  <c r="C478" i="10" s="1"/>
  <c r="D368" i="10"/>
  <c r="D373" i="10" s="1"/>
  <c r="D391" i="10" s="1"/>
  <c r="D393" i="10" s="1"/>
  <c r="D396" i="10" s="1"/>
  <c r="C815" i="10"/>
  <c r="H815" i="10"/>
  <c r="R815" i="10"/>
  <c r="E782" i="10"/>
  <c r="E791" i="10"/>
  <c r="E760" i="10"/>
  <c r="E746" i="10"/>
  <c r="E754" i="10"/>
  <c r="E770" i="10"/>
  <c r="E778" i="10"/>
  <c r="E802" i="10"/>
  <c r="E810" i="10"/>
  <c r="E767" i="10"/>
  <c r="E768" i="10"/>
  <c r="E792" i="10"/>
  <c r="E739" i="10"/>
  <c r="E755" i="10"/>
  <c r="E771" i="10"/>
  <c r="E779" i="10"/>
  <c r="E787" i="10"/>
  <c r="E803" i="10"/>
  <c r="E811" i="10"/>
  <c r="E735" i="10"/>
  <c r="E736" i="10"/>
  <c r="E784" i="10"/>
  <c r="E800" i="10"/>
  <c r="E747" i="10"/>
  <c r="E756" i="10"/>
  <c r="E780" i="10"/>
  <c r="E788" i="10"/>
  <c r="E812" i="10"/>
  <c r="E758" i="10"/>
  <c r="E759" i="10"/>
  <c r="E744" i="10"/>
  <c r="E776" i="10"/>
  <c r="E808" i="10"/>
  <c r="E748" i="10"/>
  <c r="E750" i="10"/>
  <c r="E752" i="10"/>
  <c r="E799" i="10"/>
  <c r="G816" i="10"/>
  <c r="F612" i="10"/>
  <c r="C430" i="10"/>
  <c r="E775" i="10"/>
  <c r="D464" i="10"/>
  <c r="D465" i="10" s="1"/>
  <c r="E204" i="10"/>
  <c r="C476" i="10" s="1"/>
  <c r="H500" i="10"/>
  <c r="F500" i="10"/>
  <c r="E740" i="10"/>
  <c r="E796" i="10"/>
  <c r="CD722" i="10"/>
  <c r="B444" i="10"/>
  <c r="K816" i="10"/>
  <c r="C434" i="10"/>
  <c r="C439" i="10"/>
  <c r="E751" i="10"/>
  <c r="E807" i="10"/>
  <c r="P816" i="10"/>
  <c r="D612" i="10"/>
  <c r="CC52" i="10"/>
  <c r="CC67" i="10" s="1"/>
  <c r="J812" i="10" s="1"/>
  <c r="CE80" i="10"/>
  <c r="C429" i="10"/>
  <c r="F537" i="10"/>
  <c r="BI730" i="10"/>
  <c r="C816" i="10"/>
  <c r="H612" i="10"/>
  <c r="E743" i="10"/>
  <c r="CE69" i="10"/>
  <c r="CF76" i="10"/>
  <c r="BE52" i="10" s="1"/>
  <c r="BE67" i="10" s="1"/>
  <c r="D242" i="10"/>
  <c r="B448" i="10" s="1"/>
  <c r="H507" i="10"/>
  <c r="F507" i="10"/>
  <c r="E772" i="10"/>
  <c r="M816" i="10"/>
  <c r="C458" i="10"/>
  <c r="D438" i="10"/>
  <c r="D435" i="10"/>
  <c r="C473" i="10"/>
  <c r="E804" i="10"/>
  <c r="E764" i="10"/>
  <c r="R816" i="10"/>
  <c r="I612" i="10"/>
  <c r="E783" i="10"/>
  <c r="Q816" i="10"/>
  <c r="G612" i="10"/>
  <c r="C432" i="10"/>
  <c r="H499" i="10"/>
  <c r="F503" i="10"/>
  <c r="F532" i="10"/>
  <c r="F521" i="10"/>
  <c r="H538" i="10"/>
  <c r="CE73" i="10"/>
  <c r="AV75" i="10"/>
  <c r="N779" i="10" s="1"/>
  <c r="N815" i="10" s="1"/>
  <c r="C427" i="10"/>
  <c r="F535" i="10"/>
  <c r="J612" i="10"/>
  <c r="C431" i="10"/>
  <c r="F550" i="10"/>
  <c r="O815" i="10"/>
  <c r="T815" i="10"/>
  <c r="L815" i="10"/>
  <c r="M815" i="10"/>
  <c r="CE48" i="10" l="1"/>
  <c r="C62" i="10"/>
  <c r="CE75" i="10"/>
  <c r="N816" i="10" s="1"/>
  <c r="J788" i="10"/>
  <c r="BE71" i="10"/>
  <c r="K612" i="10"/>
  <c r="C465" i="10"/>
  <c r="AG52" i="10"/>
  <c r="AG67" i="10" s="1"/>
  <c r="O816" i="10"/>
  <c r="C463" i="10"/>
  <c r="CC71" i="10"/>
  <c r="BY52" i="10"/>
  <c r="BY67" i="10" s="1"/>
  <c r="AO52" i="10"/>
  <c r="AO67" i="10" s="1"/>
  <c r="L816" i="10"/>
  <c r="C440" i="10"/>
  <c r="AW52" i="10"/>
  <c r="AW67" i="10" s="1"/>
  <c r="T816" i="10"/>
  <c r="L612" i="10"/>
  <c r="AL52" i="10"/>
  <c r="AL67" i="10" s="1"/>
  <c r="BL52" i="10"/>
  <c r="BL67" i="10" s="1"/>
  <c r="T52" i="10"/>
  <c r="T67" i="10" s="1"/>
  <c r="AJ52" i="10"/>
  <c r="AJ67" i="10" s="1"/>
  <c r="BV52" i="10"/>
  <c r="BV67" i="10" s="1"/>
  <c r="BK52" i="10"/>
  <c r="BK67" i="10" s="1"/>
  <c r="C52" i="10"/>
  <c r="AK52" i="10"/>
  <c r="AK67" i="10" s="1"/>
  <c r="L52" i="10"/>
  <c r="L67" i="10" s="1"/>
  <c r="AA52" i="10"/>
  <c r="AA67" i="10" s="1"/>
  <c r="BT52" i="10"/>
  <c r="BT67" i="10" s="1"/>
  <c r="BS52" i="10"/>
  <c r="BS67" i="10" s="1"/>
  <c r="BJ52" i="10"/>
  <c r="BJ67" i="10" s="1"/>
  <c r="BA52" i="10"/>
  <c r="BA67" i="10" s="1"/>
  <c r="AR52" i="10"/>
  <c r="AR67" i="10" s="1"/>
  <c r="AI52" i="10"/>
  <c r="AI67" i="10" s="1"/>
  <c r="Z52" i="10"/>
  <c r="Z67" i="10" s="1"/>
  <c r="R52" i="10"/>
  <c r="R67" i="10" s="1"/>
  <c r="J52" i="10"/>
  <c r="J67" i="10" s="1"/>
  <c r="F52" i="10"/>
  <c r="F67" i="10" s="1"/>
  <c r="AC52" i="10"/>
  <c r="AC67" i="10" s="1"/>
  <c r="CB52" i="10"/>
  <c r="CB67" i="10" s="1"/>
  <c r="BR52" i="10"/>
  <c r="BR67" i="10" s="1"/>
  <c r="BI52" i="10"/>
  <c r="BI67" i="10" s="1"/>
  <c r="AZ52" i="10"/>
  <c r="AZ67" i="10" s="1"/>
  <c r="AQ52" i="10"/>
  <c r="AQ67" i="10" s="1"/>
  <c r="AH52" i="10"/>
  <c r="AH67" i="10" s="1"/>
  <c r="Y52" i="10"/>
  <c r="Y67" i="10" s="1"/>
  <c r="Q52" i="10"/>
  <c r="Q67" i="10" s="1"/>
  <c r="I52" i="10"/>
  <c r="I67" i="10" s="1"/>
  <c r="BX52" i="10"/>
  <c r="BX67" i="10" s="1"/>
  <c r="AV52" i="10"/>
  <c r="AV67" i="10" s="1"/>
  <c r="AM52" i="10"/>
  <c r="AM67" i="10" s="1"/>
  <c r="N52" i="10"/>
  <c r="N67" i="10" s="1"/>
  <c r="BN52" i="10"/>
  <c r="BN67" i="10" s="1"/>
  <c r="U52" i="10"/>
  <c r="U67" i="10" s="1"/>
  <c r="AT52" i="10"/>
  <c r="AT67" i="10" s="1"/>
  <c r="AS52" i="10"/>
  <c r="AS67" i="10" s="1"/>
  <c r="K52" i="10"/>
  <c r="K67" i="10" s="1"/>
  <c r="CA52" i="10"/>
  <c r="CA67" i="10" s="1"/>
  <c r="BQ52" i="10"/>
  <c r="BQ67" i="10" s="1"/>
  <c r="BH52" i="10"/>
  <c r="BH67" i="10" s="1"/>
  <c r="AY52" i="10"/>
  <c r="AY67" i="10" s="1"/>
  <c r="AP52" i="10"/>
  <c r="AP67" i="10" s="1"/>
  <c r="AF52" i="10"/>
  <c r="AF67" i="10" s="1"/>
  <c r="X52" i="10"/>
  <c r="X67" i="10" s="1"/>
  <c r="P52" i="10"/>
  <c r="P67" i="10" s="1"/>
  <c r="H52" i="10"/>
  <c r="H67" i="10" s="1"/>
  <c r="BF52" i="10"/>
  <c r="BF67" i="10" s="1"/>
  <c r="V52" i="10"/>
  <c r="V67" i="10" s="1"/>
  <c r="BW52" i="10"/>
  <c r="BW67" i="10" s="1"/>
  <c r="AU52" i="10"/>
  <c r="AU67" i="10" s="1"/>
  <c r="M52" i="10"/>
  <c r="M67" i="10" s="1"/>
  <c r="AB52" i="10"/>
  <c r="AB67" i="10" s="1"/>
  <c r="BB52" i="10"/>
  <c r="BB67" i="10" s="1"/>
  <c r="S52" i="10"/>
  <c r="S67" i="10" s="1"/>
  <c r="BZ52" i="10"/>
  <c r="BZ67" i="10" s="1"/>
  <c r="BP52" i="10"/>
  <c r="BP67" i="10" s="1"/>
  <c r="BG52" i="10"/>
  <c r="BG67" i="10" s="1"/>
  <c r="AX52" i="10"/>
  <c r="AX67" i="10" s="1"/>
  <c r="AN52" i="10"/>
  <c r="AN67" i="10" s="1"/>
  <c r="AE52" i="10"/>
  <c r="AE67" i="10" s="1"/>
  <c r="W52" i="10"/>
  <c r="W67" i="10" s="1"/>
  <c r="O52" i="10"/>
  <c r="O67" i="10" s="1"/>
  <c r="G52" i="10"/>
  <c r="G67" i="10" s="1"/>
  <c r="BO52" i="10"/>
  <c r="BO67" i="10" s="1"/>
  <c r="AD52" i="10"/>
  <c r="AD67" i="10" s="1"/>
  <c r="BD52" i="10"/>
  <c r="BD67" i="10" s="1"/>
  <c r="E52" i="10"/>
  <c r="E67" i="10" s="1"/>
  <c r="BC52" i="10"/>
  <c r="BC67" i="10" s="1"/>
  <c r="D52" i="10"/>
  <c r="D67" i="10" s="1"/>
  <c r="BM52" i="10"/>
  <c r="BM67" i="10" s="1"/>
  <c r="BU52" i="10"/>
  <c r="BU67" i="10" s="1"/>
  <c r="CE62" i="10" l="1"/>
  <c r="E734" i="10"/>
  <c r="E815" i="10" s="1"/>
  <c r="J755" i="10"/>
  <c r="X71" i="10"/>
  <c r="J738" i="10"/>
  <c r="G71" i="10"/>
  <c r="J800" i="10"/>
  <c r="BQ71" i="10"/>
  <c r="J746" i="10"/>
  <c r="O71" i="10"/>
  <c r="J739" i="10"/>
  <c r="H71" i="10"/>
  <c r="J779" i="10"/>
  <c r="AV71" i="10"/>
  <c r="J766" i="10"/>
  <c r="AI71" i="10"/>
  <c r="J735" i="10"/>
  <c r="D71" i="10"/>
  <c r="J754" i="10"/>
  <c r="W71" i="10"/>
  <c r="J785" i="10"/>
  <c r="BB71" i="10"/>
  <c r="J747" i="10"/>
  <c r="P71" i="10"/>
  <c r="J742" i="10"/>
  <c r="K71" i="10"/>
  <c r="J807" i="10"/>
  <c r="BX71" i="10"/>
  <c r="J801" i="10"/>
  <c r="BR71" i="10"/>
  <c r="J775" i="10"/>
  <c r="AR71" i="10"/>
  <c r="CE52" i="10"/>
  <c r="C67" i="10"/>
  <c r="J762" i="10"/>
  <c r="AE71" i="10"/>
  <c r="J784" i="10"/>
  <c r="BA71" i="10"/>
  <c r="J736" i="10"/>
  <c r="E71" i="10"/>
  <c r="J748" i="10"/>
  <c r="Q71" i="10"/>
  <c r="J760" i="10"/>
  <c r="AC71" i="10"/>
  <c r="J793" i="10"/>
  <c r="BJ71" i="10"/>
  <c r="J805" i="10"/>
  <c r="BV71" i="10"/>
  <c r="J811" i="10"/>
  <c r="CB71" i="10"/>
  <c r="J780" i="10"/>
  <c r="AW71" i="10"/>
  <c r="J777" i="10"/>
  <c r="AT71" i="10"/>
  <c r="J781" i="10"/>
  <c r="AX71" i="10"/>
  <c r="J773" i="10"/>
  <c r="AP71" i="10"/>
  <c r="J802" i="10"/>
  <c r="BS71" i="10"/>
  <c r="J776" i="10"/>
  <c r="AS71" i="10"/>
  <c r="J794" i="10"/>
  <c r="BK71" i="10"/>
  <c r="J771" i="10"/>
  <c r="AN71" i="10"/>
  <c r="J763" i="10"/>
  <c r="AF71" i="10"/>
  <c r="J787" i="10"/>
  <c r="BD71" i="10"/>
  <c r="J752" i="10"/>
  <c r="U71" i="10"/>
  <c r="J737" i="10"/>
  <c r="F71" i="10"/>
  <c r="J767" i="10"/>
  <c r="AJ71" i="10"/>
  <c r="J761" i="10"/>
  <c r="AD71" i="10"/>
  <c r="J790" i="10"/>
  <c r="BG71" i="10"/>
  <c r="J806" i="10"/>
  <c r="BW71" i="10"/>
  <c r="J782" i="10"/>
  <c r="AY71" i="10"/>
  <c r="J797" i="10"/>
  <c r="BN71" i="10"/>
  <c r="J765" i="10"/>
  <c r="AH71" i="10"/>
  <c r="J741" i="10"/>
  <c r="J71" i="10"/>
  <c r="J803" i="10"/>
  <c r="BT71" i="10"/>
  <c r="J751" i="10"/>
  <c r="T71" i="10"/>
  <c r="J772" i="10"/>
  <c r="AO71" i="10"/>
  <c r="J759" i="10"/>
  <c r="AB71" i="10"/>
  <c r="J764" i="10"/>
  <c r="AG71" i="10"/>
  <c r="J744" i="10"/>
  <c r="M71" i="10"/>
  <c r="J804" i="10"/>
  <c r="BU71" i="10"/>
  <c r="J778" i="10"/>
  <c r="AU71" i="10"/>
  <c r="J756" i="10"/>
  <c r="Y71" i="10"/>
  <c r="J796" i="10"/>
  <c r="BM71" i="10"/>
  <c r="J798" i="10"/>
  <c r="BO71" i="10"/>
  <c r="J799" i="10"/>
  <c r="BP71" i="10"/>
  <c r="J753" i="10"/>
  <c r="V71" i="10"/>
  <c r="J791" i="10"/>
  <c r="BH71" i="10"/>
  <c r="J745" i="10"/>
  <c r="N71" i="10"/>
  <c r="J774" i="10"/>
  <c r="AQ71" i="10"/>
  <c r="J749" i="10"/>
  <c r="R71" i="10"/>
  <c r="J758" i="10"/>
  <c r="AA71" i="10"/>
  <c r="J795" i="10"/>
  <c r="BL71" i="10"/>
  <c r="J808" i="10"/>
  <c r="BY71" i="10"/>
  <c r="J786" i="10"/>
  <c r="BC71" i="10"/>
  <c r="J809" i="10"/>
  <c r="BZ71" i="10"/>
  <c r="J770" i="10"/>
  <c r="AM71" i="10"/>
  <c r="J783" i="10"/>
  <c r="AZ71" i="10"/>
  <c r="J757" i="10"/>
  <c r="Z71" i="10"/>
  <c r="J743" i="10"/>
  <c r="L71" i="10"/>
  <c r="J769" i="10"/>
  <c r="AL71" i="10"/>
  <c r="C620" i="10"/>
  <c r="C574" i="10"/>
  <c r="C614" i="10"/>
  <c r="C550" i="10"/>
  <c r="J740" i="10"/>
  <c r="I71" i="10"/>
  <c r="J789" i="10"/>
  <c r="BF71" i="10"/>
  <c r="J750" i="10"/>
  <c r="S71" i="10"/>
  <c r="J810" i="10"/>
  <c r="CA71" i="10"/>
  <c r="J792" i="10"/>
  <c r="BI71" i="10"/>
  <c r="J768" i="10"/>
  <c r="AK71" i="10"/>
  <c r="E816" i="10" l="1"/>
  <c r="C428" i="10"/>
  <c r="C696" i="10"/>
  <c r="C524" i="10"/>
  <c r="C673" i="10"/>
  <c r="C501" i="10"/>
  <c r="C684" i="10"/>
  <c r="C512" i="10"/>
  <c r="C570" i="10"/>
  <c r="C645" i="10"/>
  <c r="C561" i="10"/>
  <c r="C621" i="10"/>
  <c r="C693" i="10"/>
  <c r="C521" i="10"/>
  <c r="C675" i="10"/>
  <c r="C503" i="10"/>
  <c r="G503" i="10" s="1"/>
  <c r="C671" i="10"/>
  <c r="C499" i="10"/>
  <c r="G499" i="10" s="1"/>
  <c r="C707" i="10"/>
  <c r="C535" i="10"/>
  <c r="G535" i="10" s="1"/>
  <c r="C682" i="10"/>
  <c r="C510" i="10"/>
  <c r="J734" i="10"/>
  <c r="J815" i="10" s="1"/>
  <c r="CE67" i="10"/>
  <c r="C71" i="10"/>
  <c r="C676" i="10"/>
  <c r="C504" i="10"/>
  <c r="G504" i="10" s="1"/>
  <c r="C669" i="10"/>
  <c r="C497" i="10"/>
  <c r="G497" i="10" s="1"/>
  <c r="C680" i="10"/>
  <c r="C508" i="10"/>
  <c r="G508" i="10" s="1"/>
  <c r="D615" i="10"/>
  <c r="C694" i="10"/>
  <c r="C522" i="10"/>
  <c r="C569" i="10"/>
  <c r="C644" i="10"/>
  <c r="C688" i="10"/>
  <c r="C516" i="10"/>
  <c r="C689" i="10"/>
  <c r="C517" i="10"/>
  <c r="C628" i="10"/>
  <c r="C545" i="10"/>
  <c r="C708" i="10"/>
  <c r="C536" i="10"/>
  <c r="G536" i="10" s="1"/>
  <c r="C712" i="10"/>
  <c r="C540" i="10"/>
  <c r="G540" i="10" s="1"/>
  <c r="C568" i="10"/>
  <c r="C643" i="10"/>
  <c r="C705" i="10"/>
  <c r="C533" i="10"/>
  <c r="G533" i="10" s="1"/>
  <c r="C573" i="10"/>
  <c r="C622" i="10"/>
  <c r="C702" i="10"/>
  <c r="C530" i="10"/>
  <c r="C629" i="10"/>
  <c r="C551" i="10"/>
  <c r="C703" i="10"/>
  <c r="C531" i="10"/>
  <c r="C704" i="10"/>
  <c r="C532" i="10"/>
  <c r="G532" i="10" s="1"/>
  <c r="C557" i="10"/>
  <c r="C637" i="10"/>
  <c r="C679" i="10"/>
  <c r="C507" i="10"/>
  <c r="G507" i="10" s="1"/>
  <c r="C627" i="10"/>
  <c r="C560" i="10"/>
  <c r="C641" i="10"/>
  <c r="C566" i="10"/>
  <c r="C706" i="10"/>
  <c r="C534" i="10"/>
  <c r="G534" i="10" s="1"/>
  <c r="C699" i="10"/>
  <c r="C527" i="10"/>
  <c r="G527" i="10" s="1"/>
  <c r="C552" i="10"/>
  <c r="C618" i="10"/>
  <c r="C686" i="10"/>
  <c r="C514" i="10"/>
  <c r="C556" i="10"/>
  <c r="C635" i="10"/>
  <c r="C616" i="10"/>
  <c r="C543" i="10"/>
  <c r="C642" i="10"/>
  <c r="C567" i="10"/>
  <c r="C709" i="10"/>
  <c r="C537" i="10"/>
  <c r="C700" i="10"/>
  <c r="C528" i="10"/>
  <c r="G528" i="10" s="1"/>
  <c r="C634" i="10"/>
  <c r="C554" i="10"/>
  <c r="C677" i="10"/>
  <c r="C505" i="10"/>
  <c r="G505" i="10" s="1"/>
  <c r="C692" i="10"/>
  <c r="C520" i="10"/>
  <c r="C638" i="10"/>
  <c r="C558" i="10"/>
  <c r="C513" i="10"/>
  <c r="G513" i="10" s="1"/>
  <c r="C685" i="10"/>
  <c r="C695" i="10"/>
  <c r="C523" i="10"/>
  <c r="C710" i="10"/>
  <c r="C538" i="10"/>
  <c r="G538" i="10" s="1"/>
  <c r="C555" i="10"/>
  <c r="C617" i="10"/>
  <c r="C546" i="10"/>
  <c r="C630" i="10"/>
  <c r="C563" i="10"/>
  <c r="C626" i="10"/>
  <c r="C632" i="10"/>
  <c r="C547" i="10"/>
  <c r="C713" i="10"/>
  <c r="C541" i="10"/>
  <c r="C672" i="10"/>
  <c r="C500" i="10"/>
  <c r="G500" i="10" s="1"/>
  <c r="C498" i="10"/>
  <c r="C670" i="10"/>
  <c r="C681" i="10"/>
  <c r="C509" i="10"/>
  <c r="C562" i="10"/>
  <c r="C623" i="10"/>
  <c r="C674" i="10"/>
  <c r="C502" i="10"/>
  <c r="G502" i="10" s="1"/>
  <c r="C571" i="10"/>
  <c r="C646" i="10"/>
  <c r="C553" i="10"/>
  <c r="C636" i="10"/>
  <c r="C678" i="10"/>
  <c r="C506" i="10"/>
  <c r="G506" i="10" s="1"/>
  <c r="C559" i="10"/>
  <c r="C619" i="10"/>
  <c r="C624" i="10"/>
  <c r="C549" i="10"/>
  <c r="C711" i="10"/>
  <c r="C539" i="10"/>
  <c r="C572" i="10"/>
  <c r="C647" i="10"/>
  <c r="G550" i="10"/>
  <c r="H550" i="10" s="1"/>
  <c r="C691" i="10"/>
  <c r="C519" i="10"/>
  <c r="C633" i="10"/>
  <c r="C548" i="10"/>
  <c r="C683" i="10"/>
  <c r="C511" i="10"/>
  <c r="C687" i="10"/>
  <c r="C515" i="10"/>
  <c r="C690" i="10"/>
  <c r="C518" i="10"/>
  <c r="C698" i="10"/>
  <c r="C526" i="10"/>
  <c r="C565" i="10"/>
  <c r="C640" i="10"/>
  <c r="C625" i="10"/>
  <c r="C544" i="10"/>
  <c r="C701" i="10"/>
  <c r="C529" i="10"/>
  <c r="C697" i="10"/>
  <c r="C525" i="10"/>
  <c r="G525" i="10" s="1"/>
  <c r="C564" i="10"/>
  <c r="C639" i="10"/>
  <c r="C631" i="10"/>
  <c r="C542" i="10"/>
  <c r="C648" i="10" l="1"/>
  <c r="M716" i="10" s="1"/>
  <c r="Y816" i="10" s="1"/>
  <c r="G511" i="10"/>
  <c r="H511" i="10" s="1"/>
  <c r="G529" i="10"/>
  <c r="H529" i="10" s="1"/>
  <c r="G523" i="10"/>
  <c r="H523" i="10" s="1"/>
  <c r="G544" i="10"/>
  <c r="H544" i="10"/>
  <c r="G515" i="10"/>
  <c r="H515" i="10" s="1"/>
  <c r="G517" i="10"/>
  <c r="H517" i="10" s="1"/>
  <c r="G518" i="10"/>
  <c r="H518" i="10"/>
  <c r="G531" i="10"/>
  <c r="H531" i="10"/>
  <c r="G498" i="10"/>
  <c r="H498" i="10"/>
  <c r="G546" i="10"/>
  <c r="H546" i="10"/>
  <c r="D712" i="10"/>
  <c r="D704" i="10"/>
  <c r="D696" i="10"/>
  <c r="D709" i="10"/>
  <c r="D701" i="10"/>
  <c r="D706" i="10"/>
  <c r="D698" i="10"/>
  <c r="D711" i="10"/>
  <c r="D703" i="10"/>
  <c r="D708" i="10"/>
  <c r="D700" i="10"/>
  <c r="D692" i="10"/>
  <c r="D684" i="10"/>
  <c r="D713" i="10"/>
  <c r="D705" i="10"/>
  <c r="D697" i="10"/>
  <c r="D710" i="10"/>
  <c r="D702" i="10"/>
  <c r="D694" i="10"/>
  <c r="D716" i="10"/>
  <c r="D707" i="10"/>
  <c r="D699" i="10"/>
  <c r="D691" i="10"/>
  <c r="D683" i="10"/>
  <c r="D677" i="10"/>
  <c r="D669" i="10"/>
  <c r="D627" i="10"/>
  <c r="D674" i="10"/>
  <c r="D623" i="10"/>
  <c r="D619" i="10"/>
  <c r="D695" i="10"/>
  <c r="D682" i="10"/>
  <c r="D679" i="10"/>
  <c r="D690" i="10"/>
  <c r="D689" i="10"/>
  <c r="D688" i="10"/>
  <c r="D676" i="10"/>
  <c r="D668" i="10"/>
  <c r="D628" i="10"/>
  <c r="D622" i="10"/>
  <c r="D618" i="10"/>
  <c r="D687" i="10"/>
  <c r="D686" i="10"/>
  <c r="D681" i="10"/>
  <c r="D673" i="10"/>
  <c r="D685" i="10"/>
  <c r="D693" i="10"/>
  <c r="D680" i="10"/>
  <c r="D672" i="10"/>
  <c r="D620" i="10"/>
  <c r="D616" i="10"/>
  <c r="D678" i="10"/>
  <c r="D637" i="10"/>
  <c r="D675" i="10"/>
  <c r="D671" i="10"/>
  <c r="D647" i="10"/>
  <c r="D642" i="10"/>
  <c r="D634" i="10"/>
  <c r="D624" i="10"/>
  <c r="D639" i="10"/>
  <c r="D631" i="10"/>
  <c r="D644" i="10"/>
  <c r="D636" i="10"/>
  <c r="D621" i="10"/>
  <c r="D646" i="10"/>
  <c r="D641" i="10"/>
  <c r="D633" i="10"/>
  <c r="D670" i="10"/>
  <c r="D638" i="10"/>
  <c r="D630" i="10"/>
  <c r="D626" i="10"/>
  <c r="D645" i="10"/>
  <c r="D640" i="10"/>
  <c r="D632" i="10"/>
  <c r="D629" i="10"/>
  <c r="D625" i="10"/>
  <c r="D635" i="10"/>
  <c r="D617" i="10"/>
  <c r="D643" i="10"/>
  <c r="C668" i="10"/>
  <c r="C715" i="10" s="1"/>
  <c r="C496" i="10"/>
  <c r="J816" i="10"/>
  <c r="C433" i="10"/>
  <c r="C441" i="10" s="1"/>
  <c r="CE71" i="10"/>
  <c r="C716" i="10" s="1"/>
  <c r="G512" i="10"/>
  <c r="H512" i="10"/>
  <c r="G530" i="10"/>
  <c r="H530" i="10" s="1"/>
  <c r="G526" i="10"/>
  <c r="H526" i="10" s="1"/>
  <c r="G539" i="10"/>
  <c r="H539" i="10" s="1"/>
  <c r="G509" i="10"/>
  <c r="H509" i="10" s="1"/>
  <c r="G520" i="10"/>
  <c r="H520" i="10" s="1"/>
  <c r="H537" i="10"/>
  <c r="G537" i="10"/>
  <c r="G514" i="10"/>
  <c r="H514" i="10" s="1"/>
  <c r="G510" i="10"/>
  <c r="H510" i="10"/>
  <c r="G521" i="10"/>
  <c r="H521" i="10"/>
  <c r="G501" i="10"/>
  <c r="H501" i="10" s="1"/>
  <c r="G516" i="10"/>
  <c r="H516" i="10" s="1"/>
  <c r="G545" i="10"/>
  <c r="H545" i="10" s="1"/>
  <c r="G522" i="10"/>
  <c r="H522" i="10" s="1"/>
  <c r="G524" i="10"/>
  <c r="H524" i="10"/>
  <c r="G519" i="10"/>
  <c r="H519" i="10" s="1"/>
  <c r="E612" i="10" l="1"/>
  <c r="D715" i="10"/>
  <c r="G496" i="10"/>
  <c r="H496" i="10"/>
  <c r="E623" i="10"/>
  <c r="E709" i="10" l="1"/>
  <c r="E701" i="10"/>
  <c r="E693" i="10"/>
  <c r="E706" i="10"/>
  <c r="E698" i="10"/>
  <c r="E711" i="10"/>
  <c r="E703" i="10"/>
  <c r="E695" i="10"/>
  <c r="E708" i="10"/>
  <c r="E700" i="10"/>
  <c r="E713" i="10"/>
  <c r="E705" i="10"/>
  <c r="E697" i="10"/>
  <c r="E689" i="10"/>
  <c r="E710" i="10"/>
  <c r="E702" i="10"/>
  <c r="E694" i="10"/>
  <c r="E716" i="10"/>
  <c r="E707" i="10"/>
  <c r="E699" i="10"/>
  <c r="E712" i="10"/>
  <c r="E704" i="10"/>
  <c r="E696" i="10"/>
  <c r="E688" i="10"/>
  <c r="E674" i="10"/>
  <c r="E682" i="10"/>
  <c r="E679" i="10"/>
  <c r="E671" i="10"/>
  <c r="E625" i="10"/>
  <c r="E691" i="10"/>
  <c r="E690" i="10"/>
  <c r="E676" i="10"/>
  <c r="E687" i="10"/>
  <c r="E686" i="10"/>
  <c r="E681" i="10"/>
  <c r="E673" i="10"/>
  <c r="E692" i="10"/>
  <c r="E685" i="10"/>
  <c r="E678" i="10"/>
  <c r="E670" i="10"/>
  <c r="E647" i="10"/>
  <c r="E646" i="10"/>
  <c r="E645" i="10"/>
  <c r="E629" i="10"/>
  <c r="E626" i="10"/>
  <c r="E683" i="10"/>
  <c r="E677" i="10"/>
  <c r="E669" i="10"/>
  <c r="E627" i="10"/>
  <c r="E675" i="10"/>
  <c r="E642" i="10"/>
  <c r="E634" i="10"/>
  <c r="E624" i="10"/>
  <c r="E639" i="10"/>
  <c r="E631" i="10"/>
  <c r="E628" i="10"/>
  <c r="E644" i="10"/>
  <c r="E636" i="10"/>
  <c r="E641" i="10"/>
  <c r="E633" i="10"/>
  <c r="E680" i="10"/>
  <c r="E638" i="10"/>
  <c r="E630" i="10"/>
  <c r="E672" i="10"/>
  <c r="E668" i="10"/>
  <c r="E643" i="10"/>
  <c r="E635" i="10"/>
  <c r="E684" i="10"/>
  <c r="E637" i="10"/>
  <c r="E632" i="10"/>
  <c r="E640" i="10"/>
  <c r="E715" i="10" l="1"/>
  <c r="F624" i="10"/>
  <c r="F706" i="10" l="1"/>
  <c r="F698" i="10"/>
  <c r="F711" i="10"/>
  <c r="F703" i="10"/>
  <c r="F695" i="10"/>
  <c r="F708" i="10"/>
  <c r="F700" i="10"/>
  <c r="F713" i="10"/>
  <c r="F705" i="10"/>
  <c r="F710" i="10"/>
  <c r="F702" i="10"/>
  <c r="F694" i="10"/>
  <c r="F686" i="10"/>
  <c r="F716" i="10"/>
  <c r="F707" i="10"/>
  <c r="F699" i="10"/>
  <c r="F712" i="10"/>
  <c r="F704" i="10"/>
  <c r="F696" i="10"/>
  <c r="F709" i="10"/>
  <c r="F701" i="10"/>
  <c r="F693" i="10"/>
  <c r="F682" i="10"/>
  <c r="F679" i="10"/>
  <c r="F671" i="10"/>
  <c r="F625" i="10"/>
  <c r="F691" i="10"/>
  <c r="F690" i="10"/>
  <c r="F676" i="10"/>
  <c r="F668" i="10"/>
  <c r="F628" i="10"/>
  <c r="F689" i="10"/>
  <c r="F688" i="10"/>
  <c r="F687" i="10"/>
  <c r="F681" i="10"/>
  <c r="F692" i="10"/>
  <c r="F685" i="10"/>
  <c r="F678" i="10"/>
  <c r="F670" i="10"/>
  <c r="F647" i="10"/>
  <c r="F646" i="10"/>
  <c r="F645" i="10"/>
  <c r="F629" i="10"/>
  <c r="F626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84" i="10"/>
  <c r="F680" i="10"/>
  <c r="F697" i="10"/>
  <c r="F674" i="10"/>
  <c r="F683" i="10"/>
  <c r="F673" i="10"/>
  <c r="F669" i="10"/>
  <c r="F677" i="10"/>
  <c r="F627" i="10"/>
  <c r="F672" i="10"/>
  <c r="F715" i="10" l="1"/>
  <c r="G625" i="10"/>
  <c r="G711" i="10" l="1"/>
  <c r="G703" i="10"/>
  <c r="G695" i="10"/>
  <c r="G708" i="10"/>
  <c r="G700" i="10"/>
  <c r="G713" i="10"/>
  <c r="G705" i="10"/>
  <c r="G697" i="10"/>
  <c r="G710" i="10"/>
  <c r="G702" i="10"/>
  <c r="G716" i="10"/>
  <c r="G707" i="10"/>
  <c r="G699" i="10"/>
  <c r="G691" i="10"/>
  <c r="G683" i="10"/>
  <c r="G712" i="10"/>
  <c r="G704" i="10"/>
  <c r="G696" i="10"/>
  <c r="G709" i="10"/>
  <c r="G701" i="10"/>
  <c r="G693" i="10"/>
  <c r="G706" i="10"/>
  <c r="G698" i="10"/>
  <c r="G690" i="10"/>
  <c r="G676" i="10"/>
  <c r="G668" i="10"/>
  <c r="G628" i="10"/>
  <c r="G689" i="10"/>
  <c r="G688" i="10"/>
  <c r="G687" i="10"/>
  <c r="G681" i="10"/>
  <c r="G673" i="10"/>
  <c r="G692" i="10"/>
  <c r="G686" i="10"/>
  <c r="G685" i="10"/>
  <c r="G678" i="10"/>
  <c r="G694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4" i="10"/>
  <c r="G680" i="10"/>
  <c r="G672" i="10"/>
  <c r="G682" i="10"/>
  <c r="G679" i="10"/>
  <c r="G671" i="10"/>
  <c r="G669" i="10"/>
  <c r="G647" i="10"/>
  <c r="G677" i="10"/>
  <c r="G627" i="10"/>
  <c r="G646" i="10"/>
  <c r="G674" i="10"/>
  <c r="G670" i="10"/>
  <c r="G626" i="10"/>
  <c r="G629" i="10"/>
  <c r="G645" i="10"/>
  <c r="G715" i="10" l="1"/>
  <c r="H628" i="10"/>
  <c r="H708" i="10" l="1"/>
  <c r="H700" i="10"/>
  <c r="H692" i="10"/>
  <c r="H713" i="10"/>
  <c r="H705" i="10"/>
  <c r="H697" i="10"/>
  <c r="H710" i="10"/>
  <c r="H702" i="10"/>
  <c r="H694" i="10"/>
  <c r="H716" i="10"/>
  <c r="H707" i="10"/>
  <c r="H699" i="10"/>
  <c r="H712" i="10"/>
  <c r="H704" i="10"/>
  <c r="H696" i="10"/>
  <c r="H688" i="10"/>
  <c r="H709" i="10"/>
  <c r="H701" i="10"/>
  <c r="H693" i="10"/>
  <c r="H706" i="10"/>
  <c r="H698" i="10"/>
  <c r="H711" i="10"/>
  <c r="H703" i="10"/>
  <c r="H695" i="10"/>
  <c r="H687" i="10"/>
  <c r="H691" i="10"/>
  <c r="H690" i="10"/>
  <c r="H689" i="10"/>
  <c r="H681" i="10"/>
  <c r="H673" i="10"/>
  <c r="H686" i="10"/>
  <c r="H685" i="10"/>
  <c r="H678" i="10"/>
  <c r="H670" i="10"/>
  <c r="H647" i="10"/>
  <c r="H646" i="10"/>
  <c r="H645" i="10"/>
  <c r="H629" i="10"/>
  <c r="H675" i="10"/>
  <c r="H684" i="10"/>
  <c r="H680" i="10"/>
  <c r="H672" i="10"/>
  <c r="H677" i="10"/>
  <c r="H669" i="10"/>
  <c r="H683" i="10"/>
  <c r="H676" i="10"/>
  <c r="H668" i="10"/>
  <c r="H671" i="10"/>
  <c r="H639" i="10"/>
  <c r="H631" i="10"/>
  <c r="H682" i="10"/>
  <c r="H644" i="10"/>
  <c r="H636" i="10"/>
  <c r="H641" i="10"/>
  <c r="H633" i="10"/>
  <c r="H674" i="10"/>
  <c r="H638" i="10"/>
  <c r="H630" i="10"/>
  <c r="H643" i="10"/>
  <c r="H635" i="10"/>
  <c r="H679" i="10"/>
  <c r="H640" i="10"/>
  <c r="H632" i="10"/>
  <c r="H642" i="10"/>
  <c r="H634" i="10"/>
  <c r="H637" i="10"/>
  <c r="H715" i="10" l="1"/>
  <c r="I629" i="10"/>
  <c r="I713" i="10" l="1"/>
  <c r="I705" i="10"/>
  <c r="I697" i="10"/>
  <c r="I710" i="10"/>
  <c r="I702" i="10"/>
  <c r="I694" i="10"/>
  <c r="I716" i="10"/>
  <c r="I707" i="10"/>
  <c r="I699" i="10"/>
  <c r="I712" i="10"/>
  <c r="I704" i="10"/>
  <c r="I709" i="10"/>
  <c r="I701" i="10"/>
  <c r="I693" i="10"/>
  <c r="I685" i="10"/>
  <c r="I706" i="10"/>
  <c r="I698" i="10"/>
  <c r="I711" i="10"/>
  <c r="I703" i="10"/>
  <c r="I695" i="10"/>
  <c r="I708" i="10"/>
  <c r="I700" i="10"/>
  <c r="I692" i="10"/>
  <c r="I696" i="10"/>
  <c r="I688" i="10"/>
  <c r="I687" i="10"/>
  <c r="I686" i="10"/>
  <c r="I678" i="10"/>
  <c r="I670" i="10"/>
  <c r="I647" i="10"/>
  <c r="I646" i="10"/>
  <c r="I645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4" i="10"/>
  <c r="I680" i="10"/>
  <c r="I677" i="10"/>
  <c r="I669" i="10"/>
  <c r="I683" i="10"/>
  <c r="I674" i="10"/>
  <c r="I682" i="10"/>
  <c r="I679" i="10"/>
  <c r="I691" i="10"/>
  <c r="I690" i="10"/>
  <c r="I689" i="10"/>
  <c r="I681" i="10"/>
  <c r="I673" i="10"/>
  <c r="I672" i="10"/>
  <c r="I668" i="10"/>
  <c r="I676" i="10"/>
  <c r="I671" i="10"/>
  <c r="I715" i="10" l="1"/>
  <c r="J630" i="10"/>
  <c r="J710" i="10" l="1"/>
  <c r="J702" i="10"/>
  <c r="J694" i="10"/>
  <c r="J716" i="10"/>
  <c r="J707" i="10"/>
  <c r="J699" i="10"/>
  <c r="J712" i="10"/>
  <c r="J704" i="10"/>
  <c r="J696" i="10"/>
  <c r="J709" i="10"/>
  <c r="J701" i="10"/>
  <c r="J706" i="10"/>
  <c r="J698" i="10"/>
  <c r="J690" i="10"/>
  <c r="J682" i="10"/>
  <c r="J711" i="10"/>
  <c r="J703" i="10"/>
  <c r="J695" i="10"/>
  <c r="J708" i="10"/>
  <c r="J700" i="10"/>
  <c r="J692" i="10"/>
  <c r="J713" i="10"/>
  <c r="J705" i="10"/>
  <c r="J697" i="10"/>
  <c r="J689" i="10"/>
  <c r="J685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4" i="10"/>
  <c r="J680" i="10"/>
  <c r="J672" i="10"/>
  <c r="J677" i="10"/>
  <c r="J683" i="10"/>
  <c r="J674" i="10"/>
  <c r="J679" i="10"/>
  <c r="J671" i="10"/>
  <c r="J688" i="10"/>
  <c r="J687" i="10"/>
  <c r="J686" i="10"/>
  <c r="J678" i="10"/>
  <c r="J670" i="10"/>
  <c r="J647" i="10"/>
  <c r="J646" i="10"/>
  <c r="J645" i="10"/>
  <c r="J681" i="10"/>
  <c r="J668" i="10"/>
  <c r="J676" i="10"/>
  <c r="J691" i="10"/>
  <c r="J673" i="10"/>
  <c r="J669" i="10"/>
  <c r="J693" i="10"/>
  <c r="L647" i="10" l="1"/>
  <c r="K644" i="10"/>
  <c r="J715" i="10"/>
  <c r="K716" i="10" l="1"/>
  <c r="K707" i="10"/>
  <c r="K699" i="10"/>
  <c r="K691" i="10"/>
  <c r="K712" i="10"/>
  <c r="K704" i="10"/>
  <c r="K696" i="10"/>
  <c r="K709" i="10"/>
  <c r="K701" i="10"/>
  <c r="K706" i="10"/>
  <c r="K711" i="10"/>
  <c r="K703" i="10"/>
  <c r="K695" i="10"/>
  <c r="K687" i="10"/>
  <c r="K708" i="10"/>
  <c r="K700" i="10"/>
  <c r="K692" i="10"/>
  <c r="K713" i="10"/>
  <c r="K705" i="10"/>
  <c r="K697" i="10"/>
  <c r="K710" i="10"/>
  <c r="K702" i="10"/>
  <c r="K694" i="10"/>
  <c r="K686" i="10"/>
  <c r="K684" i="10"/>
  <c r="K680" i="10"/>
  <c r="K672" i="10"/>
  <c r="K677" i="10"/>
  <c r="K669" i="10"/>
  <c r="K683" i="10"/>
  <c r="K679" i="10"/>
  <c r="K671" i="10"/>
  <c r="K682" i="10"/>
  <c r="K676" i="10"/>
  <c r="K668" i="10"/>
  <c r="K698" i="10"/>
  <c r="K693" i="10"/>
  <c r="K681" i="10"/>
  <c r="K685" i="10"/>
  <c r="K675" i="10"/>
  <c r="K690" i="10"/>
  <c r="K689" i="10"/>
  <c r="K688" i="10"/>
  <c r="K674" i="10"/>
  <c r="K670" i="10"/>
  <c r="K678" i="10"/>
  <c r="K673" i="10"/>
  <c r="L712" i="10"/>
  <c r="M712" i="10" s="1"/>
  <c r="Y778" i="10" s="1"/>
  <c r="L704" i="10"/>
  <c r="L696" i="10"/>
  <c r="L709" i="10"/>
  <c r="L701" i="10"/>
  <c r="M701" i="10" s="1"/>
  <c r="Y767" i="10" s="1"/>
  <c r="L706" i="10"/>
  <c r="L698" i="10"/>
  <c r="M698" i="10" s="1"/>
  <c r="Y764" i="10" s="1"/>
  <c r="L711" i="10"/>
  <c r="M711" i="10" s="1"/>
  <c r="Y777" i="10" s="1"/>
  <c r="L703" i="10"/>
  <c r="M703" i="10" s="1"/>
  <c r="Y769" i="10" s="1"/>
  <c r="L708" i="10"/>
  <c r="L700" i="10"/>
  <c r="M700" i="10" s="1"/>
  <c r="Y766" i="10" s="1"/>
  <c r="L692" i="10"/>
  <c r="M692" i="10" s="1"/>
  <c r="Y758" i="10" s="1"/>
  <c r="L684" i="10"/>
  <c r="M684" i="10" s="1"/>
  <c r="Y750" i="10" s="1"/>
  <c r="L713" i="10"/>
  <c r="L705" i="10"/>
  <c r="L697" i="10"/>
  <c r="M697" i="10" s="1"/>
  <c r="Y763" i="10" s="1"/>
  <c r="L710" i="10"/>
  <c r="M710" i="10" s="1"/>
  <c r="Y776" i="10" s="1"/>
  <c r="L702" i="10"/>
  <c r="L694" i="10"/>
  <c r="L716" i="10"/>
  <c r="L707" i="10"/>
  <c r="L699" i="10"/>
  <c r="L691" i="10"/>
  <c r="M691" i="10" s="1"/>
  <c r="Y757" i="10" s="1"/>
  <c r="L677" i="10"/>
  <c r="M677" i="10" s="1"/>
  <c r="Y743" i="10" s="1"/>
  <c r="L669" i="10"/>
  <c r="M669" i="10" s="1"/>
  <c r="Y735" i="10" s="1"/>
  <c r="L695" i="10"/>
  <c r="M695" i="10" s="1"/>
  <c r="Y761" i="10" s="1"/>
  <c r="L683" i="10"/>
  <c r="M683" i="10" s="1"/>
  <c r="Y749" i="10" s="1"/>
  <c r="L674" i="10"/>
  <c r="M674" i="10" s="1"/>
  <c r="Y740" i="10" s="1"/>
  <c r="L679" i="10"/>
  <c r="L682" i="10"/>
  <c r="M682" i="10" s="1"/>
  <c r="Y748" i="10" s="1"/>
  <c r="L676" i="10"/>
  <c r="M676" i="10" s="1"/>
  <c r="Y742" i="10" s="1"/>
  <c r="L668" i="10"/>
  <c r="L693" i="10"/>
  <c r="M693" i="10" s="1"/>
  <c r="Y759" i="10" s="1"/>
  <c r="L681" i="10"/>
  <c r="L673" i="10"/>
  <c r="L690" i="10"/>
  <c r="M690" i="10" s="1"/>
  <c r="Y756" i="10" s="1"/>
  <c r="L689" i="10"/>
  <c r="M689" i="10" s="1"/>
  <c r="Y755" i="10" s="1"/>
  <c r="L688" i="10"/>
  <c r="L680" i="10"/>
  <c r="M680" i="10" s="1"/>
  <c r="Y746" i="10" s="1"/>
  <c r="L672" i="10"/>
  <c r="M672" i="10" s="1"/>
  <c r="Y738" i="10" s="1"/>
  <c r="L670" i="10"/>
  <c r="M670" i="10" s="1"/>
  <c r="Y736" i="10" s="1"/>
  <c r="L687" i="10"/>
  <c r="L686" i="10"/>
  <c r="M686" i="10" s="1"/>
  <c r="Y752" i="10" s="1"/>
  <c r="L685" i="10"/>
  <c r="M685" i="10" s="1"/>
  <c r="Y751" i="10" s="1"/>
  <c r="L675" i="10"/>
  <c r="M675" i="10" s="1"/>
  <c r="Y741" i="10" s="1"/>
  <c r="L671" i="10"/>
  <c r="M671" i="10" s="1"/>
  <c r="Y737" i="10" s="1"/>
  <c r="L678" i="10"/>
  <c r="M678" i="10" s="1"/>
  <c r="Y744" i="10" s="1"/>
  <c r="M673" i="10" l="1"/>
  <c r="Y739" i="10" s="1"/>
  <c r="M679" i="10"/>
  <c r="Y745" i="10" s="1"/>
  <c r="M707" i="10"/>
  <c r="Y773" i="10" s="1"/>
  <c r="M694" i="10"/>
  <c r="Y760" i="10" s="1"/>
  <c r="M705" i="10"/>
  <c r="Y771" i="10" s="1"/>
  <c r="M696" i="10"/>
  <c r="Y762" i="10" s="1"/>
  <c r="M687" i="10"/>
  <c r="Y753" i="10" s="1"/>
  <c r="M688" i="10"/>
  <c r="Y754" i="10" s="1"/>
  <c r="M681" i="10"/>
  <c r="Y747" i="10" s="1"/>
  <c r="M699" i="10"/>
  <c r="Y765" i="10" s="1"/>
  <c r="M702" i="10"/>
  <c r="Y768" i="10" s="1"/>
  <c r="M713" i="10"/>
  <c r="Y779" i="10" s="1"/>
  <c r="M706" i="10"/>
  <c r="Y772" i="10" s="1"/>
  <c r="L715" i="10"/>
  <c r="M668" i="10"/>
  <c r="M709" i="10"/>
  <c r="Y775" i="10" s="1"/>
  <c r="K715" i="10"/>
  <c r="M708" i="10"/>
  <c r="Y774" i="10" s="1"/>
  <c r="M704" i="10"/>
  <c r="Y770" i="10" s="1"/>
  <c r="M715" i="10" l="1"/>
  <c r="Y734" i="10"/>
  <c r="Y815" i="10" s="1"/>
  <c r="F493" i="1" l="1"/>
  <c r="D493" i="1"/>
  <c r="B493" i="1"/>
  <c r="B575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CE65" i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R75" i="1"/>
  <c r="Q75" i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CE69" i="1"/>
  <c r="I371" i="9" s="1"/>
  <c r="D361" i="1"/>
  <c r="D372" i="1"/>
  <c r="C125" i="8" s="1"/>
  <c r="D260" i="1"/>
  <c r="C16" i="8" s="1"/>
  <c r="D265" i="1"/>
  <c r="D275" i="1"/>
  <c r="D277" i="1"/>
  <c r="C35" i="8" s="1"/>
  <c r="D290" i="1"/>
  <c r="C49" i="8" s="1"/>
  <c r="D314" i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F8" i="6" s="1"/>
  <c r="E197" i="1"/>
  <c r="E198" i="1"/>
  <c r="E199" i="1"/>
  <c r="F11" i="6" s="1"/>
  <c r="E200" i="1"/>
  <c r="E201" i="1"/>
  <c r="E202" i="1"/>
  <c r="C474" i="1" s="1"/>
  <c r="E203" i="1"/>
  <c r="F15" i="6" s="1"/>
  <c r="D204" i="1"/>
  <c r="E16" i="6" s="1"/>
  <c r="B204" i="1"/>
  <c r="D190" i="1"/>
  <c r="D437" i="1" s="1"/>
  <c r="D186" i="1"/>
  <c r="D181" i="1"/>
  <c r="C27" i="5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L48" i="1"/>
  <c r="L62" i="1" s="1"/>
  <c r="D368" i="1"/>
  <c r="C120" i="8" s="1"/>
  <c r="D436" i="1"/>
  <c r="C34" i="5"/>
  <c r="C469" i="1"/>
  <c r="I377" i="9"/>
  <c r="C464" i="1"/>
  <c r="F90" i="9"/>
  <c r="C218" i="9"/>
  <c r="D366" i="9"/>
  <c r="CE64" i="1"/>
  <c r="F612" i="1" s="1"/>
  <c r="D368" i="9"/>
  <c r="C276" i="9"/>
  <c r="CE70" i="1"/>
  <c r="C458" i="1" s="1"/>
  <c r="CE76" i="1"/>
  <c r="CF76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AC48" i="1"/>
  <c r="AC62" i="1" s="1"/>
  <c r="H108" i="9" s="1"/>
  <c r="BS48" i="1"/>
  <c r="BS62" i="1" s="1"/>
  <c r="AM48" i="1"/>
  <c r="AM62" i="1" s="1"/>
  <c r="D172" i="9" s="1"/>
  <c r="CD71" i="1"/>
  <c r="C575" i="1" s="1"/>
  <c r="U48" i="1"/>
  <c r="U62" i="1" s="1"/>
  <c r="BU48" i="1"/>
  <c r="BU62" i="1" s="1"/>
  <c r="C332" i="9" s="1"/>
  <c r="AG48" i="1"/>
  <c r="AG62" i="1" s="1"/>
  <c r="Q48" i="1"/>
  <c r="Q62" i="1" s="1"/>
  <c r="AY48" i="1"/>
  <c r="AY62" i="1"/>
  <c r="C615" i="1"/>
  <c r="E372" i="9"/>
  <c r="BX48" i="1"/>
  <c r="BX62" i="1" s="1"/>
  <c r="F332" i="9" s="1"/>
  <c r="BP48" i="1"/>
  <c r="BP62" i="1" s="1"/>
  <c r="BL48" i="1"/>
  <c r="BL62" i="1" s="1"/>
  <c r="AX48" i="1"/>
  <c r="AX62" i="1" s="1"/>
  <c r="AJ48" i="1"/>
  <c r="AJ62" i="1"/>
  <c r="N48" i="1"/>
  <c r="N62" i="1" s="1"/>
  <c r="B441" i="1"/>
  <c r="C141" i="8"/>
  <c r="B10" i="4"/>
  <c r="I366" i="9"/>
  <c r="C475" i="1" l="1"/>
  <c r="D5" i="7"/>
  <c r="D433" i="1"/>
  <c r="G10" i="4"/>
  <c r="C434" i="1"/>
  <c r="C473" i="1"/>
  <c r="E373" i="9"/>
  <c r="I382" i="9"/>
  <c r="C90" i="9"/>
  <c r="D186" i="9"/>
  <c r="D463" i="1"/>
  <c r="I372" i="9"/>
  <c r="D612" i="1"/>
  <c r="D428" i="1"/>
  <c r="Z48" i="1"/>
  <c r="Z62" i="1" s="1"/>
  <c r="E108" i="9" s="1"/>
  <c r="AP48" i="1"/>
  <c r="AP62" i="1" s="1"/>
  <c r="G172" i="9" s="1"/>
  <c r="BD48" i="1"/>
  <c r="BD62" i="1" s="1"/>
  <c r="BR48" i="1"/>
  <c r="BR62" i="1" s="1"/>
  <c r="CB48" i="1"/>
  <c r="CB62" i="1" s="1"/>
  <c r="C364" i="9" s="1"/>
  <c r="S48" i="1"/>
  <c r="S62" i="1" s="1"/>
  <c r="BW48" i="1"/>
  <c r="BW62" i="1" s="1"/>
  <c r="AO48" i="1"/>
  <c r="AO62" i="1" s="1"/>
  <c r="AK48" i="1"/>
  <c r="AK62" i="1" s="1"/>
  <c r="BC48" i="1"/>
  <c r="BC62" i="1" s="1"/>
  <c r="G48" i="1"/>
  <c r="G62" i="1" s="1"/>
  <c r="G12" i="9" s="1"/>
  <c r="G122" i="9"/>
  <c r="AB48" i="1"/>
  <c r="AB62" i="1" s="1"/>
  <c r="D435" i="1"/>
  <c r="C432" i="1"/>
  <c r="G90" i="9"/>
  <c r="I362" i="9"/>
  <c r="C430" i="1"/>
  <c r="AD48" i="1"/>
  <c r="AD62" i="1" s="1"/>
  <c r="AV48" i="1"/>
  <c r="AV62" i="1" s="1"/>
  <c r="BJ48" i="1"/>
  <c r="BJ62" i="1" s="1"/>
  <c r="C48" i="1"/>
  <c r="C62" i="1" s="1"/>
  <c r="AA48" i="1"/>
  <c r="AA62" i="1" s="1"/>
  <c r="F108" i="9" s="1"/>
  <c r="CC48" i="1"/>
  <c r="CC62" i="1" s="1"/>
  <c r="BM48" i="1"/>
  <c r="BM62" i="1" s="1"/>
  <c r="I268" i="9" s="1"/>
  <c r="BQ48" i="1"/>
  <c r="BQ62" i="1" s="1"/>
  <c r="F300" i="9" s="1"/>
  <c r="M48" i="1"/>
  <c r="M62" i="1" s="1"/>
  <c r="I363" i="9"/>
  <c r="D330" i="1"/>
  <c r="C86" i="8" s="1"/>
  <c r="F12" i="6"/>
  <c r="G28" i="4"/>
  <c r="E19" i="4"/>
  <c r="G19" i="4"/>
  <c r="CF77" i="1"/>
  <c r="I381" i="9"/>
  <c r="AV52" i="1"/>
  <c r="AV67" i="1" s="1"/>
  <c r="AB52" i="1"/>
  <c r="AB67" i="1" s="1"/>
  <c r="AB71" i="1" s="1"/>
  <c r="G117" i="9" s="1"/>
  <c r="BL52" i="1"/>
  <c r="BL67" i="1" s="1"/>
  <c r="O52" i="1"/>
  <c r="O67" i="1" s="1"/>
  <c r="CA52" i="1"/>
  <c r="CA67" i="1" s="1"/>
  <c r="V52" i="1"/>
  <c r="V67" i="1" s="1"/>
  <c r="BJ52" i="1"/>
  <c r="BJ67" i="1" s="1"/>
  <c r="CC52" i="1"/>
  <c r="CC67" i="1" s="1"/>
  <c r="BX52" i="1"/>
  <c r="BX67" i="1" s="1"/>
  <c r="AC52" i="1"/>
  <c r="AC67" i="1" s="1"/>
  <c r="BP52" i="1"/>
  <c r="BP67" i="1" s="1"/>
  <c r="E305" i="9" s="1"/>
  <c r="AD52" i="1"/>
  <c r="AD67" i="1" s="1"/>
  <c r="L52" i="1"/>
  <c r="L67" i="1" s="1"/>
  <c r="AR52" i="1"/>
  <c r="AR67" i="1" s="1"/>
  <c r="BA52" i="1"/>
  <c r="BA67" i="1" s="1"/>
  <c r="AF52" i="1"/>
  <c r="AF67" i="1" s="1"/>
  <c r="D145" i="9" s="1"/>
  <c r="BU52" i="1"/>
  <c r="BU67" i="1" s="1"/>
  <c r="BZ52" i="1"/>
  <c r="BZ67" i="1" s="1"/>
  <c r="H337" i="9" s="1"/>
  <c r="H52" i="1"/>
  <c r="H67" i="1" s="1"/>
  <c r="H17" i="9" s="1"/>
  <c r="S52" i="1"/>
  <c r="S67" i="1" s="1"/>
  <c r="AL52" i="1"/>
  <c r="AL67" i="1" s="1"/>
  <c r="Z52" i="1"/>
  <c r="Z67" i="1" s="1"/>
  <c r="E113" i="9" s="1"/>
  <c r="U52" i="1"/>
  <c r="U67" i="1" s="1"/>
  <c r="W52" i="1"/>
  <c r="W67" i="1" s="1"/>
  <c r="AE52" i="1"/>
  <c r="AE67" i="1" s="1"/>
  <c r="C145" i="9" s="1"/>
  <c r="BI52" i="1"/>
  <c r="BI67" i="1" s="1"/>
  <c r="E273" i="9" s="1"/>
  <c r="BO52" i="1"/>
  <c r="BO67" i="1" s="1"/>
  <c r="Y52" i="1"/>
  <c r="Y67" i="1" s="1"/>
  <c r="D113" i="9" s="1"/>
  <c r="AS52" i="1"/>
  <c r="AS67" i="1" s="1"/>
  <c r="J52" i="1"/>
  <c r="J67" i="1" s="1"/>
  <c r="AN52" i="1"/>
  <c r="AN67" i="1" s="1"/>
  <c r="AQ52" i="1"/>
  <c r="AQ67" i="1" s="1"/>
  <c r="BG52" i="1"/>
  <c r="BG67" i="1" s="1"/>
  <c r="AJ52" i="1"/>
  <c r="AJ67" i="1" s="1"/>
  <c r="H145" i="9" s="1"/>
  <c r="E52" i="1"/>
  <c r="E67" i="1" s="1"/>
  <c r="AZ52" i="1"/>
  <c r="AZ67" i="1" s="1"/>
  <c r="Q52" i="1"/>
  <c r="Q67" i="1" s="1"/>
  <c r="I52" i="1"/>
  <c r="I67" i="1" s="1"/>
  <c r="I71" i="1" s="1"/>
  <c r="AG52" i="1"/>
  <c r="AG67" i="1" s="1"/>
  <c r="AG71" i="1" s="1"/>
  <c r="BT52" i="1"/>
  <c r="BT67" i="1" s="1"/>
  <c r="AU52" i="1"/>
  <c r="AU67" i="1" s="1"/>
  <c r="AI52" i="1"/>
  <c r="AI67" i="1" s="1"/>
  <c r="K52" i="1"/>
  <c r="K67" i="1" s="1"/>
  <c r="BS52" i="1"/>
  <c r="BS67" i="1" s="1"/>
  <c r="BS71" i="1" s="1"/>
  <c r="C639" i="1" s="1"/>
  <c r="BC52" i="1"/>
  <c r="BC67" i="1" s="1"/>
  <c r="F241" i="9" s="1"/>
  <c r="I380" i="9"/>
  <c r="I612" i="1"/>
  <c r="BW52" i="1"/>
  <c r="BW67" i="1" s="1"/>
  <c r="C52" i="1"/>
  <c r="C67" i="1" s="1"/>
  <c r="C17" i="9" s="1"/>
  <c r="BH52" i="1"/>
  <c r="BH67" i="1" s="1"/>
  <c r="AH52" i="1"/>
  <c r="AH67" i="1" s="1"/>
  <c r="F145" i="9" s="1"/>
  <c r="BB52" i="1"/>
  <c r="BB67" i="1" s="1"/>
  <c r="P52" i="1"/>
  <c r="P67" i="1" s="1"/>
  <c r="I49" i="9" s="1"/>
  <c r="N52" i="1"/>
  <c r="N67" i="1" s="1"/>
  <c r="BK52" i="1"/>
  <c r="BK67" i="1" s="1"/>
  <c r="X52" i="1"/>
  <c r="X67" i="1" s="1"/>
  <c r="R52" i="1"/>
  <c r="R67" i="1" s="1"/>
  <c r="AT52" i="1"/>
  <c r="AT67" i="1" s="1"/>
  <c r="D209" i="9" s="1"/>
  <c r="AO52" i="1"/>
  <c r="AO67" i="1" s="1"/>
  <c r="F177" i="9" s="1"/>
  <c r="AP52" i="1"/>
  <c r="AP67" i="1" s="1"/>
  <c r="C440" i="1"/>
  <c r="E140" i="9"/>
  <c r="F48" i="1"/>
  <c r="F62" i="1" s="1"/>
  <c r="F12" i="9" s="1"/>
  <c r="R48" i="1"/>
  <c r="R62" i="1" s="1"/>
  <c r="AF48" i="1"/>
  <c r="AF62" i="1" s="1"/>
  <c r="D140" i="9" s="1"/>
  <c r="AL48" i="1"/>
  <c r="AL62" i="1" s="1"/>
  <c r="C172" i="9" s="1"/>
  <c r="AR48" i="1"/>
  <c r="AR62" i="1" s="1"/>
  <c r="I172" i="9" s="1"/>
  <c r="AZ48" i="1"/>
  <c r="AZ62" i="1" s="1"/>
  <c r="BF48" i="1"/>
  <c r="BF62" i="1" s="1"/>
  <c r="BN48" i="1"/>
  <c r="BN62" i="1" s="1"/>
  <c r="BT48" i="1"/>
  <c r="BT62" i="1" s="1"/>
  <c r="I300" i="9" s="1"/>
  <c r="BY48" i="1"/>
  <c r="BY62" i="1" s="1"/>
  <c r="G332" i="9" s="1"/>
  <c r="I44" i="9"/>
  <c r="AI48" i="1"/>
  <c r="AI62" i="1" s="1"/>
  <c r="BG48" i="1"/>
  <c r="BG62" i="1" s="1"/>
  <c r="I48" i="1"/>
  <c r="I62" i="1" s="1"/>
  <c r="Y48" i="1"/>
  <c r="Y62" i="1" s="1"/>
  <c r="AW48" i="1"/>
  <c r="AW62" i="1" s="1"/>
  <c r="C427" i="1"/>
  <c r="BZ48" i="1"/>
  <c r="BZ62" i="1" s="1"/>
  <c r="H332" i="9" s="1"/>
  <c r="D48" i="1"/>
  <c r="D62" i="1" s="1"/>
  <c r="T48" i="1"/>
  <c r="T62" i="1" s="1"/>
  <c r="AS48" i="1"/>
  <c r="AS62" i="1" s="1"/>
  <c r="AS71" i="1" s="1"/>
  <c r="C538" i="1" s="1"/>
  <c r="G538" i="1" s="1"/>
  <c r="J48" i="1"/>
  <c r="J62" i="1" s="1"/>
  <c r="V48" i="1"/>
  <c r="V62" i="1" s="1"/>
  <c r="AH48" i="1"/>
  <c r="AH62" i="1" s="1"/>
  <c r="F140" i="9" s="1"/>
  <c r="AN48" i="1"/>
  <c r="AN62" i="1" s="1"/>
  <c r="E172" i="9" s="1"/>
  <c r="AT48" i="1"/>
  <c r="AT62" i="1" s="1"/>
  <c r="BB48" i="1"/>
  <c r="BB62" i="1" s="1"/>
  <c r="BH48" i="1"/>
  <c r="BH62" i="1" s="1"/>
  <c r="BV48" i="1"/>
  <c r="BV62" i="1" s="1"/>
  <c r="D332" i="9" s="1"/>
  <c r="CA48" i="1"/>
  <c r="CA62" i="1" s="1"/>
  <c r="K48" i="1"/>
  <c r="K62" i="1" s="1"/>
  <c r="AQ48" i="1"/>
  <c r="AQ62" i="1" s="1"/>
  <c r="H172" i="9" s="1"/>
  <c r="BO48" i="1"/>
  <c r="BO62" i="1" s="1"/>
  <c r="D300" i="9" s="1"/>
  <c r="BE48" i="1"/>
  <c r="BE62" i="1" s="1"/>
  <c r="E48" i="1"/>
  <c r="E62" i="1" s="1"/>
  <c r="BA48" i="1"/>
  <c r="BA62" i="1" s="1"/>
  <c r="BI48" i="1"/>
  <c r="BI62" i="1" s="1"/>
  <c r="O48" i="1"/>
  <c r="O62" i="1" s="1"/>
  <c r="AE48" i="1"/>
  <c r="AE62" i="1" s="1"/>
  <c r="AU48" i="1"/>
  <c r="AU62" i="1" s="1"/>
  <c r="H48" i="1"/>
  <c r="H62" i="1" s="1"/>
  <c r="H12" i="9" s="1"/>
  <c r="X48" i="1"/>
  <c r="X62" i="1" s="1"/>
  <c r="W48" i="1"/>
  <c r="W62" i="1" s="1"/>
  <c r="E300" i="9"/>
  <c r="G236" i="9"/>
  <c r="H140" i="9"/>
  <c r="E241" i="9"/>
  <c r="E209" i="9"/>
  <c r="C241" i="9"/>
  <c r="F204" i="9"/>
  <c r="G108" i="9"/>
  <c r="F172" i="9"/>
  <c r="G76" i="9"/>
  <c r="BU71" i="1"/>
  <c r="C566" i="1" s="1"/>
  <c r="D268" i="9"/>
  <c r="Q71" i="1"/>
  <c r="H300" i="9"/>
  <c r="C76" i="9"/>
  <c r="H268" i="9"/>
  <c r="E76" i="9"/>
  <c r="C268" i="9"/>
  <c r="C140" i="9"/>
  <c r="E44" i="9"/>
  <c r="L71" i="1"/>
  <c r="G268" i="9"/>
  <c r="AV71" i="1"/>
  <c r="D44" i="9"/>
  <c r="I12" i="9"/>
  <c r="I140" i="9"/>
  <c r="BX71" i="1"/>
  <c r="C337" i="9"/>
  <c r="D12" i="9"/>
  <c r="E49" i="9"/>
  <c r="F209" i="9"/>
  <c r="I108" i="9"/>
  <c r="F268" i="9"/>
  <c r="H76" i="9"/>
  <c r="I236" i="9"/>
  <c r="H204" i="9"/>
  <c r="G44" i="9"/>
  <c r="E236" i="9"/>
  <c r="G300" i="9"/>
  <c r="F44" i="9"/>
  <c r="B446" i="1"/>
  <c r="D242" i="1"/>
  <c r="E332" i="9"/>
  <c r="BW71" i="1"/>
  <c r="E12" i="9"/>
  <c r="C418" i="1"/>
  <c r="D438" i="1"/>
  <c r="F14" i="6"/>
  <c r="C471" i="1"/>
  <c r="F10" i="6"/>
  <c r="D26" i="9"/>
  <c r="CE75" i="1"/>
  <c r="E337" i="9"/>
  <c r="F7" i="6"/>
  <c r="E204" i="1"/>
  <c r="C468" i="1"/>
  <c r="I383" i="9"/>
  <c r="D22" i="7"/>
  <c r="C40" i="5"/>
  <c r="I76" i="9"/>
  <c r="C420" i="1"/>
  <c r="B28" i="4"/>
  <c r="F186" i="9"/>
  <c r="C564" i="1"/>
  <c r="I204" i="9"/>
  <c r="BD52" i="1"/>
  <c r="BD67" i="1" s="1"/>
  <c r="BD71" i="1" s="1"/>
  <c r="G245" i="9" s="1"/>
  <c r="AM52" i="1"/>
  <c r="AM67" i="1" s="1"/>
  <c r="AM71" i="1" s="1"/>
  <c r="BF52" i="1"/>
  <c r="BF67" i="1" s="1"/>
  <c r="BQ52" i="1"/>
  <c r="BQ67" i="1" s="1"/>
  <c r="F52" i="1"/>
  <c r="F67" i="1" s="1"/>
  <c r="BY52" i="1"/>
  <c r="BY67" i="1" s="1"/>
  <c r="BY71" i="1" s="1"/>
  <c r="AY52" i="1"/>
  <c r="AY67" i="1" s="1"/>
  <c r="AY71" i="1" s="1"/>
  <c r="BM52" i="1"/>
  <c r="BM67" i="1" s="1"/>
  <c r="CB52" i="1"/>
  <c r="CB67" i="1" s="1"/>
  <c r="CB71" i="1" s="1"/>
  <c r="AW52" i="1"/>
  <c r="AW67" i="1" s="1"/>
  <c r="T52" i="1"/>
  <c r="T67" i="1" s="1"/>
  <c r="BN52" i="1"/>
  <c r="BN67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D52" i="1"/>
  <c r="D67" i="1" s="1"/>
  <c r="AA52" i="1"/>
  <c r="AA67" i="1" s="1"/>
  <c r="AA71" i="1" s="1"/>
  <c r="BE52" i="1"/>
  <c r="BE67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BM71" i="1" l="1"/>
  <c r="C638" i="1" s="1"/>
  <c r="BQ71" i="1"/>
  <c r="E145" i="9"/>
  <c r="BG71" i="1"/>
  <c r="Z71" i="1"/>
  <c r="D241" i="9"/>
  <c r="C236" i="9"/>
  <c r="C12" i="9"/>
  <c r="G273" i="9"/>
  <c r="AE71" i="1"/>
  <c r="C524" i="1" s="1"/>
  <c r="G524" i="1" s="1"/>
  <c r="AQ71" i="1"/>
  <c r="F236" i="9"/>
  <c r="D339" i="1"/>
  <c r="C482" i="1" s="1"/>
  <c r="H309" i="9"/>
  <c r="BB71" i="1"/>
  <c r="E245" i="9" s="1"/>
  <c r="AP71" i="1"/>
  <c r="C535" i="1" s="1"/>
  <c r="G535" i="1" s="1"/>
  <c r="AZ71" i="1"/>
  <c r="C628" i="1" s="1"/>
  <c r="I113" i="9"/>
  <c r="H177" i="9"/>
  <c r="C113" i="9"/>
  <c r="H71" i="1"/>
  <c r="C673" i="1" s="1"/>
  <c r="CC71" i="1"/>
  <c r="F273" i="9"/>
  <c r="G177" i="9"/>
  <c r="D369" i="9"/>
  <c r="H305" i="9"/>
  <c r="BT71" i="1"/>
  <c r="I305" i="9"/>
  <c r="I177" i="9"/>
  <c r="G113" i="9"/>
  <c r="K71" i="1"/>
  <c r="C504" i="1" s="1"/>
  <c r="G504" i="1" s="1"/>
  <c r="AR71" i="1"/>
  <c r="I181" i="9" s="1"/>
  <c r="G49" i="9"/>
  <c r="H81" i="9"/>
  <c r="D81" i="9"/>
  <c r="C49" i="9"/>
  <c r="BC71" i="1"/>
  <c r="C548" i="1" s="1"/>
  <c r="C81" i="9"/>
  <c r="C71" i="1"/>
  <c r="C496" i="1" s="1"/>
  <c r="G496" i="1" s="1"/>
  <c r="G145" i="9"/>
  <c r="BP71" i="1"/>
  <c r="C621" i="1" s="1"/>
  <c r="I17" i="9"/>
  <c r="BJ71" i="1"/>
  <c r="F277" i="9" s="1"/>
  <c r="R71" i="1"/>
  <c r="D85" i="9" s="1"/>
  <c r="D305" i="9"/>
  <c r="P71" i="1"/>
  <c r="I53" i="9" s="1"/>
  <c r="BI71" i="1"/>
  <c r="C526" i="1"/>
  <c r="G526" i="1" s="1"/>
  <c r="E149" i="9"/>
  <c r="F71" i="1"/>
  <c r="F21" i="9" s="1"/>
  <c r="D49" i="9"/>
  <c r="E81" i="9"/>
  <c r="CE67" i="1"/>
  <c r="I369" i="9" s="1"/>
  <c r="H49" i="9"/>
  <c r="E71" i="1"/>
  <c r="C498" i="1" s="1"/>
  <c r="G498" i="1" s="1"/>
  <c r="S71" i="1"/>
  <c r="C684" i="1" s="1"/>
  <c r="O71" i="1"/>
  <c r="C508" i="1" s="1"/>
  <c r="G508" i="1" s="1"/>
  <c r="G81" i="9"/>
  <c r="E17" i="9"/>
  <c r="AI71" i="1"/>
  <c r="C700" i="1" s="1"/>
  <c r="AT71" i="1"/>
  <c r="C539" i="1" s="1"/>
  <c r="G539" i="1" s="1"/>
  <c r="BK71" i="1"/>
  <c r="C635" i="1" s="1"/>
  <c r="BL71" i="1"/>
  <c r="C637" i="1" s="1"/>
  <c r="D273" i="9"/>
  <c r="BH71" i="1"/>
  <c r="AN71" i="1"/>
  <c r="C705" i="1" s="1"/>
  <c r="Y71" i="1"/>
  <c r="D117" i="9" s="1"/>
  <c r="AF71" i="1"/>
  <c r="C273" i="9"/>
  <c r="H113" i="9"/>
  <c r="AC71" i="1"/>
  <c r="C694" i="1" s="1"/>
  <c r="W71" i="1"/>
  <c r="I85" i="9" s="1"/>
  <c r="E177" i="9"/>
  <c r="H273" i="9"/>
  <c r="N71" i="1"/>
  <c r="C679" i="1" s="1"/>
  <c r="V71" i="1"/>
  <c r="C515" i="1" s="1"/>
  <c r="G515" i="1" s="1"/>
  <c r="AD71" i="1"/>
  <c r="C523" i="1" s="1"/>
  <c r="G523" i="1" s="1"/>
  <c r="AJ71" i="1"/>
  <c r="C701" i="1" s="1"/>
  <c r="U71" i="1"/>
  <c r="C514" i="1" s="1"/>
  <c r="G514" i="1" s="1"/>
  <c r="AO71" i="1"/>
  <c r="F181" i="9" s="1"/>
  <c r="I81" i="9"/>
  <c r="AU71" i="1"/>
  <c r="C540" i="1" s="1"/>
  <c r="G540" i="1" s="1"/>
  <c r="AH71" i="1"/>
  <c r="F149" i="9" s="1"/>
  <c r="BZ71" i="1"/>
  <c r="C646" i="1" s="1"/>
  <c r="C209" i="9"/>
  <c r="C177" i="9"/>
  <c r="F337" i="9"/>
  <c r="I337" i="9"/>
  <c r="C561" i="1"/>
  <c r="C562" i="1"/>
  <c r="F309" i="9"/>
  <c r="CE52" i="1"/>
  <c r="C698" i="1"/>
  <c r="C549" i="1"/>
  <c r="C624" i="1"/>
  <c r="D71" i="1"/>
  <c r="C497" i="1" s="1"/>
  <c r="G497" i="1" s="1"/>
  <c r="X71" i="1"/>
  <c r="BE71" i="1"/>
  <c r="C550" i="1" s="1"/>
  <c r="G550" i="1" s="1"/>
  <c r="CA71" i="1"/>
  <c r="I332" i="9"/>
  <c r="J71" i="1"/>
  <c r="C44" i="9"/>
  <c r="F76" i="9"/>
  <c r="AW71" i="1"/>
  <c r="C542" i="1" s="1"/>
  <c r="G204" i="9"/>
  <c r="G140" i="9"/>
  <c r="T71" i="1"/>
  <c r="C685" i="1" s="1"/>
  <c r="C108" i="9"/>
  <c r="C300" i="9"/>
  <c r="H236" i="9"/>
  <c r="H44" i="9"/>
  <c r="AL71" i="1"/>
  <c r="C531" i="1" s="1"/>
  <c r="G531" i="1" s="1"/>
  <c r="BN71" i="1"/>
  <c r="C309" i="9" s="1"/>
  <c r="D204" i="9"/>
  <c r="C710" i="1"/>
  <c r="C213" i="9"/>
  <c r="C204" i="9"/>
  <c r="D108" i="9"/>
  <c r="BV71" i="1"/>
  <c r="D341" i="9" s="1"/>
  <c r="BF71" i="1"/>
  <c r="C551" i="1" s="1"/>
  <c r="E268" i="9"/>
  <c r="CE48" i="1"/>
  <c r="CE62" i="1"/>
  <c r="D236" i="9"/>
  <c r="BA71" i="1"/>
  <c r="D76" i="9"/>
  <c r="BO71" i="1"/>
  <c r="C560" i="1" s="1"/>
  <c r="E204" i="9"/>
  <c r="I277" i="9"/>
  <c r="C558" i="1"/>
  <c r="C341" i="9"/>
  <c r="C693" i="1"/>
  <c r="C623" i="1"/>
  <c r="C702" i="1"/>
  <c r="I149" i="9"/>
  <c r="C521" i="1"/>
  <c r="G521" i="1" s="1"/>
  <c r="C510" i="1"/>
  <c r="G510" i="1" s="1"/>
  <c r="C682" i="1"/>
  <c r="C85" i="9"/>
  <c r="C519" i="1"/>
  <c r="G519" i="1" s="1"/>
  <c r="C691" i="1"/>
  <c r="E117" i="9"/>
  <c r="C640" i="1"/>
  <c r="C565" i="1"/>
  <c r="I309" i="9"/>
  <c r="C641" i="1"/>
  <c r="G85" i="9"/>
  <c r="C532" i="1"/>
  <c r="G532" i="1" s="1"/>
  <c r="C704" i="1"/>
  <c r="D181" i="9"/>
  <c r="C545" i="1"/>
  <c r="G545" i="1" s="1"/>
  <c r="C571" i="1"/>
  <c r="C677" i="1"/>
  <c r="E53" i="9"/>
  <c r="C674" i="1"/>
  <c r="C502" i="1"/>
  <c r="G502" i="1" s="1"/>
  <c r="I21" i="9"/>
  <c r="C505" i="1"/>
  <c r="G505" i="1" s="1"/>
  <c r="G277" i="9"/>
  <c r="F341" i="9"/>
  <c r="C569" i="1"/>
  <c r="C644" i="1"/>
  <c r="D149" i="9"/>
  <c r="C697" i="1"/>
  <c r="C525" i="1"/>
  <c r="G525" i="1" s="1"/>
  <c r="C618" i="1"/>
  <c r="C277" i="9"/>
  <c r="C552" i="1"/>
  <c r="C713" i="1"/>
  <c r="F213" i="9"/>
  <c r="C541" i="1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D341" i="1"/>
  <c r="C481" i="1" s="1"/>
  <c r="C50" i="8"/>
  <c r="C620" i="1"/>
  <c r="C574" i="1"/>
  <c r="D373" i="9"/>
  <c r="H209" i="9"/>
  <c r="D337" i="9"/>
  <c r="F81" i="9"/>
  <c r="I209" i="9"/>
  <c r="I241" i="9"/>
  <c r="I378" i="9"/>
  <c r="K612" i="1"/>
  <c r="C465" i="1"/>
  <c r="G149" i="9"/>
  <c r="C528" i="1"/>
  <c r="G528" i="1" s="1"/>
  <c r="C520" i="1"/>
  <c r="G520" i="1" s="1"/>
  <c r="C692" i="1"/>
  <c r="F117" i="9"/>
  <c r="C616" i="1"/>
  <c r="C543" i="1"/>
  <c r="H213" i="9"/>
  <c r="C126" i="8"/>
  <c r="D391" i="1"/>
  <c r="F32" i="6"/>
  <c r="C478" i="1"/>
  <c r="C305" i="9"/>
  <c r="C536" i="1"/>
  <c r="G536" i="1" s="1"/>
  <c r="H181" i="9"/>
  <c r="C708" i="1"/>
  <c r="C102" i="8"/>
  <c r="C670" i="1"/>
  <c r="C687" i="1"/>
  <c r="H241" i="9"/>
  <c r="I145" i="9"/>
  <c r="G209" i="9"/>
  <c r="G337" i="9"/>
  <c r="D177" i="9"/>
  <c r="C516" i="1"/>
  <c r="G516" i="1" s="1"/>
  <c r="C476" i="1"/>
  <c r="F16" i="6"/>
  <c r="C672" i="1"/>
  <c r="C500" i="1"/>
  <c r="G500" i="1" s="1"/>
  <c r="G21" i="9"/>
  <c r="H53" i="9"/>
  <c r="C680" i="1"/>
  <c r="C563" i="1"/>
  <c r="G309" i="9"/>
  <c r="C626" i="1"/>
  <c r="C632" i="1"/>
  <c r="C547" i="1"/>
  <c r="G341" i="9"/>
  <c r="C570" i="1"/>
  <c r="C645" i="1"/>
  <c r="D213" i="9"/>
  <c r="D17" i="9"/>
  <c r="F305" i="9"/>
  <c r="C622" i="1"/>
  <c r="C373" i="9"/>
  <c r="C573" i="1"/>
  <c r="C699" i="1"/>
  <c r="C527" i="1"/>
  <c r="G527" i="1" s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C555" i="1"/>
  <c r="C617" i="1"/>
  <c r="G181" i="9" l="1"/>
  <c r="C668" i="1"/>
  <c r="C21" i="9"/>
  <c r="H21" i="9"/>
  <c r="D53" i="9"/>
  <c r="C696" i="1"/>
  <c r="C712" i="1"/>
  <c r="C149" i="9"/>
  <c r="E309" i="9"/>
  <c r="C676" i="1"/>
  <c r="C711" i="1"/>
  <c r="C501" i="1"/>
  <c r="G501" i="1" s="1"/>
  <c r="C686" i="1"/>
  <c r="E213" i="9"/>
  <c r="C707" i="1"/>
  <c r="C688" i="1"/>
  <c r="H85" i="9"/>
  <c r="C619" i="1"/>
  <c r="C245" i="9"/>
  <c r="C709" i="1"/>
  <c r="H245" i="9"/>
  <c r="C509" i="1"/>
  <c r="G509" i="1" s="1"/>
  <c r="C537" i="1"/>
  <c r="G537" i="1" s="1"/>
  <c r="E277" i="9"/>
  <c r="C634" i="1"/>
  <c r="C683" i="1"/>
  <c r="I117" i="9"/>
  <c r="C642" i="1"/>
  <c r="H341" i="9"/>
  <c r="C529" i="1"/>
  <c r="G529" i="1" s="1"/>
  <c r="E181" i="9"/>
  <c r="C703" i="1"/>
  <c r="C512" i="1"/>
  <c r="G512" i="1" s="1"/>
  <c r="C554" i="1"/>
  <c r="C507" i="1"/>
  <c r="G507" i="1" s="1"/>
  <c r="C522" i="1"/>
  <c r="G522" i="1" s="1"/>
  <c r="C557" i="1"/>
  <c r="C511" i="1"/>
  <c r="G511" i="1" s="1"/>
  <c r="C633" i="1"/>
  <c r="F245" i="9"/>
  <c r="C681" i="1"/>
  <c r="G53" i="9"/>
  <c r="E85" i="9"/>
  <c r="H149" i="9"/>
  <c r="C553" i="1"/>
  <c r="D277" i="9"/>
  <c r="C695" i="1"/>
  <c r="C433" i="1"/>
  <c r="E21" i="9"/>
  <c r="H117" i="9"/>
  <c r="H277" i="9"/>
  <c r="C556" i="1"/>
  <c r="C629" i="1"/>
  <c r="C559" i="1"/>
  <c r="C706" i="1"/>
  <c r="C534" i="1"/>
  <c r="G534" i="1" s="1"/>
  <c r="C533" i="1"/>
  <c r="G533" i="1" s="1"/>
  <c r="C636" i="1"/>
  <c r="C499" i="1"/>
  <c r="G499" i="1" s="1"/>
  <c r="C671" i="1"/>
  <c r="C518" i="1"/>
  <c r="G518" i="1" s="1"/>
  <c r="C690" i="1"/>
  <c r="D21" i="9"/>
  <c r="C669" i="1"/>
  <c r="F85" i="9"/>
  <c r="C181" i="9"/>
  <c r="D309" i="9"/>
  <c r="G213" i="9"/>
  <c r="C627" i="1"/>
  <c r="C631" i="1"/>
  <c r="C630" i="1"/>
  <c r="C546" i="1"/>
  <c r="G546" i="1" s="1"/>
  <c r="D245" i="9"/>
  <c r="I364" i="9"/>
  <c r="C53" i="9"/>
  <c r="C503" i="1"/>
  <c r="G503" i="1" s="1"/>
  <c r="C675" i="1"/>
  <c r="I245" i="9"/>
  <c r="C513" i="1"/>
  <c r="G513" i="1" s="1"/>
  <c r="C567" i="1"/>
  <c r="C428" i="1"/>
  <c r="C614" i="1"/>
  <c r="CE71" i="1"/>
  <c r="C647" i="1"/>
  <c r="C572" i="1"/>
  <c r="I341" i="9"/>
  <c r="C117" i="9"/>
  <c r="C517" i="1"/>
  <c r="G517" i="1" s="1"/>
  <c r="C689" i="1"/>
  <c r="D615" i="1"/>
  <c r="H498" i="1"/>
  <c r="F498" i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F500" i="1" s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 s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H513" i="1"/>
  <c r="C142" i="8"/>
  <c r="D393" i="1"/>
  <c r="F534" i="1"/>
  <c r="H534" i="1"/>
  <c r="H502" i="1"/>
  <c r="F502" i="1"/>
  <c r="F512" i="1"/>
  <c r="F526" i="1"/>
  <c r="H526" i="1" s="1"/>
  <c r="H508" i="1"/>
  <c r="F518" i="1"/>
  <c r="F506" i="1"/>
  <c r="H506" i="1"/>
  <c r="F509" i="1"/>
  <c r="H503" i="1" l="1"/>
  <c r="H512" i="1"/>
  <c r="H509" i="1"/>
  <c r="C715" i="1"/>
  <c r="H518" i="1"/>
  <c r="C441" i="1"/>
  <c r="C648" i="1"/>
  <c r="M716" i="1" s="1"/>
  <c r="C716" i="1"/>
  <c r="I373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1" i="1"/>
  <c r="D701" i="1"/>
  <c r="D696" i="1"/>
  <c r="D672" i="1"/>
  <c r="D626" i="1"/>
  <c r="D668" i="1"/>
  <c r="D680" i="1"/>
  <c r="D643" i="1"/>
  <c r="D646" i="1"/>
  <c r="D708" i="1"/>
  <c r="D695" i="1"/>
  <c r="D683" i="1"/>
  <c r="D624" i="1"/>
  <c r="D693" i="1"/>
  <c r="D625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89" i="1"/>
  <c r="D712" i="1"/>
  <c r="D678" i="1"/>
  <c r="D710" i="1"/>
  <c r="D641" i="1"/>
  <c r="D633" i="1"/>
  <c r="D619" i="1"/>
  <c r="D688" i="1"/>
  <c r="D679" i="1"/>
  <c r="D618" i="1"/>
  <c r="F507" i="1"/>
  <c r="H538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 s="1"/>
  <c r="H511" i="1"/>
  <c r="F511" i="1"/>
  <c r="F517" i="1"/>
  <c r="H517" i="1" s="1"/>
  <c r="H514" i="1"/>
  <c r="F530" i="1"/>
  <c r="H530" i="1" s="1"/>
  <c r="F524" i="1"/>
  <c r="H524" i="1" s="1"/>
  <c r="F497" i="1"/>
  <c r="H497" i="1" s="1"/>
  <c r="H528" i="1"/>
  <c r="F528" i="1"/>
  <c r="H532" i="1"/>
  <c r="F532" i="1"/>
  <c r="F520" i="1"/>
  <c r="H520" i="1"/>
  <c r="F550" i="1"/>
  <c r="H550" i="1" s="1"/>
  <c r="F544" i="1"/>
  <c r="H544" i="1" s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F533" i="1"/>
  <c r="H533" i="1" s="1"/>
  <c r="H527" i="1"/>
  <c r="F527" i="1"/>
  <c r="F539" i="1"/>
  <c r="H539" i="1" s="1"/>
  <c r="F519" i="1"/>
  <c r="H519" i="1"/>
  <c r="F523" i="1"/>
  <c r="H523" i="1" s="1"/>
  <c r="F537" i="1"/>
  <c r="H537" i="1"/>
  <c r="F531" i="1"/>
  <c r="H531" i="1" s="1"/>
  <c r="E623" i="1" l="1"/>
  <c r="E612" i="1"/>
  <c r="E644" i="1" s="1"/>
  <c r="D715" i="1"/>
  <c r="F496" i="1"/>
  <c r="H496" i="1" s="1"/>
  <c r="E626" i="1" l="1"/>
  <c r="E672" i="1"/>
  <c r="E704" i="1"/>
  <c r="E686" i="1"/>
  <c r="E716" i="1"/>
  <c r="E701" i="1"/>
  <c r="E628" i="1"/>
  <c r="E645" i="1"/>
  <c r="E682" i="1"/>
  <c r="E669" i="1"/>
  <c r="E684" i="1"/>
  <c r="E696" i="1"/>
  <c r="E710" i="1"/>
  <c r="E687" i="1"/>
  <c r="E647" i="1"/>
  <c r="E674" i="1"/>
  <c r="E639" i="1"/>
  <c r="E688" i="1"/>
  <c r="E631" i="1"/>
  <c r="E698" i="1"/>
  <c r="E707" i="1"/>
  <c r="E624" i="1"/>
  <c r="F624" i="1" s="1"/>
  <c r="F701" i="1" s="1"/>
  <c r="E712" i="1"/>
  <c r="E641" i="1"/>
  <c r="E633" i="1"/>
  <c r="E668" i="1"/>
  <c r="E711" i="1"/>
  <c r="E685" i="1"/>
  <c r="E627" i="1"/>
  <c r="E681" i="1"/>
  <c r="E699" i="1"/>
  <c r="E702" i="1"/>
  <c r="E705" i="1"/>
  <c r="E703" i="1"/>
  <c r="F707" i="1"/>
  <c r="F692" i="1"/>
  <c r="F646" i="1"/>
  <c r="F641" i="1"/>
  <c r="F670" i="1"/>
  <c r="F696" i="1"/>
  <c r="F642" i="1"/>
  <c r="F706" i="1"/>
  <c r="F691" i="1"/>
  <c r="F635" i="1"/>
  <c r="F703" i="1"/>
  <c r="F636" i="1"/>
  <c r="F716" i="1"/>
  <c r="F695" i="1"/>
  <c r="F693" i="1"/>
  <c r="E689" i="1"/>
  <c r="E675" i="1"/>
  <c r="E691" i="1"/>
  <c r="E713" i="1"/>
  <c r="E693" i="1"/>
  <c r="E671" i="1"/>
  <c r="E706" i="1"/>
  <c r="E679" i="1"/>
  <c r="E635" i="1"/>
  <c r="E709" i="1"/>
  <c r="E690" i="1"/>
  <c r="E646" i="1"/>
  <c r="E694" i="1"/>
  <c r="E625" i="1"/>
  <c r="E670" i="1"/>
  <c r="E636" i="1"/>
  <c r="E683" i="1"/>
  <c r="E630" i="1"/>
  <c r="E697" i="1"/>
  <c r="E676" i="1"/>
  <c r="E680" i="1"/>
  <c r="E629" i="1"/>
  <c r="E700" i="1"/>
  <c r="E677" i="1"/>
  <c r="E640" i="1"/>
  <c r="E708" i="1"/>
  <c r="E638" i="1"/>
  <c r="E634" i="1"/>
  <c r="E673" i="1"/>
  <c r="E637" i="1"/>
  <c r="E643" i="1"/>
  <c r="E632" i="1"/>
  <c r="E692" i="1"/>
  <c r="E695" i="1"/>
  <c r="E642" i="1"/>
  <c r="E678" i="1"/>
  <c r="F644" i="1" l="1"/>
  <c r="F711" i="1"/>
  <c r="F700" i="1"/>
  <c r="F645" i="1"/>
  <c r="F674" i="1"/>
  <c r="F671" i="1"/>
  <c r="F683" i="1"/>
  <c r="F699" i="1"/>
  <c r="F627" i="1"/>
  <c r="F680" i="1"/>
  <c r="F630" i="1"/>
  <c r="F709" i="1"/>
  <c r="F697" i="1"/>
  <c r="F643" i="1"/>
  <c r="F704" i="1"/>
  <c r="F710" i="1"/>
  <c r="F672" i="1"/>
  <c r="F685" i="1"/>
  <c r="F669" i="1"/>
  <c r="F668" i="1"/>
  <c r="F698" i="1"/>
  <c r="F640" i="1"/>
  <c r="F694" i="1"/>
  <c r="F689" i="1"/>
  <c r="F675" i="1"/>
  <c r="F690" i="1"/>
  <c r="F676" i="1"/>
  <c r="F681" i="1"/>
  <c r="F632" i="1"/>
  <c r="F626" i="1"/>
  <c r="F647" i="1"/>
  <c r="F688" i="1"/>
  <c r="F628" i="1"/>
  <c r="F687" i="1"/>
  <c r="F637" i="1"/>
  <c r="F684" i="1"/>
  <c r="F631" i="1"/>
  <c r="F629" i="1"/>
  <c r="F682" i="1"/>
  <c r="F702" i="1"/>
  <c r="F712" i="1"/>
  <c r="F639" i="1"/>
  <c r="F686" i="1"/>
  <c r="F678" i="1"/>
  <c r="F673" i="1"/>
  <c r="F634" i="1"/>
  <c r="F708" i="1"/>
  <c r="F638" i="1"/>
  <c r="F625" i="1"/>
  <c r="F633" i="1"/>
  <c r="F677" i="1"/>
  <c r="F705" i="1"/>
  <c r="F713" i="1"/>
  <c r="F679" i="1"/>
  <c r="E715" i="1"/>
  <c r="F715" i="1" l="1"/>
  <c r="G625" i="1"/>
  <c r="G686" i="1" s="1"/>
  <c r="G706" i="1"/>
  <c r="G694" i="1"/>
  <c r="G691" i="1"/>
  <c r="G709" i="1"/>
  <c r="G690" i="1"/>
  <c r="G698" i="1"/>
  <c r="G641" i="1"/>
  <c r="G677" i="1"/>
  <c r="G712" i="1" l="1"/>
  <c r="G669" i="1"/>
  <c r="G629" i="1"/>
  <c r="G708" i="1"/>
  <c r="G701" i="1"/>
  <c r="G684" i="1"/>
  <c r="G707" i="1"/>
  <c r="G675" i="1"/>
  <c r="G673" i="1"/>
  <c r="G702" i="1"/>
  <c r="G689" i="1"/>
  <c r="G705" i="1"/>
  <c r="G699" i="1"/>
  <c r="G693" i="1"/>
  <c r="G671" i="1"/>
  <c r="G710" i="1"/>
  <c r="G713" i="1"/>
  <c r="G681" i="1"/>
  <c r="G627" i="1"/>
  <c r="G636" i="1"/>
  <c r="G716" i="1"/>
  <c r="G696" i="1"/>
  <c r="G626" i="1"/>
  <c r="G646" i="1"/>
  <c r="G678" i="1"/>
  <c r="G632" i="1"/>
  <c r="G633" i="1"/>
  <c r="G635" i="1"/>
  <c r="G631" i="1"/>
  <c r="G676" i="1"/>
  <c r="G647" i="1"/>
  <c r="G697" i="1"/>
  <c r="G639" i="1"/>
  <c r="G703" i="1"/>
  <c r="G711" i="1"/>
  <c r="G700" i="1"/>
  <c r="G644" i="1"/>
  <c r="G634" i="1"/>
  <c r="G638" i="1"/>
  <c r="G645" i="1"/>
  <c r="G680" i="1"/>
  <c r="G704" i="1"/>
  <c r="G679" i="1"/>
  <c r="G674" i="1"/>
  <c r="G688" i="1"/>
  <c r="G695" i="1"/>
  <c r="G682" i="1"/>
  <c r="G643" i="1"/>
  <c r="G692" i="1"/>
  <c r="G672" i="1"/>
  <c r="G637" i="1"/>
  <c r="G642" i="1"/>
  <c r="G670" i="1"/>
  <c r="G628" i="1"/>
  <c r="G685" i="1"/>
  <c r="G668" i="1"/>
  <c r="G687" i="1"/>
  <c r="G630" i="1"/>
  <c r="G683" i="1"/>
  <c r="G640" i="1"/>
  <c r="H628" i="1" l="1"/>
  <c r="H642" i="1" s="1"/>
  <c r="G715" i="1"/>
  <c r="H635" i="1" l="1"/>
  <c r="H668" i="1"/>
  <c r="H671" i="1"/>
  <c r="H679" i="1"/>
  <c r="H678" i="1"/>
  <c r="H632" i="1"/>
  <c r="H637" i="1"/>
  <c r="H669" i="1"/>
  <c r="H684" i="1"/>
  <c r="H686" i="1"/>
  <c r="H643" i="1"/>
  <c r="H704" i="1"/>
  <c r="H708" i="1"/>
  <c r="H681" i="1"/>
  <c r="H641" i="1"/>
  <c r="H710" i="1"/>
  <c r="H703" i="1"/>
  <c r="H690" i="1"/>
  <c r="H675" i="1"/>
  <c r="H711" i="1"/>
  <c r="H712" i="1"/>
  <c r="H706" i="1"/>
  <c r="H691" i="1"/>
  <c r="H634" i="1"/>
  <c r="H685" i="1"/>
  <c r="H631" i="1"/>
  <c r="H640" i="1"/>
  <c r="H707" i="1"/>
  <c r="H674" i="1"/>
  <c r="H677" i="1"/>
  <c r="H693" i="1"/>
  <c r="H670" i="1"/>
  <c r="H687" i="1"/>
  <c r="H673" i="1"/>
  <c r="H713" i="1"/>
  <c r="H692" i="1"/>
  <c r="H676" i="1"/>
  <c r="H696" i="1"/>
  <c r="H645" i="1"/>
  <c r="H639" i="1"/>
  <c r="H633" i="1"/>
  <c r="H695" i="1"/>
  <c r="H694" i="1"/>
  <c r="H630" i="1"/>
  <c r="H629" i="1"/>
  <c r="H688" i="1"/>
  <c r="H647" i="1"/>
  <c r="H689" i="1"/>
  <c r="H699" i="1"/>
  <c r="H697" i="1"/>
  <c r="H638" i="1"/>
  <c r="H672" i="1"/>
  <c r="H636" i="1"/>
  <c r="H680" i="1"/>
  <c r="H702" i="1"/>
  <c r="H700" i="1"/>
  <c r="H646" i="1"/>
  <c r="H644" i="1"/>
  <c r="H701" i="1"/>
  <c r="H682" i="1"/>
  <c r="H716" i="1"/>
  <c r="H705" i="1"/>
  <c r="H709" i="1"/>
  <c r="H683" i="1"/>
  <c r="H698" i="1"/>
  <c r="H715" i="1" l="1"/>
  <c r="I629" i="1"/>
  <c r="I637" i="1" s="1"/>
  <c r="I631" i="1" l="1"/>
  <c r="I680" i="1"/>
  <c r="I634" i="1"/>
  <c r="I698" i="1"/>
  <c r="I681" i="1"/>
  <c r="I633" i="1"/>
  <c r="I688" i="1"/>
  <c r="I690" i="1"/>
  <c r="I689" i="1"/>
  <c r="I701" i="1"/>
  <c r="I713" i="1"/>
  <c r="I704" i="1"/>
  <c r="I671" i="1"/>
  <c r="I643" i="1"/>
  <c r="I709" i="1"/>
  <c r="I684" i="1"/>
  <c r="I695" i="1"/>
  <c r="I685" i="1"/>
  <c r="I711" i="1"/>
  <c r="I669" i="1"/>
  <c r="I645" i="1"/>
  <c r="I712" i="1"/>
  <c r="I707" i="1"/>
  <c r="I636" i="1"/>
  <c r="I672" i="1"/>
  <c r="I706" i="1"/>
  <c r="I673" i="1"/>
  <c r="I676" i="1"/>
  <c r="I635" i="1"/>
  <c r="I678" i="1"/>
  <c r="I683" i="1"/>
  <c r="I705" i="1"/>
  <c r="I697" i="1"/>
  <c r="I639" i="1"/>
  <c r="I642" i="1"/>
  <c r="I702" i="1"/>
  <c r="I679" i="1"/>
  <c r="I630" i="1"/>
  <c r="J630" i="1" s="1"/>
  <c r="I677" i="1"/>
  <c r="I694" i="1"/>
  <c r="I696" i="1"/>
  <c r="I700" i="1"/>
  <c r="I641" i="1"/>
  <c r="I646" i="1"/>
  <c r="I710" i="1"/>
  <c r="I691" i="1"/>
  <c r="I668" i="1"/>
  <c r="I647" i="1"/>
  <c r="I674" i="1"/>
  <c r="I640" i="1"/>
  <c r="I703" i="1"/>
  <c r="I632" i="1"/>
  <c r="I716" i="1"/>
  <c r="I687" i="1"/>
  <c r="I675" i="1"/>
  <c r="I686" i="1"/>
  <c r="I682" i="1"/>
  <c r="I692" i="1"/>
  <c r="I644" i="1"/>
  <c r="I699" i="1"/>
  <c r="I670" i="1"/>
  <c r="I638" i="1"/>
  <c r="I708" i="1"/>
  <c r="I693" i="1"/>
  <c r="I715" i="1" l="1"/>
  <c r="J676" i="1"/>
  <c r="J668" i="1"/>
  <c r="J696" i="1"/>
  <c r="J687" i="1"/>
  <c r="J695" i="1"/>
  <c r="J706" i="1"/>
  <c r="J669" i="1"/>
  <c r="J680" i="1"/>
  <c r="J699" i="1"/>
  <c r="J693" i="1"/>
  <c r="J674" i="1"/>
  <c r="J647" i="1"/>
  <c r="J682" i="1"/>
  <c r="J708" i="1"/>
  <c r="J685" i="1"/>
  <c r="J684" i="1"/>
  <c r="J672" i="1"/>
  <c r="J697" i="1"/>
  <c r="J705" i="1"/>
  <c r="J700" i="1"/>
  <c r="J681" i="1"/>
  <c r="J701" i="1"/>
  <c r="J691" i="1"/>
  <c r="J633" i="1"/>
  <c r="J636" i="1"/>
  <c r="J637" i="1"/>
  <c r="J673" i="1"/>
  <c r="J646" i="1"/>
  <c r="J677" i="1"/>
  <c r="J642" i="1"/>
  <c r="J689" i="1"/>
  <c r="J640" i="1"/>
  <c r="J686" i="1"/>
  <c r="J639" i="1"/>
  <c r="J702" i="1"/>
  <c r="J710" i="1"/>
  <c r="J694" i="1"/>
  <c r="J703" i="1"/>
  <c r="J641" i="1"/>
  <c r="J645" i="1"/>
  <c r="J643" i="1"/>
  <c r="J675" i="1"/>
  <c r="J716" i="1"/>
  <c r="J671" i="1"/>
  <c r="J713" i="1"/>
  <c r="J698" i="1"/>
  <c r="J634" i="1"/>
  <c r="J711" i="1"/>
  <c r="J638" i="1"/>
  <c r="J632" i="1"/>
  <c r="J692" i="1"/>
  <c r="J683" i="1"/>
  <c r="J707" i="1"/>
  <c r="J631" i="1"/>
  <c r="J635" i="1"/>
  <c r="J670" i="1"/>
  <c r="J704" i="1"/>
  <c r="J678" i="1"/>
  <c r="J690" i="1"/>
  <c r="J644" i="1"/>
  <c r="J712" i="1"/>
  <c r="J679" i="1"/>
  <c r="J709" i="1"/>
  <c r="J688" i="1"/>
  <c r="K644" i="1" l="1"/>
  <c r="L647" i="1"/>
  <c r="J715" i="1"/>
  <c r="K716" i="1" l="1"/>
  <c r="K711" i="1"/>
  <c r="K699" i="1"/>
  <c r="K688" i="1"/>
  <c r="K707" i="1"/>
  <c r="K671" i="1"/>
  <c r="K710" i="1"/>
  <c r="K698" i="1"/>
  <c r="K677" i="1"/>
  <c r="K675" i="1"/>
  <c r="K697" i="1"/>
  <c r="K706" i="1"/>
  <c r="K670" i="1"/>
  <c r="K700" i="1"/>
  <c r="K681" i="1"/>
  <c r="K673" i="1"/>
  <c r="K676" i="1"/>
  <c r="K683" i="1"/>
  <c r="K695" i="1"/>
  <c r="K686" i="1"/>
  <c r="K704" i="1"/>
  <c r="K672" i="1"/>
  <c r="K713" i="1"/>
  <c r="K680" i="1"/>
  <c r="K669" i="1"/>
  <c r="K702" i="1"/>
  <c r="K687" i="1"/>
  <c r="K685" i="1"/>
  <c r="K689" i="1"/>
  <c r="K674" i="1"/>
  <c r="K679" i="1"/>
  <c r="K701" i="1"/>
  <c r="K696" i="1"/>
  <c r="K690" i="1"/>
  <c r="K682" i="1"/>
  <c r="K703" i="1"/>
  <c r="K684" i="1"/>
  <c r="K691" i="1"/>
  <c r="K709" i="1"/>
  <c r="K708" i="1"/>
  <c r="K678" i="1"/>
  <c r="K705" i="1"/>
  <c r="K692" i="1"/>
  <c r="K694" i="1"/>
  <c r="K668" i="1"/>
  <c r="K712" i="1"/>
  <c r="K693" i="1"/>
  <c r="L705" i="1"/>
  <c r="L702" i="1"/>
  <c r="L709" i="1"/>
  <c r="L704" i="1"/>
  <c r="L691" i="1"/>
  <c r="L708" i="1"/>
  <c r="L693" i="1"/>
  <c r="L677" i="1"/>
  <c r="L713" i="1"/>
  <c r="L669" i="1"/>
  <c r="M669" i="1" s="1"/>
  <c r="L668" i="1"/>
  <c r="L679" i="1"/>
  <c r="L688" i="1"/>
  <c r="M688" i="1" s="1"/>
  <c r="L692" i="1"/>
  <c r="L681" i="1"/>
  <c r="L686" i="1"/>
  <c r="L670" i="1"/>
  <c r="L682" i="1"/>
  <c r="L672" i="1"/>
  <c r="L685" i="1"/>
  <c r="L716" i="1"/>
  <c r="L674" i="1"/>
  <c r="L710" i="1"/>
  <c r="L707" i="1"/>
  <c r="L698" i="1"/>
  <c r="M698" i="1" s="1"/>
  <c r="L699" i="1"/>
  <c r="L684" i="1"/>
  <c r="L689" i="1"/>
  <c r="L675" i="1"/>
  <c r="L706" i="1"/>
  <c r="L687" i="1"/>
  <c r="L671" i="1"/>
  <c r="L673" i="1"/>
  <c r="M673" i="1" s="1"/>
  <c r="L701" i="1"/>
  <c r="L697" i="1"/>
  <c r="L696" i="1"/>
  <c r="L695" i="1"/>
  <c r="L711" i="1"/>
  <c r="L694" i="1"/>
  <c r="L690" i="1"/>
  <c r="L703" i="1"/>
  <c r="M703" i="1" s="1"/>
  <c r="L678" i="1"/>
  <c r="M678" i="1" s="1"/>
  <c r="L676" i="1"/>
  <c r="L683" i="1"/>
  <c r="L712" i="1"/>
  <c r="L680" i="1"/>
  <c r="L700" i="1"/>
  <c r="M700" i="1" s="1"/>
  <c r="M679" i="1" l="1"/>
  <c r="M672" i="1"/>
  <c r="M695" i="1"/>
  <c r="I119" i="9" s="1"/>
  <c r="M713" i="1"/>
  <c r="F215" i="9" s="1"/>
  <c r="M712" i="1"/>
  <c r="M675" i="1"/>
  <c r="M680" i="1"/>
  <c r="H55" i="9" s="1"/>
  <c r="M701" i="1"/>
  <c r="H151" i="9" s="1"/>
  <c r="M706" i="1"/>
  <c r="M699" i="1"/>
  <c r="M682" i="1"/>
  <c r="C87" i="9" s="1"/>
  <c r="M692" i="1"/>
  <c r="F119" i="9" s="1"/>
  <c r="M691" i="1"/>
  <c r="E119" i="9" s="1"/>
  <c r="M705" i="1"/>
  <c r="E183" i="9" s="1"/>
  <c r="M683" i="1"/>
  <c r="D87" i="9" s="1"/>
  <c r="M690" i="1"/>
  <c r="M671" i="1"/>
  <c r="M711" i="1"/>
  <c r="M674" i="1"/>
  <c r="M708" i="1"/>
  <c r="H183" i="9" s="1"/>
  <c r="M702" i="1"/>
  <c r="K715" i="1"/>
  <c r="F55" i="9"/>
  <c r="D23" i="9"/>
  <c r="C183" i="9"/>
  <c r="H23" i="9"/>
  <c r="E151" i="9"/>
  <c r="M670" i="1"/>
  <c r="I87" i="9"/>
  <c r="M696" i="1"/>
  <c r="M689" i="1"/>
  <c r="M707" i="1"/>
  <c r="M685" i="1"/>
  <c r="M686" i="1"/>
  <c r="G55" i="9"/>
  <c r="M677" i="1"/>
  <c r="M704" i="1"/>
  <c r="G151" i="9"/>
  <c r="M676" i="1"/>
  <c r="M694" i="1"/>
  <c r="M697" i="1"/>
  <c r="M687" i="1"/>
  <c r="M684" i="1"/>
  <c r="M710" i="1"/>
  <c r="G23" i="9"/>
  <c r="M681" i="1"/>
  <c r="L715" i="1"/>
  <c r="M668" i="1"/>
  <c r="M693" i="1"/>
  <c r="M709" i="1"/>
  <c r="I23" i="9" l="1"/>
  <c r="C55" i="9"/>
  <c r="I151" i="9"/>
  <c r="F23" i="9"/>
  <c r="F183" i="9"/>
  <c r="E215" i="9"/>
  <c r="D119" i="9"/>
  <c r="F151" i="9"/>
  <c r="D215" i="9"/>
  <c r="C23" i="9"/>
  <c r="M715" i="1"/>
  <c r="D151" i="9"/>
  <c r="C119" i="9"/>
  <c r="E23" i="9"/>
  <c r="C215" i="9"/>
  <c r="H119" i="9"/>
  <c r="D183" i="9"/>
  <c r="G87" i="9"/>
  <c r="I183" i="9"/>
  <c r="I55" i="9"/>
  <c r="E87" i="9"/>
  <c r="D55" i="9"/>
  <c r="E55" i="9"/>
  <c r="F87" i="9"/>
  <c r="G119" i="9"/>
  <c r="H87" i="9"/>
  <c r="G183" i="9"/>
  <c r="C151" i="9"/>
</calcChain>
</file>

<file path=xl/sharedStrings.xml><?xml version="1.0" encoding="utf-8"?>
<sst xmlns="http://schemas.openxmlformats.org/spreadsheetml/2006/main" count="4710" uniqueCount="1288">
  <si>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</si>
  <si>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</si>
  <si>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</si>
  <si>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</si>
  <si>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</si>
  <si>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</si>
  <si>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</si>
  <si>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</si>
  <si>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</si>
  <si>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</si>
  <si>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</si>
  <si>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</si>
  <si>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</si>
  <si>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</si>
  <si>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</si>
  <si>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</si>
  <si>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</si>
  <si>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</si>
  <si>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</si>
  <si>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</si>
  <si>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</si>
  <si>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</si>
  <si>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</si>
  <si>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</si>
  <si>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</si>
  <si>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</si>
  <si>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</si>
  <si>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</si>
  <si>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</si>
  <si>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</si>
  <si>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</si>
  <si>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</si>
  <si>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</si>
  <si>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</si>
  <si>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</si>
  <si>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</si>
  <si>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</si>
  <si>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</si>
  <si>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</si>
  <si>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</si>
  <si>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</si>
  <si>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</si>
  <si>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</si>
  <si>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</si>
  <si>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</si>
  <si>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</si>
  <si>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</si>
  <si>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</si>
  <si>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</si>
  <si>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</si>
  <si>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</si>
  <si>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</si>
  <si>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</si>
  <si>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</si>
  <si>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</si>
  <si>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</si>
  <si>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</si>
  <si>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</si>
  <si>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</si>
  <si>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</si>
  <si>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</si>
  <si>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</si>
  <si>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</si>
  <si>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</si>
  <si>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</si>
  <si>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</si>
  <si>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</si>
  <si>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</si>
  <si>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</si>
  <si>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</si>
  <si>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</si>
  <si>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</si>
  <si>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</si>
  <si>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</si>
  <si>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</si>
  <si>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</si>
  <si>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</si>
  <si>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</si>
  <si>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</si>
  <si>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</si>
  <si>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</si>
  <si>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</si>
  <si>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</si>
  <si>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</si>
  <si>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</si>
  <si>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</si>
  <si>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</si>
  <si>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</si>
  <si>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</si>
  <si>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</si>
  <si>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</si>
  <si>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</si>
  <si>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</si>
  <si>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</si>
  <si>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</si>
  <si>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</si>
  <si>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</si>
  <si>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</si>
  <si>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</si>
  <si>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</si>
  <si>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</si>
  <si>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</si>
  <si>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</si>
  <si>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</si>
  <si>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</si>
  <si>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</si>
  <si>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</si>
  <si>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</si>
  <si>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</si>
  <si>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</si>
  <si>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</si>
  <si>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</si>
  <si>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</si>
  <si>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</si>
  <si>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</si>
  <si>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</si>
  <si>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</si>
  <si>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</si>
  <si>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</si>
  <si>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</si>
  <si>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</si>
  <si>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</si>
  <si>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</si>
  <si>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</si>
  <si>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</si>
  <si>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</si>
  <si>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</si>
  <si>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</si>
  <si>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</si>
  <si>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</si>
  <si>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</si>
  <si>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</si>
  <si>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</si>
  <si>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</si>
  <si>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</si>
  <si>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</si>
  <si>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</si>
  <si>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</si>
  <si>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</si>
  <si>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</si>
  <si>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</si>
  <si>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</si>
  <si>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</si>
  <si>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</si>
  <si>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</si>
  <si>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</si>
  <si>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</si>
  <si>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</si>
  <si>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</si>
  <si>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</si>
  <si>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</si>
  <si>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</si>
  <si>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</si>
  <si>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</si>
  <si>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</si>
  <si>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</si>
  <si>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</si>
  <si>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</si>
  <si>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</si>
  <si>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</si>
  <si>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</si>
  <si>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</si>
  <si>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</si>
  <si>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</si>
  <si>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</si>
  <si>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</si>
  <si>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</si>
  <si>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</si>
  <si>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</si>
  <si>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</si>
  <si>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</si>
  <si>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</si>
  <si>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</si>
  <si>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</si>
  <si>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</si>
  <si>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</si>
  <si>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</si>
  <si>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</si>
  <si>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</si>
  <si>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</si>
  <si>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</si>
  <si>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</si>
  <si>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</si>
  <si>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</si>
  <si>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</si>
  <si>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</si>
  <si>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</si>
  <si>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</si>
  <si>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</si>
  <si>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</si>
  <si>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</si>
  <si>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</si>
  <si>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</si>
  <si>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</si>
  <si>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</si>
  <si>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</si>
  <si>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</si>
  <si>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</si>
  <si>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</si>
  <si>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</si>
  <si>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</si>
  <si>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</si>
  <si>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</si>
  <si>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</si>
  <si>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</si>
  <si>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</si>
  <si>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</si>
  <si>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</si>
  <si>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</si>
  <si>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</si>
  <si>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</si>
  <si>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</si>
  <si>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</si>
  <si>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</si>
  <si>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</si>
  <si>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</si>
  <si>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</si>
  <si>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</si>
  <si>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</si>
  <si>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</si>
  <si>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</si>
  <si>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</si>
  <si>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</si>
  <si>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</si>
  <si>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</si>
  <si>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</si>
  <si>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</si>
  <si>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</si>
  <si>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</si>
  <si>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</si>
  <si>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</si>
  <si>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</si>
  <si>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</si>
  <si>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</si>
  <si>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</si>
  <si>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</si>
  <si>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</si>
  <si>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</si>
  <si>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</si>
  <si>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</si>
  <si>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</si>
  <si>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</si>
  <si>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</si>
  <si>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</si>
  <si>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</si>
  <si>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</si>
  <si>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</si>
  <si>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</si>
  <si>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</si>
  <si>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</si>
  <si>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</si>
  <si>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</si>
  <si>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</si>
  <si>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</si>
  <si>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</si>
  <si>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</si>
  <si>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</si>
  <si>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</si>
  <si>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</si>
  <si>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</si>
  <si>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</si>
  <si>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</si>
  <si>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</si>
  <si>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</si>
  <si>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</si>
  <si>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</si>
  <si>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</si>
  <si>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</si>
  <si>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</si>
  <si>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</si>
  <si>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</si>
  <si>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</si>
  <si>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</si>
  <si>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</si>
  <si>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</si>
  <si>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</si>
  <si>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</si>
  <si>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</si>
  <si>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</si>
  <si>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</si>
  <si>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</si>
  <si>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</si>
  <si>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</si>
  <si>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</si>
  <si>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</si>
  <si>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</si>
  <si>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</si>
  <si>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</si>
  <si>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</si>
  <si>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</si>
  <si>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</si>
  <si>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</si>
  <si>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</si>
  <si>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</si>
  <si>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</si>
  <si>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</si>
  <si>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</si>
  <si>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</si>
  <si>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</si>
  <si>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</si>
  <si>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</si>
  <si>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</si>
  <si>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</si>
  <si>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</si>
  <si>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</si>
  <si>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</si>
  <si>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</si>
  <si>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</si>
  <si>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</si>
  <si>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</si>
  <si>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</si>
  <si>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</si>
  <si>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</si>
  <si>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</si>
  <si>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</si>
  <si>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</si>
  <si>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</si>
  <si>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</si>
  <si>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</si>
  <si>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</si>
  <si>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</si>
  <si>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</si>
  <si>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</si>
  <si>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</si>
  <si>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</si>
  <si>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</si>
  <si>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</si>
  <si>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</si>
  <si>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</si>
  <si>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</si>
  <si>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</si>
  <si>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</si>
  <si>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</si>
  <si>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</si>
  <si>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</si>
  <si>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</si>
  <si>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</si>
  <si>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</si>
  <si>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</si>
  <si>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</si>
  <si>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</si>
  <si>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</si>
  <si>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</si>
  <si>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</si>
  <si>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</si>
  <si>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</si>
  <si>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</si>
  <si>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</si>
  <si>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</si>
  <si>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</si>
  <si>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</si>
  <si>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</si>
  <si>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</si>
  <si>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</si>
  <si>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</si>
  <si>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</si>
  <si>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</si>
  <si>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</si>
  <si>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</si>
  <si>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</si>
  <si>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</si>
  <si>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</si>
  <si>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</si>
  <si>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</si>
  <si>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</si>
  <si>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</si>
  <si>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</si>
  <si>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</si>
  <si>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</si>
  <si>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</si>
  <si>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</si>
  <si>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</si>
  <si>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</si>
  <si>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</si>
  <si>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</si>
  <si>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</si>
  <si>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</si>
  <si>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</si>
  <si>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</si>
  <si>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</si>
  <si>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</si>
  <si>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</si>
  <si>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</si>
  <si>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</si>
  <si>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</si>
  <si>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</si>
  <si>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</si>
  <si>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</si>
  <si>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</si>
  <si>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</si>
  <si>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</si>
  <si>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</si>
  <si>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</si>
  <si>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</si>
  <si>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</si>
  <si>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</si>
  <si>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</si>
  <si>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</si>
  <si>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</si>
  <si>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</si>
  <si>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</si>
  <si>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</si>
  <si>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</si>
  <si>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</si>
  <si>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</si>
  <si>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</si>
  <si>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</si>
  <si>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</si>
  <si>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</si>
  <si>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</si>
  <si>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</si>
  <si>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</si>
  <si>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</si>
  <si>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</si>
  <si>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</si>
  <si>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</si>
  <si>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</si>
  <si>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</si>
  <si>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</si>
  <si>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</si>
  <si>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</si>
  <si>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</si>
  <si>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</si>
  <si>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</si>
  <si>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</si>
  <si>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</si>
  <si>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</si>
  <si>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</si>
  <si>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</si>
  <si>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</si>
  <si>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</si>
  <si>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</si>
  <si>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</si>
  <si>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</si>
  <si>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</si>
  <si>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</si>
  <si>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</si>
  <si>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</si>
  <si>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</si>
  <si>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</si>
  <si>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</si>
  <si>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</si>
  <si>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</si>
  <si>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</si>
  <si>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</si>
  <si>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</si>
  <si>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</si>
  <si>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</si>
  <si>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</si>
  <si>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</si>
  <si>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</si>
  <si>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</si>
  <si>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</si>
  <si>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</si>
  <si>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</si>
  <si>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</si>
  <si>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</si>
  <si>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</si>
  <si>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</si>
  <si>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</si>
  <si>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</si>
  <si>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</si>
  <si>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</si>
  <si>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</si>
  <si>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</si>
  <si>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</si>
  <si>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</si>
  <si>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</si>
  <si>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</si>
  <si>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</si>
  <si>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</si>
  <si>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</si>
  <si>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</si>
  <si>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</si>
  <si>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</si>
  <si>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</si>
  <si>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</si>
  <si>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</si>
  <si>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</si>
  <si>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</si>
  <si>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</si>
  <si>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</si>
  <si>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</si>
  <si>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</si>
  <si>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</si>
  <si>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</si>
  <si>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</si>
  <si>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</si>
  <si>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</si>
  <si>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</si>
  <si>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</si>
  <si>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</si>
  <si>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</si>
  <si>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</si>
  <si>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</si>
  <si>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</si>
  <si>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</si>
  <si>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</si>
  <si>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</si>
  <si>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</si>
  <si>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</si>
  <si>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</si>
  <si>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</si>
  <si>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</si>
  <si>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</si>
  <si>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</si>
  <si>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</si>
  <si>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</si>
  <si>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</si>
  <si>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</si>
  <si>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</si>
  <si>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</si>
  <si>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</si>
  <si>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</si>
  <si>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</si>
  <si>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</si>
  <si>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</si>
  <si>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</si>
  <si>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</si>
  <si>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</si>
  <si>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</si>
  <si>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</si>
  <si>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</si>
  <si>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</si>
  <si>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</si>
  <si>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</si>
  <si>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</si>
  <si>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</si>
  <si>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</si>
  <si>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</si>
  <si>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</si>
  <si>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</si>
  <si>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</si>
  <si>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</si>
  <si>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</si>
  <si>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</si>
  <si>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</si>
  <si>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</si>
  <si>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</si>
  <si>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</si>
  <si>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</si>
  <si>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</si>
  <si>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</si>
  <si>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</si>
  <si>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</si>
  <si>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</si>
  <si>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</si>
  <si>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</si>
  <si>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</si>
  <si>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</si>
  <si>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</si>
  <si>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</si>
  <si>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</si>
  <si>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</si>
  <si>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</si>
  <si>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</si>
  <si>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</si>
  <si>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</si>
  <si>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</si>
  <si>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</si>
  <si>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</si>
  <si>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</si>
  <si>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</si>
  <si>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</si>
  <si>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</si>
  <si>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</si>
  <si>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</si>
  <si>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</si>
  <si>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</si>
  <si>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</si>
  <si>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</si>
  <si>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</si>
  <si>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</si>
  <si>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</si>
  <si>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</si>
  <si>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</si>
  <si>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</si>
  <si>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</si>
  <si>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</si>
  <si>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</si>
  <si>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</si>
  <si>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</si>
  <si>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</si>
  <si>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</si>
  <si>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</si>
  <si>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</si>
  <si>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</si>
  <si>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</si>
  <si>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</si>
  <si>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</si>
  <si>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</si>
  <si>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</si>
  <si>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</si>
  <si>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</si>
  <si>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</si>
  <si>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</si>
  <si>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</si>
  <si>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</si>
  <si>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</si>
  <si>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</si>
  <si>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</si>
  <si>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</si>
  <si>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</si>
  <si>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</si>
  <si>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</si>
  <si>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</si>
  <si>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</si>
  <si>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</si>
  <si>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</si>
  <si>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</si>
  <si>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</si>
  <si>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</si>
  <si>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</si>
  <si>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</si>
  <si>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</si>
  <si>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</si>
  <si>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</si>
  <si>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</si>
  <si>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</si>
  <si>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</si>
  <si>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</si>
  <si>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</si>
  <si>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</si>
  <si>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</si>
  <si>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</si>
  <si>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</si>
  <si>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</si>
  <si>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</si>
  <si>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</si>
  <si>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</si>
  <si>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</si>
  <si>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</si>
  <si>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</si>
  <si>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</si>
  <si>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</si>
  <si>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</si>
  <si>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</si>
  <si>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</si>
  <si>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</si>
  <si>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</si>
  <si>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</si>
  <si>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</si>
  <si>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</si>
  <si>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</si>
  <si>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</si>
  <si>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</si>
  <si>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</si>
  <si>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</si>
  <si>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</si>
  <si>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</si>
  <si>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</si>
  <si>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</si>
  <si>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</si>
  <si>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</si>
  <si>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</si>
  <si>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</si>
  <si>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</si>
  <si>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</si>
  <si>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</si>
  <si>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</si>
  <si>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</si>
  <si>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</si>
  <si>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</si>
  <si>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</si>
  <si>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</si>
  <si>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</si>
  <si>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</si>
  <si>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</si>
  <si>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</si>
  <si>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</si>
  <si>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</si>
  <si>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</si>
  <si>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</si>
  <si>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</si>
  <si>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</si>
  <si>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</si>
  <si>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</si>
  <si>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</si>
  <si>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</si>
  <si>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</si>
  <si>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</si>
  <si>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</si>
  <si>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</si>
  <si>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</si>
  <si>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</si>
  <si>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</si>
  <si>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</si>
  <si>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</si>
  <si>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</si>
  <si>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</si>
  <si>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</si>
  <si>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</si>
  <si>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</si>
  <si>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</si>
  <si>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</si>
  <si>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</si>
  <si>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</si>
  <si>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</si>
  <si>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</si>
  <si>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</si>
  <si>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</si>
  <si>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</si>
  <si>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</si>
  <si>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</si>
  <si>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</si>
  <si>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</si>
  <si>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</si>
  <si>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</si>
  <si>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</si>
  <si>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</si>
  <si>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</si>
  <si>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</si>
  <si>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</si>
  <si>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</si>
  <si>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</si>
  <si>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</si>
  <si>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</si>
  <si>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</si>
  <si>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</si>
  <si>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</si>
  <si>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</si>
  <si>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</si>
  <si>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</si>
  <si>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</si>
  <si>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</si>
  <si>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</si>
  <si>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</si>
  <si>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</si>
  <si>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</si>
  <si>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</si>
  <si>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</si>
  <si>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</si>
  <si>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</si>
  <si>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</si>
  <si>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</si>
  <si>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</si>
  <si>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</si>
  <si>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</si>
  <si>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</si>
  <si>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</si>
  <si>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</si>
  <si>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</si>
  <si>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</si>
  <si>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</si>
  <si>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</si>
  <si>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</si>
  <si>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</si>
  <si>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</si>
  <si>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</si>
  <si>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</si>
  <si>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</si>
  <si>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</si>
  <si>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</si>
  <si>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</si>
  <si>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</si>
  <si>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</si>
  <si>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</si>
  <si>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</si>
  <si>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</si>
  <si>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</si>
  <si>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</si>
  <si>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</si>
  <si>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</si>
  <si>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</si>
  <si>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</si>
  <si>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</si>
  <si>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</si>
  <si>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</si>
  <si>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</si>
  <si>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</si>
  <si>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</si>
  <si>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</si>
  <si>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</si>
  <si>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</si>
  <si>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</si>
  <si>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</si>
  <si>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</si>
  <si>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</si>
  <si>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</si>
  <si>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</si>
  <si>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</si>
  <si>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</si>
  <si>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</si>
  <si>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</si>
  <si>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</si>
  <si>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</si>
  <si>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</si>
  <si>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</si>
  <si>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</si>
  <si>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</si>
  <si>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</si>
  <si>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</si>
  <si>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</si>
  <si>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</si>
  <si>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</si>
  <si>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</si>
  <si>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</si>
  <si>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</si>
  <si>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</si>
  <si>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</si>
  <si>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</si>
  <si>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</si>
  <si>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</si>
  <si>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</si>
  <si>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</si>
  <si>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</si>
  <si>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</si>
  <si>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</si>
  <si>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</si>
  <si>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</si>
  <si>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</si>
  <si>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</si>
  <si>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</si>
  <si>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</si>
  <si>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</si>
  <si>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</si>
  <si>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</si>
  <si>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</si>
  <si>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</si>
  <si>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</si>
  <si>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</si>
  <si>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</si>
  <si>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</si>
  <si>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</si>
  <si>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</si>
  <si>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</si>
  <si>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</si>
  <si>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</si>
  <si>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</si>
  <si>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</si>
  <si>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</si>
  <si>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</si>
  <si>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</si>
  <si>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</si>
  <si>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</si>
  <si>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</si>
  <si>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</si>
  <si>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</si>
  <si>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</si>
  <si>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</si>
  <si>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</si>
  <si>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</si>
  <si>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</si>
  <si>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</si>
  <si>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</si>
  <si>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</si>
  <si>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</si>
  <si>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</si>
  <si>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</si>
  <si>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</si>
  <si>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</si>
  <si>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</si>
  <si>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</si>
  <si>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</si>
  <si>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</si>
  <si>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</si>
  <si>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</si>
  <si>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</si>
  <si>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</si>
  <si>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</si>
  <si>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</si>
  <si>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</si>
  <si>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</si>
  <si>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</si>
  <si>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</si>
  <si>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</si>
  <si>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</si>
  <si>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</si>
  <si>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</si>
  <si>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</si>
  <si>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</si>
  <si>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</si>
  <si>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</si>
  <si>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</si>
  <si>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</si>
  <si>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</si>
  <si>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</si>
  <si>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</si>
  <si>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</si>
  <si>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</si>
  <si>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</si>
  <si>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</si>
  <si>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</si>
  <si>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</si>
  <si>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</si>
  <si>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</si>
  <si>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</si>
  <si>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</si>
  <si>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</si>
  <si>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</si>
  <si>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</si>
  <si>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</si>
  <si>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</si>
  <si>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</si>
  <si>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</si>
  <si>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</si>
  <si>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</si>
  <si>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</si>
  <si>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</si>
  <si>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</si>
  <si>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</si>
  <si>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</si>
  <si>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</si>
  <si>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</si>
  <si>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</si>
  <si>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</si>
  <si>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</si>
  <si>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</si>
  <si>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</si>
  <si>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</si>
  <si>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</si>
  <si>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</si>
  <si>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</si>
  <si>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</si>
  <si>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</si>
  <si>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</si>
  <si>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</si>
  <si>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</si>
  <si>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</si>
  <si>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</si>
  <si>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</si>
  <si>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</si>
  <si>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</si>
  <si>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</si>
  <si>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</si>
  <si>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</si>
  <si>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</si>
  <si>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</si>
  <si>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</si>
  <si>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</si>
  <si>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</si>
  <si>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</si>
  <si>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</si>
  <si>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</si>
  <si>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</si>
  <si>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</si>
  <si>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</si>
  <si>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</si>
  <si>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</si>
  <si>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</si>
  <si>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</si>
  <si>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</si>
  <si>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</si>
  <si>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</si>
  <si>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</si>
  <si>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</si>
  <si>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</si>
  <si>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</si>
  <si>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</si>
  <si>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</si>
  <si>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</si>
  <si>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</si>
  <si>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</si>
  <si>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</si>
  <si>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</si>
  <si>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</si>
  <si>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</si>
  <si>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</si>
  <si>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</si>
  <si>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</si>
  <si>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</si>
  <si>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</si>
  <si>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</si>
  <si>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</si>
  <si>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</si>
  <si>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</si>
  <si>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</si>
  <si>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</si>
  <si>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</si>
  <si>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</si>
  <si>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</si>
  <si>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</si>
  <si>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</si>
  <si>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</si>
  <si>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</si>
  <si>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</si>
  <si>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</si>
  <si>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</si>
  <si>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</si>
  <si>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</si>
  <si>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</si>
  <si>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</si>
  <si>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</si>
  <si>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</si>
  <si>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</si>
  <si>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</si>
  <si>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</si>
  <si>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</si>
  <si>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</si>
  <si>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</si>
  <si>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</si>
  <si>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</si>
  <si>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</si>
  <si>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</si>
  <si>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</si>
  <si>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</si>
  <si>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</si>
  <si>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</si>
  <si>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</si>
  <si>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</si>
  <si>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</si>
  <si>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</si>
  <si>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</si>
  <si>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</si>
  <si>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</si>
  <si>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</si>
  <si>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</si>
  <si>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</si>
  <si>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</si>
  <si>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</si>
  <si>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</si>
  <si>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</si>
  <si>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</si>
  <si>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</si>
  <si>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</si>
  <si>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</si>
  <si>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</si>
  <si>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</si>
  <si>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</si>
  <si>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</si>
  <si>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</si>
  <si>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</si>
  <si>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</si>
  <si>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</si>
  <si>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</si>
  <si>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</si>
  <si>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</si>
  <si>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</si>
  <si>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</si>
  <si>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</si>
  <si>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</si>
  <si>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</si>
  <si>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</si>
  <si>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</si>
  <si>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</si>
  <si>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</si>
  <si>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</si>
  <si>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</si>
  <si>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</si>
  <si>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</si>
  <si>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</si>
  <si>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</si>
  <si>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</si>
  <si>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</si>
  <si>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</si>
  <si>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</si>
  <si>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</si>
  <si>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</si>
  <si>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</si>
  <si>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</si>
  <si>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</si>
  <si>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</si>
  <si>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</si>
  <si>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</si>
  <si>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</si>
  <si>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</si>
  <si>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</si>
  <si>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</si>
  <si>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</si>
  <si>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</si>
  <si>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</si>
  <si>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</si>
  <si>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</si>
  <si>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</si>
  <si>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</si>
  <si>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</si>
  <si>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</si>
  <si>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</si>
  <si>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</si>
  <si>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</si>
  <si>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</si>
  <si>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</si>
  <si>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</si>
  <si>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</si>
  <si>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</si>
  <si>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</si>
  <si>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</si>
  <si>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</si>
  <si>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</si>
  <si>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</si>
  <si>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</si>
  <si>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</si>
  <si>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</si>
  <si>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</si>
  <si>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</si>
  <si>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</si>
  <si>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</si>
  <si>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</si>
  <si>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</si>
  <si>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</si>
  <si>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</si>
  <si>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</si>
  <si>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</si>
  <si>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</si>
  <si>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</si>
  <si>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</si>
  <si>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</si>
  <si>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</si>
  <si>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</si>
  <si>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</si>
  <si>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</si>
  <si>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</si>
  <si>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</si>
  <si>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</si>
  <si>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</si>
  <si>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</si>
  <si>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</si>
  <si>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</si>
  <si>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</si>
  <si>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</si>
  <si>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</si>
  <si>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</si>
  <si>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</si>
  <si>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</si>
  <si>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</si>
  <si>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</si>
  <si>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</si>
  <si>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</si>
  <si>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</si>
  <si>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</si>
  <si>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</si>
  <si>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</si>
  <si>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</si>
  <si>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</si>
  <si>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</si>
  <si>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</si>
  <si>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</si>
  <si>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</si>
  <si>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</si>
  <si>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</si>
  <si>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</si>
  <si>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</si>
  <si>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</si>
  <si>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</si>
  <si>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</si>
  <si>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</si>
  <si>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</si>
  <si>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</si>
  <si>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</si>
  <si>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</si>
  <si>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</si>
  <si>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</si>
  <si>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</si>
  <si>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</si>
  <si>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</si>
  <si>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</si>
  <si>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</si>
  <si>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</si>
  <si>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</si>
  <si>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</si>
  <si>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</si>
  <si>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</si>
  <si>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</si>
  <si>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</si>
  <si>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</si>
  <si>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</si>
  <si>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</si>
  <si>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</si>
  <si>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</si>
  <si>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</si>
  <si>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</si>
  <si>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</si>
  <si>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</si>
  <si>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</si>
  <si>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</si>
  <si>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</si>
  <si>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</si>
  <si>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</si>
  <si>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</si>
  <si>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</si>
  <si>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</si>
  <si>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</si>
  <si>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</si>
  <si>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</si>
  <si>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</si>
  <si>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</si>
  <si>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</si>
  <si>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</si>
  <si>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</si>
  <si>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</si>
  <si>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</si>
  <si>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</si>
  <si>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</si>
  <si>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</si>
  <si>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</si>
  <si>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</si>
  <si>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</si>
  <si>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</si>
  <si>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</si>
  <si>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</si>
  <si>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</si>
  <si>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</si>
  <si>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</si>
  <si>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</si>
  <si>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</si>
  <si>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</si>
  <si>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</si>
  <si>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</si>
  <si>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</si>
  <si>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</si>
  <si>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</si>
  <si>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</si>
  <si>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</si>
  <si>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</si>
  <si>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</si>
  <si>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</si>
  <si>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</si>
  <si>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</si>
  <si>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</si>
  <si>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</si>
  <si>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</si>
  <si>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</si>
  <si>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</si>
  <si>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</si>
  <si>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</si>
  <si>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</si>
  <si>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</si>
  <si>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</si>
  <si>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</si>
  <si>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</si>
  <si>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</si>
  <si>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</si>
  <si>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</si>
  <si>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</si>
  <si>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</si>
  <si>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</si>
  <si>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</si>
  <si>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</si>
  <si>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</si>
  <si>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</si>
  <si>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</si>
  <si>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</si>
  <si>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</si>
  <si>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</si>
  <si>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</si>
  <si>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</si>
  <si>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</si>
  <si>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</si>
  <si>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</si>
  <si>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</si>
  <si>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</si>
  <si>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</si>
  <si>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</si>
  <si>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</si>
  <si>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</si>
  <si>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</si>
  <si>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</si>
  <si>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</si>
  <si>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</si>
  <si>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</si>
  <si>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</si>
  <si>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</si>
  <si>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</si>
  <si>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</si>
  <si>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</si>
  <si>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</si>
  <si>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</si>
  <si>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</si>
  <si>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</si>
  <si>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</si>
  <si>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</si>
  <si>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</si>
  <si>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</si>
  <si>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</si>
  <si>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</si>
  <si>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</si>
  <si>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2017</t>
  </si>
  <si>
    <t>06/30/2019</t>
  </si>
  <si>
    <t/>
  </si>
  <si>
    <t>6/30/2018</t>
  </si>
  <si>
    <t>Jacqueline Cabe</t>
  </si>
  <si>
    <t>Revised department mapping</t>
  </si>
  <si>
    <t>128</t>
  </si>
  <si>
    <t>University of Washington Medical Center</t>
  </si>
  <si>
    <t>1959 N.E. Pacific Street</t>
  </si>
  <si>
    <t>Seattle, WA 98195</t>
  </si>
  <si>
    <t>Cindy Hecker</t>
  </si>
  <si>
    <t>Julie A. Nordstrom</t>
  </si>
  <si>
    <t>206-598-6364</t>
  </si>
  <si>
    <t>206-598-6292</t>
  </si>
  <si>
    <t>Reporting total minutes.  Prior year reported 100's of minutes. Corrected minutes FY17 = 3,061,500 minutes</t>
  </si>
  <si>
    <t xml:space="preserve">Reporting total minutes.  Prior year reported 100's of minutes. Corrected minutes FY17 = 10,456,700 minutes </t>
  </si>
  <si>
    <t>Reporting total minutes.  Prior year reported 100's of minutes. Corrected minutes FY17 = 2,914,400 minutes</t>
  </si>
  <si>
    <t>Updated data source to match CMS report</t>
  </si>
  <si>
    <t>206.598.3300</t>
  </si>
  <si>
    <t>Change in reporting</t>
  </si>
  <si>
    <t>Lower volume</t>
  </si>
  <si>
    <t>Variance due to prior year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</si>
</sst>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0" fillId="0" borderId="0" xfId="0" applyFont="1" applyProtection="1">
      <protection locked="0"/>
    </xf>
    <xf numFmtId="37" fontId="0" fillId="0" borderId="0" xfId="0" applyFont="1" applyAlignme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>
      <selection activeCell="D718" sqref="D71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114374411.90000001</v>
      </c>
      <c r="C47" s="184">
        <v>12468024.18</v>
      </c>
      <c r="D47" s="184">
        <v>18038722.039999999</v>
      </c>
      <c r="E47" s="184">
        <v>1406253.54</v>
      </c>
      <c r="F47" s="184">
        <v>0</v>
      </c>
      <c r="G47" s="184">
        <v>960575.99</v>
      </c>
      <c r="H47" s="184">
        <v>740257.9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2984952.98</v>
      </c>
      <c r="P47" s="184">
        <v>7968198.9400000004</v>
      </c>
      <c r="Q47" s="184">
        <v>3254550.65</v>
      </c>
      <c r="R47" s="184">
        <v>3478590.15</v>
      </c>
      <c r="S47" s="184">
        <v>1405578.78</v>
      </c>
      <c r="T47" s="184">
        <v>0</v>
      </c>
      <c r="U47" s="184">
        <v>7856402.7000000002</v>
      </c>
      <c r="V47" s="184">
        <v>3641752.65</v>
      </c>
      <c r="W47" s="184">
        <v>878242.96</v>
      </c>
      <c r="X47" s="184">
        <v>959503.43</v>
      </c>
      <c r="Y47" s="184">
        <v>6830828.7400000002</v>
      </c>
      <c r="Z47" s="184">
        <v>2307318.39</v>
      </c>
      <c r="AA47" s="184">
        <v>513957.48</v>
      </c>
      <c r="AB47" s="184">
        <v>10678802.33</v>
      </c>
      <c r="AC47" s="184">
        <v>2028094.19</v>
      </c>
      <c r="AD47" s="184">
        <v>413596.65</v>
      </c>
      <c r="AE47" s="184">
        <v>3206232.79</v>
      </c>
      <c r="AF47" s="184">
        <v>0</v>
      </c>
      <c r="AG47" s="184">
        <v>2807252.62</v>
      </c>
      <c r="AH47" s="184">
        <v>0</v>
      </c>
      <c r="AI47" s="184">
        <v>0</v>
      </c>
      <c r="AJ47" s="184">
        <v>22122006.489999998</v>
      </c>
      <c r="AK47" s="184">
        <v>974196.13</v>
      </c>
      <c r="AL47" s="184">
        <v>333011.48</v>
      </c>
      <c r="AM47" s="184">
        <v>0</v>
      </c>
      <c r="AN47" s="184">
        <v>4927.78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2569394.52</v>
      </c>
      <c r="AU47" s="184">
        <v>0</v>
      </c>
      <c r="AV47" s="184">
        <v>956524.97</v>
      </c>
      <c r="AW47" s="184">
        <v>183297.31</v>
      </c>
      <c r="AX47" s="184">
        <v>0</v>
      </c>
      <c r="AY47" s="184">
        <v>1098242.18</v>
      </c>
      <c r="AZ47" s="184">
        <v>646276.39</v>
      </c>
      <c r="BA47" s="184">
        <v>114262.6</v>
      </c>
      <c r="BB47" s="184">
        <v>2436231.5099999998</v>
      </c>
      <c r="BC47" s="184">
        <v>0</v>
      </c>
      <c r="BD47" s="184">
        <v>0</v>
      </c>
      <c r="BE47" s="184">
        <v>3722246.37</v>
      </c>
      <c r="BF47" s="184">
        <v>3056570.26</v>
      </c>
      <c r="BG47" s="184">
        <v>748616.92</v>
      </c>
      <c r="BH47" s="184">
        <v>0</v>
      </c>
      <c r="BI47" s="184">
        <v>-26596160</v>
      </c>
      <c r="BJ47" s="184">
        <v>0</v>
      </c>
      <c r="BK47" s="184">
        <v>64441.55</v>
      </c>
      <c r="BL47" s="184">
        <v>0</v>
      </c>
      <c r="BM47" s="184">
        <v>0</v>
      </c>
      <c r="BN47" s="184">
        <v>847286.17</v>
      </c>
      <c r="BO47" s="184">
        <v>0</v>
      </c>
      <c r="BP47" s="184">
        <v>0</v>
      </c>
      <c r="BQ47" s="184">
        <v>0</v>
      </c>
      <c r="BR47" s="184">
        <v>0</v>
      </c>
      <c r="BS47" s="184">
        <v>69988.94</v>
      </c>
      <c r="BT47" s="184">
        <v>0</v>
      </c>
      <c r="BU47" s="184">
        <v>0</v>
      </c>
      <c r="BV47" s="184">
        <v>0</v>
      </c>
      <c r="BW47" s="184">
        <v>1595578.56</v>
      </c>
      <c r="BX47" s="184">
        <v>1828399.84</v>
      </c>
      <c r="BY47" s="184">
        <v>759438.16</v>
      </c>
      <c r="BZ47" s="184">
        <v>1658216.99</v>
      </c>
      <c r="CA47" s="184">
        <v>290726.09999999998</v>
      </c>
      <c r="CB47" s="184">
        <v>44161.15</v>
      </c>
      <c r="CC47" s="184">
        <v>18839.45</v>
      </c>
      <c r="CD47" s="195"/>
      <c r="CE47" s="195">
        <f>SUM(C47:CC47)</f>
        <v>114374411.90000002</v>
      </c>
    </row>
    <row r="48" spans="1:83" ht="12.6" customHeight="1" x14ac:dyDescent="0.25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114374411.90000001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21026400</v>
      </c>
      <c r="C51" s="184">
        <v>1133784.72</v>
      </c>
      <c r="D51" s="184">
        <v>326195.67</v>
      </c>
      <c r="E51" s="184">
        <v>22744.720000000001</v>
      </c>
      <c r="F51" s="184">
        <v>0</v>
      </c>
      <c r="G51" s="184">
        <v>99.26</v>
      </c>
      <c r="H51" s="184">
        <v>2880.84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58801.82</v>
      </c>
      <c r="P51" s="184">
        <v>4467457.63</v>
      </c>
      <c r="Q51" s="184">
        <v>128859.22</v>
      </c>
      <c r="R51" s="184">
        <v>76541.570000000007</v>
      </c>
      <c r="S51" s="184">
        <v>370495.91</v>
      </c>
      <c r="T51" s="184">
        <v>0</v>
      </c>
      <c r="U51" s="184">
        <v>1035648.2</v>
      </c>
      <c r="V51" s="184">
        <v>1494169.41</v>
      </c>
      <c r="W51" s="184">
        <v>1055999.57</v>
      </c>
      <c r="X51" s="184">
        <v>751672.36</v>
      </c>
      <c r="Y51" s="184">
        <v>3011566.63</v>
      </c>
      <c r="Z51" s="184">
        <v>1406965.21</v>
      </c>
      <c r="AA51" s="184">
        <v>343433.79</v>
      </c>
      <c r="AB51" s="184">
        <v>45911.88</v>
      </c>
      <c r="AC51" s="184">
        <v>457369.08</v>
      </c>
      <c r="AD51" s="184">
        <v>152195.49</v>
      </c>
      <c r="AE51" s="184">
        <v>33961.9</v>
      </c>
      <c r="AF51" s="184">
        <v>0</v>
      </c>
      <c r="AG51" s="184">
        <v>120477.37</v>
      </c>
      <c r="AH51" s="184">
        <v>0</v>
      </c>
      <c r="AI51" s="184">
        <v>0</v>
      </c>
      <c r="AJ51" s="184">
        <v>1253633.92</v>
      </c>
      <c r="AK51" s="184">
        <v>6460.35</v>
      </c>
      <c r="AL51" s="184">
        <v>0</v>
      </c>
      <c r="AM51" s="184">
        <v>0</v>
      </c>
      <c r="AN51" s="184">
        <v>17862.48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40007.279999999999</v>
      </c>
      <c r="AU51" s="184">
        <v>0</v>
      </c>
      <c r="AV51" s="184">
        <v>58338.89</v>
      </c>
      <c r="AW51" s="184">
        <v>0</v>
      </c>
      <c r="AX51" s="184">
        <v>0</v>
      </c>
      <c r="AY51" s="184">
        <v>38550.449999999997</v>
      </c>
      <c r="AZ51" s="184">
        <v>46224.22</v>
      </c>
      <c r="BA51" s="184">
        <v>0</v>
      </c>
      <c r="BB51" s="184">
        <v>0</v>
      </c>
      <c r="BC51" s="184">
        <v>0</v>
      </c>
      <c r="BD51" s="184">
        <v>0</v>
      </c>
      <c r="BE51" s="184">
        <v>1412814.87</v>
      </c>
      <c r="BF51" s="184">
        <v>107600.23</v>
      </c>
      <c r="BG51" s="184">
        <v>85015.12</v>
      </c>
      <c r="BH51" s="184">
        <v>1309870.8400000001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9995.82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22979.599999999999</v>
      </c>
      <c r="BW51" s="184">
        <v>0</v>
      </c>
      <c r="BX51" s="184">
        <v>1384.96</v>
      </c>
      <c r="BY51" s="184">
        <v>1068.29</v>
      </c>
      <c r="BZ51" s="184">
        <v>117360.09</v>
      </c>
      <c r="CA51" s="184">
        <v>0</v>
      </c>
      <c r="CB51" s="184">
        <v>0</v>
      </c>
      <c r="CC51" s="184">
        <v>0</v>
      </c>
      <c r="CD51" s="195"/>
      <c r="CE51" s="195">
        <f>SUM(C51:CD51)</f>
        <v>21026399.660000008</v>
      </c>
    </row>
    <row r="52" spans="1:84" ht="12.6" customHeight="1" x14ac:dyDescent="0.25">
      <c r="A52" s="171" t="s">
        <v>208</v>
      </c>
      <c r="B52" s="184">
        <v>26074253.280000001</v>
      </c>
      <c r="C52" s="195">
        <f>ROUND((B52/(CE76+CF76)*C76),0)</f>
        <v>2504290</v>
      </c>
      <c r="D52" s="195">
        <f>ROUND((B52/(CE76+CF76)*D76),0)</f>
        <v>3243433</v>
      </c>
      <c r="E52" s="195">
        <f>ROUND((B52/(CE76+CF76)*E76),0)</f>
        <v>477072</v>
      </c>
      <c r="F52" s="195">
        <f>ROUND((B52/(CE76+CF76)*F76),0)</f>
        <v>0</v>
      </c>
      <c r="G52" s="195">
        <f>ROUND((B52/(CE76+CF76)*G76),0)</f>
        <v>174830</v>
      </c>
      <c r="H52" s="195">
        <f>ROUND((B52/(CE76+CF76)*H76),0)</f>
        <v>258273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17583</v>
      </c>
      <c r="P52" s="195">
        <f>ROUND((B52/(CE76+CF76)*P76),0)</f>
        <v>1760397</v>
      </c>
      <c r="Q52" s="195">
        <f>ROUND((B52/(CE76+CF76)*Q76),0)</f>
        <v>789691</v>
      </c>
      <c r="R52" s="195">
        <f>ROUND((B52/(CE76+CF76)*R76),0)</f>
        <v>80592</v>
      </c>
      <c r="S52" s="195">
        <f>ROUND((B52/(CE76+CF76)*S76),0)</f>
        <v>371715</v>
      </c>
      <c r="T52" s="195">
        <f>ROUND((B52/(CE76+CF76)*T76),0)</f>
        <v>0</v>
      </c>
      <c r="U52" s="195">
        <f>ROUND((B52/(CE76+CF76)*U76),0)</f>
        <v>1405130</v>
      </c>
      <c r="V52" s="195">
        <f>ROUND((B52/(CE76+CF76)*V76),0)</f>
        <v>364000</v>
      </c>
      <c r="W52" s="195">
        <f>ROUND((B52/(CE76+CF76)*W76),0)</f>
        <v>424439</v>
      </c>
      <c r="X52" s="195">
        <f>ROUND((B52/(CE76+CF76)*X76),0)</f>
        <v>257902</v>
      </c>
      <c r="Y52" s="195">
        <f>ROUND((B52/(CE76+CF76)*Y76),0)</f>
        <v>1532101</v>
      </c>
      <c r="Z52" s="195">
        <f>ROUND((B52/(CE76+CF76)*Z76),0)</f>
        <v>624080</v>
      </c>
      <c r="AA52" s="195">
        <f>ROUND((B52/(CE76+CF76)*AA76),0)</f>
        <v>76331</v>
      </c>
      <c r="AB52" s="195">
        <f>ROUND((B52/(CE76+CF76)*AB76),0)</f>
        <v>421929</v>
      </c>
      <c r="AC52" s="195">
        <f>ROUND((B52/(CE76+CF76)*AC76),0)</f>
        <v>87682</v>
      </c>
      <c r="AD52" s="195">
        <f>ROUND((B52/(CE76+CF76)*AD76),0)</f>
        <v>47188</v>
      </c>
      <c r="AE52" s="195">
        <f>ROUND((B52/(CE76+CF76)*AE76),0)</f>
        <v>263647</v>
      </c>
      <c r="AF52" s="195">
        <f>ROUND((B52/(CE76+CF76)*AF76),0)</f>
        <v>0</v>
      </c>
      <c r="AG52" s="195">
        <f>ROUND((B52/(CE76+CF76)*AG76),0)</f>
        <v>336109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4595077</v>
      </c>
      <c r="AK52" s="195">
        <f>ROUND((B52/(CE76+CF76)*AK76),0)</f>
        <v>18532</v>
      </c>
      <c r="AL52" s="195">
        <f>ROUND((B52/(CE76+CF76)*AL76),0)</f>
        <v>9266</v>
      </c>
      <c r="AM52" s="195">
        <f>ROUND((B52/(CE76+CF76)*AM76),0)</f>
        <v>0</v>
      </c>
      <c r="AN52" s="195">
        <f>ROUND((B52/(CE76+CF76)*AN76),0)</f>
        <v>38478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464632</v>
      </c>
      <c r="AU52" s="195">
        <f>ROUND((B52/(CE76+CF76)*AU76),0)</f>
        <v>0</v>
      </c>
      <c r="AV52" s="195">
        <f>ROUND((B52/(CE76+CF76)*AV76),0)</f>
        <v>61536</v>
      </c>
      <c r="AW52" s="195">
        <f>ROUND((B52/(CE76+CF76)*AW76),0)</f>
        <v>230474</v>
      </c>
      <c r="AX52" s="195">
        <f>ROUND((B52/(CE76+CF76)*AX76),0)</f>
        <v>0</v>
      </c>
      <c r="AY52" s="195">
        <f>ROUND((B52/(CE76+CF76)*AY76),0)</f>
        <v>287716</v>
      </c>
      <c r="AZ52" s="195">
        <f>ROUND((B52/(CE76+CF76)*AZ76),0)</f>
        <v>375931</v>
      </c>
      <c r="BA52" s="195">
        <f>ROUND((B52/(CE76+CF76)*BA76),0)</f>
        <v>13506</v>
      </c>
      <c r="BB52" s="195">
        <f>ROUND((B52/(CE76+CF76)*BB76),0)</f>
        <v>55713</v>
      </c>
      <c r="BC52" s="195">
        <f>ROUND((B52/(CE76+CF76)*BC76),0)</f>
        <v>0</v>
      </c>
      <c r="BD52" s="195">
        <f>ROUND((B52/(CE76+CF76)*BD76),0)</f>
        <v>13714</v>
      </c>
      <c r="BE52" s="195">
        <f>ROUND((B52/(CE76+CF76)*BE76),0)</f>
        <v>429073</v>
      </c>
      <c r="BF52" s="195">
        <f>ROUND((B52/(CE76+CF76)*BF76),0)</f>
        <v>453049</v>
      </c>
      <c r="BG52" s="195">
        <f>ROUND((B52/(CE76+CF76)*BG76),0)</f>
        <v>61134</v>
      </c>
      <c r="BH52" s="195">
        <f>ROUND((B52/(CE76+CF76)*BH76),0)</f>
        <v>0</v>
      </c>
      <c r="BI52" s="195">
        <f>ROUND((B52/(CE76+CF76)*BI76),0)</f>
        <v>2967485</v>
      </c>
      <c r="BJ52" s="195">
        <f>ROUND((B52/(CE76+CF76)*BJ76),0)</f>
        <v>6139</v>
      </c>
      <c r="BK52" s="195">
        <f>ROUND((B52/(CE76+CF76)*BK76),0)</f>
        <v>5166</v>
      </c>
      <c r="BL52" s="195">
        <f>ROUND((B52/(CE76+CF76)*BL76),0)</f>
        <v>28934</v>
      </c>
      <c r="BM52" s="195">
        <f>ROUND((B52/(CE76+CF76)*BM76),0)</f>
        <v>0</v>
      </c>
      <c r="BN52" s="195">
        <f>ROUND((B52/(CE76+CF76)*BN76),0)</f>
        <v>79991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24671</v>
      </c>
      <c r="BS52" s="195">
        <f>ROUND((B52/(CE76+CF76)*BS76),0)</f>
        <v>23930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113048</v>
      </c>
      <c r="BW52" s="195">
        <f>ROUND((B52/(CE76+CF76)*BW76),0)</f>
        <v>28123</v>
      </c>
      <c r="BX52" s="195">
        <f>ROUND((B52/(CE76+CF76)*BX76),0)</f>
        <v>43134</v>
      </c>
      <c r="BY52" s="195">
        <f>ROUND((B52/(CE76+CF76)*BY76),0)</f>
        <v>101836</v>
      </c>
      <c r="BZ52" s="195">
        <f>ROUND((B52/(CE76+CF76)*BZ76),0)</f>
        <v>0</v>
      </c>
      <c r="CA52" s="195">
        <f>ROUND((B52/(CE76+CF76)*CA76),0)</f>
        <v>11189</v>
      </c>
      <c r="CB52" s="195">
        <f>ROUND((B52/(CE76+CF76)*CB76),0)</f>
        <v>2317</v>
      </c>
      <c r="CC52" s="195">
        <f>ROUND((B52/(CE76+CF76)*CC76),0)</f>
        <v>12046</v>
      </c>
      <c r="CD52" s="195"/>
      <c r="CE52" s="195">
        <f>SUM(C52:CD52)</f>
        <v>26074254</v>
      </c>
    </row>
    <row r="53" spans="1:84" ht="12.6" customHeight="1" x14ac:dyDescent="0.25">
      <c r="A53" s="175" t="s">
        <v>206</v>
      </c>
      <c r="B53" s="195">
        <f>B51+B52</f>
        <v>47100653.280000001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33636</v>
      </c>
      <c r="D59" s="184">
        <v>87457</v>
      </c>
      <c r="E59" s="184">
        <v>9881</v>
      </c>
      <c r="F59" s="184">
        <v>0</v>
      </c>
      <c r="G59" s="184">
        <v>4683</v>
      </c>
      <c r="H59" s="184">
        <v>3113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1767</v>
      </c>
      <c r="P59" s="185">
        <v>3286700</v>
      </c>
      <c r="Q59" s="185">
        <v>5348000</v>
      </c>
      <c r="R59" s="185">
        <v>3152900</v>
      </c>
      <c r="S59" s="248"/>
      <c r="T59" s="248"/>
      <c r="U59" s="224">
        <v>2626963</v>
      </c>
      <c r="V59" s="185">
        <v>324034</v>
      </c>
      <c r="W59" s="185">
        <v>146168</v>
      </c>
      <c r="X59" s="185">
        <v>156023</v>
      </c>
      <c r="Y59" s="185">
        <v>257309</v>
      </c>
      <c r="Z59" s="185">
        <v>263049</v>
      </c>
      <c r="AA59" s="185">
        <v>30401</v>
      </c>
      <c r="AB59" s="248"/>
      <c r="AC59" s="185">
        <v>78904</v>
      </c>
      <c r="AD59" s="185">
        <v>24097</v>
      </c>
      <c r="AE59" s="185">
        <v>283216</v>
      </c>
      <c r="AF59" s="185">
        <v>0</v>
      </c>
      <c r="AG59" s="185">
        <v>28765</v>
      </c>
      <c r="AH59" s="185">
        <v>0</v>
      </c>
      <c r="AI59" s="185">
        <v>0</v>
      </c>
      <c r="AJ59" s="185">
        <v>364006</v>
      </c>
      <c r="AK59" s="185">
        <v>46593</v>
      </c>
      <c r="AL59" s="185">
        <v>18328</v>
      </c>
      <c r="AM59" s="185">
        <v>0</v>
      </c>
      <c r="AN59" s="185">
        <v>1298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436</v>
      </c>
      <c r="AU59" s="185">
        <v>0</v>
      </c>
      <c r="AV59" s="248"/>
      <c r="AW59" s="248"/>
      <c r="AX59" s="248"/>
      <c r="AY59" s="185">
        <v>312057</v>
      </c>
      <c r="AZ59" s="185">
        <v>1113928</v>
      </c>
      <c r="BA59" s="248"/>
      <c r="BB59" s="248"/>
      <c r="BC59" s="248"/>
      <c r="BD59" s="248"/>
      <c r="BE59" s="185">
        <v>1125561.03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384</v>
      </c>
      <c r="D60" s="187">
        <v>621</v>
      </c>
      <c r="E60" s="187">
        <v>43</v>
      </c>
      <c r="F60" s="223">
        <v>0</v>
      </c>
      <c r="G60" s="187">
        <v>31</v>
      </c>
      <c r="H60" s="187">
        <v>23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81</v>
      </c>
      <c r="P60" s="221">
        <v>245</v>
      </c>
      <c r="Q60" s="221">
        <v>92</v>
      </c>
      <c r="R60" s="221">
        <v>72</v>
      </c>
      <c r="S60" s="221">
        <v>80</v>
      </c>
      <c r="T60" s="221">
        <v>0</v>
      </c>
      <c r="U60" s="221">
        <v>291</v>
      </c>
      <c r="V60" s="221">
        <v>105</v>
      </c>
      <c r="W60" s="221">
        <v>24</v>
      </c>
      <c r="X60" s="221">
        <v>29</v>
      </c>
      <c r="Y60" s="221">
        <v>213</v>
      </c>
      <c r="Z60" s="221">
        <v>56</v>
      </c>
      <c r="AA60" s="221">
        <v>10</v>
      </c>
      <c r="AB60" s="221">
        <v>259</v>
      </c>
      <c r="AC60" s="221">
        <v>65</v>
      </c>
      <c r="AD60" s="221">
        <v>14</v>
      </c>
      <c r="AE60" s="221">
        <v>84</v>
      </c>
      <c r="AF60" s="221">
        <v>0</v>
      </c>
      <c r="AG60" s="221">
        <v>86</v>
      </c>
      <c r="AH60" s="221">
        <v>0</v>
      </c>
      <c r="AI60" s="221">
        <v>0</v>
      </c>
      <c r="AJ60" s="221">
        <v>762</v>
      </c>
      <c r="AK60" s="221">
        <v>26</v>
      </c>
      <c r="AL60" s="221">
        <v>10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73</v>
      </c>
      <c r="AU60" s="221">
        <v>0</v>
      </c>
      <c r="AV60" s="221">
        <v>23</v>
      </c>
      <c r="AW60" s="221">
        <v>6</v>
      </c>
      <c r="AX60" s="221">
        <v>0</v>
      </c>
      <c r="AY60" s="221">
        <v>79</v>
      </c>
      <c r="AZ60" s="221">
        <v>44</v>
      </c>
      <c r="BA60" s="221">
        <v>7</v>
      </c>
      <c r="BB60" s="221">
        <v>76</v>
      </c>
      <c r="BC60" s="221">
        <v>0</v>
      </c>
      <c r="BD60" s="221">
        <v>0</v>
      </c>
      <c r="BE60" s="221">
        <v>132</v>
      </c>
      <c r="BF60" s="221">
        <v>189</v>
      </c>
      <c r="BG60" s="221">
        <v>29</v>
      </c>
      <c r="BH60" s="221">
        <v>0</v>
      </c>
      <c r="BI60" s="221">
        <v>43</v>
      </c>
      <c r="BJ60" s="221">
        <v>0</v>
      </c>
      <c r="BK60" s="221">
        <v>3</v>
      </c>
      <c r="BL60" s="221">
        <v>0</v>
      </c>
      <c r="BM60" s="221">
        <v>0</v>
      </c>
      <c r="BN60" s="221">
        <v>15</v>
      </c>
      <c r="BO60" s="221">
        <v>0</v>
      </c>
      <c r="BP60" s="221">
        <v>0</v>
      </c>
      <c r="BQ60" s="221">
        <v>0</v>
      </c>
      <c r="BR60" s="221">
        <v>0</v>
      </c>
      <c r="BS60" s="221">
        <v>4</v>
      </c>
      <c r="BT60" s="221">
        <v>0</v>
      </c>
      <c r="BU60" s="221">
        <v>0</v>
      </c>
      <c r="BV60" s="221">
        <v>0</v>
      </c>
      <c r="BW60" s="221">
        <v>33</v>
      </c>
      <c r="BX60" s="221">
        <v>52</v>
      </c>
      <c r="BY60" s="221">
        <v>19</v>
      </c>
      <c r="BZ60" s="221">
        <v>49</v>
      </c>
      <c r="CA60" s="221">
        <v>7</v>
      </c>
      <c r="CB60" s="221">
        <v>2</v>
      </c>
      <c r="CC60" s="221">
        <v>1</v>
      </c>
      <c r="CD60" s="249" t="s">
        <v>221</v>
      </c>
      <c r="CE60" s="251">
        <f t="shared" ref="CE60:CE70" si="0">SUM(C60:CD60)</f>
        <v>4592</v>
      </c>
    </row>
    <row r="61" spans="1:84" ht="12.6" customHeight="1" x14ac:dyDescent="0.25">
      <c r="A61" s="171" t="s">
        <v>235</v>
      </c>
      <c r="B61" s="175"/>
      <c r="C61" s="184">
        <v>38932395.170000002</v>
      </c>
      <c r="D61" s="184">
        <v>51346273.579999998</v>
      </c>
      <c r="E61" s="184">
        <v>3895351.48</v>
      </c>
      <c r="F61" s="185">
        <v>0</v>
      </c>
      <c r="G61" s="184">
        <v>2704916.3</v>
      </c>
      <c r="H61" s="184">
        <v>2110582.59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8584354.9499999993</v>
      </c>
      <c r="P61" s="185">
        <v>22857724.170000002</v>
      </c>
      <c r="Q61" s="185">
        <v>9261838.6500000004</v>
      </c>
      <c r="R61" s="185">
        <v>10287346.529999999</v>
      </c>
      <c r="S61" s="185">
        <v>4063042.89</v>
      </c>
      <c r="T61" s="185">
        <v>0</v>
      </c>
      <c r="U61" s="185">
        <v>21086848.699999999</v>
      </c>
      <c r="V61" s="185">
        <v>11578007.57</v>
      </c>
      <c r="W61" s="185">
        <v>2328294.7200000002</v>
      </c>
      <c r="X61" s="185">
        <v>2716060.18</v>
      </c>
      <c r="Y61" s="185">
        <v>18641497.68</v>
      </c>
      <c r="Z61" s="185">
        <v>6528902.0999999996</v>
      </c>
      <c r="AA61" s="185">
        <v>1318454.98</v>
      </c>
      <c r="AB61" s="185">
        <v>28448330.48</v>
      </c>
      <c r="AC61" s="185">
        <v>5465928.2599999998</v>
      </c>
      <c r="AD61" s="185">
        <v>1108161.44</v>
      </c>
      <c r="AE61" s="185">
        <v>8328267.4199999999</v>
      </c>
      <c r="AF61" s="185">
        <v>0</v>
      </c>
      <c r="AG61" s="185">
        <v>9979974.3699999992</v>
      </c>
      <c r="AH61" s="185">
        <v>0</v>
      </c>
      <c r="AI61" s="185">
        <v>0</v>
      </c>
      <c r="AJ61" s="185">
        <v>59005274.82</v>
      </c>
      <c r="AK61" s="185">
        <v>2507989.0699999998</v>
      </c>
      <c r="AL61" s="185">
        <v>903934.23</v>
      </c>
      <c r="AM61" s="185">
        <v>0</v>
      </c>
      <c r="AN61" s="185">
        <v>14162.88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7580707.3099999996</v>
      </c>
      <c r="AU61" s="185">
        <v>0</v>
      </c>
      <c r="AV61" s="185">
        <v>2578804.04</v>
      </c>
      <c r="AW61" s="185">
        <v>510303.1</v>
      </c>
      <c r="AX61" s="185">
        <v>0</v>
      </c>
      <c r="AY61" s="185">
        <v>3140534.08</v>
      </c>
      <c r="AZ61" s="185">
        <v>1823031.22</v>
      </c>
      <c r="BA61" s="185">
        <v>293399.49</v>
      </c>
      <c r="BB61" s="185">
        <v>6587275.9299999997</v>
      </c>
      <c r="BC61" s="185">
        <v>0</v>
      </c>
      <c r="BD61" s="185">
        <v>0</v>
      </c>
      <c r="BE61" s="185">
        <v>9876025.1799999997</v>
      </c>
      <c r="BF61" s="185">
        <v>8273795.4400000004</v>
      </c>
      <c r="BG61" s="185">
        <v>1967745.57</v>
      </c>
      <c r="BH61" s="185">
        <v>0</v>
      </c>
      <c r="BI61" s="185">
        <v>5805231.6100000003</v>
      </c>
      <c r="BJ61" s="185">
        <v>0</v>
      </c>
      <c r="BK61" s="185">
        <v>159361.9</v>
      </c>
      <c r="BL61" s="185">
        <v>0</v>
      </c>
      <c r="BM61" s="185">
        <v>0</v>
      </c>
      <c r="BN61" s="185">
        <v>2498097.4300000002</v>
      </c>
      <c r="BO61" s="185">
        <v>0</v>
      </c>
      <c r="BP61" s="185">
        <v>0</v>
      </c>
      <c r="BQ61" s="185">
        <v>0</v>
      </c>
      <c r="BR61" s="185">
        <v>0</v>
      </c>
      <c r="BS61" s="185">
        <v>204010.4</v>
      </c>
      <c r="BT61" s="185">
        <v>0</v>
      </c>
      <c r="BU61" s="185">
        <v>0</v>
      </c>
      <c r="BV61" s="185">
        <v>0</v>
      </c>
      <c r="BW61" s="185">
        <v>6037255.1600000001</v>
      </c>
      <c r="BX61" s="185">
        <v>5420589.79</v>
      </c>
      <c r="BY61" s="185">
        <v>2154855.54</v>
      </c>
      <c r="BZ61" s="185">
        <v>4881502.54</v>
      </c>
      <c r="CA61" s="185">
        <v>844636.79</v>
      </c>
      <c r="CB61" s="185">
        <v>134448.65</v>
      </c>
      <c r="CC61" s="185">
        <v>55247.67</v>
      </c>
      <c r="CD61" s="249" t="s">
        <v>221</v>
      </c>
      <c r="CE61" s="195">
        <f t="shared" si="0"/>
        <v>404830774.05000007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12468024</v>
      </c>
      <c r="D62" s="195">
        <f t="shared" si="1"/>
        <v>18038722</v>
      </c>
      <c r="E62" s="195">
        <f t="shared" si="1"/>
        <v>1406254</v>
      </c>
      <c r="F62" s="195">
        <f t="shared" si="1"/>
        <v>0</v>
      </c>
      <c r="G62" s="195">
        <f t="shared" si="1"/>
        <v>960576</v>
      </c>
      <c r="H62" s="195">
        <f t="shared" si="1"/>
        <v>740258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2984953</v>
      </c>
      <c r="P62" s="195">
        <f t="shared" si="1"/>
        <v>7968199</v>
      </c>
      <c r="Q62" s="195">
        <f t="shared" si="1"/>
        <v>3254551</v>
      </c>
      <c r="R62" s="195">
        <f t="shared" si="1"/>
        <v>3478590</v>
      </c>
      <c r="S62" s="195">
        <f t="shared" si="1"/>
        <v>1405579</v>
      </c>
      <c r="T62" s="195">
        <f t="shared" si="1"/>
        <v>0</v>
      </c>
      <c r="U62" s="195">
        <f t="shared" si="1"/>
        <v>7856403</v>
      </c>
      <c r="V62" s="195">
        <f t="shared" si="1"/>
        <v>3641753</v>
      </c>
      <c r="W62" s="195">
        <f t="shared" si="1"/>
        <v>878243</v>
      </c>
      <c r="X62" s="195">
        <f t="shared" si="1"/>
        <v>959503</v>
      </c>
      <c r="Y62" s="195">
        <f t="shared" si="1"/>
        <v>6830829</v>
      </c>
      <c r="Z62" s="195">
        <f t="shared" si="1"/>
        <v>2307318</v>
      </c>
      <c r="AA62" s="195">
        <f t="shared" si="1"/>
        <v>513957</v>
      </c>
      <c r="AB62" s="195">
        <f t="shared" si="1"/>
        <v>10678802</v>
      </c>
      <c r="AC62" s="195">
        <f t="shared" si="1"/>
        <v>2028094</v>
      </c>
      <c r="AD62" s="195">
        <f t="shared" si="1"/>
        <v>413597</v>
      </c>
      <c r="AE62" s="195">
        <f t="shared" si="1"/>
        <v>3206233</v>
      </c>
      <c r="AF62" s="195">
        <f t="shared" si="1"/>
        <v>0</v>
      </c>
      <c r="AG62" s="195">
        <f t="shared" si="1"/>
        <v>2807253</v>
      </c>
      <c r="AH62" s="195">
        <f t="shared" si="1"/>
        <v>0</v>
      </c>
      <c r="AI62" s="195">
        <f t="shared" si="1"/>
        <v>0</v>
      </c>
      <c r="AJ62" s="195">
        <f t="shared" si="1"/>
        <v>22122006</v>
      </c>
      <c r="AK62" s="195">
        <f t="shared" si="1"/>
        <v>974196</v>
      </c>
      <c r="AL62" s="195">
        <f t="shared" si="1"/>
        <v>333011</v>
      </c>
      <c r="AM62" s="195">
        <f t="shared" si="1"/>
        <v>0</v>
      </c>
      <c r="AN62" s="195">
        <f t="shared" si="1"/>
        <v>4928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2569395</v>
      </c>
      <c r="AU62" s="195">
        <f t="shared" si="1"/>
        <v>0</v>
      </c>
      <c r="AV62" s="195">
        <f t="shared" si="1"/>
        <v>956525</v>
      </c>
      <c r="AW62" s="195">
        <f t="shared" si="1"/>
        <v>183297</v>
      </c>
      <c r="AX62" s="195">
        <f t="shared" si="1"/>
        <v>0</v>
      </c>
      <c r="AY62" s="195">
        <f>ROUND(AY47+AY48,0)</f>
        <v>1098242</v>
      </c>
      <c r="AZ62" s="195">
        <f>ROUND(AZ47+AZ48,0)</f>
        <v>646276</v>
      </c>
      <c r="BA62" s="195">
        <f>ROUND(BA47+BA48,0)</f>
        <v>114263</v>
      </c>
      <c r="BB62" s="195">
        <f t="shared" si="1"/>
        <v>2436232</v>
      </c>
      <c r="BC62" s="195">
        <f t="shared" si="1"/>
        <v>0</v>
      </c>
      <c r="BD62" s="195">
        <f t="shared" si="1"/>
        <v>0</v>
      </c>
      <c r="BE62" s="195">
        <f t="shared" si="1"/>
        <v>3722246</v>
      </c>
      <c r="BF62" s="195">
        <f t="shared" si="1"/>
        <v>3056570</v>
      </c>
      <c r="BG62" s="195">
        <f t="shared" si="1"/>
        <v>748617</v>
      </c>
      <c r="BH62" s="195">
        <f t="shared" si="1"/>
        <v>0</v>
      </c>
      <c r="BI62" s="195">
        <f t="shared" si="1"/>
        <v>-26596160</v>
      </c>
      <c r="BJ62" s="195">
        <f t="shared" si="1"/>
        <v>0</v>
      </c>
      <c r="BK62" s="195">
        <f t="shared" si="1"/>
        <v>64442</v>
      </c>
      <c r="BL62" s="195">
        <f t="shared" si="1"/>
        <v>0</v>
      </c>
      <c r="BM62" s="195">
        <f t="shared" si="1"/>
        <v>0</v>
      </c>
      <c r="BN62" s="195">
        <f t="shared" si="1"/>
        <v>847286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69989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1595579</v>
      </c>
      <c r="BX62" s="195">
        <f t="shared" si="2"/>
        <v>1828400</v>
      </c>
      <c r="BY62" s="195">
        <f t="shared" si="2"/>
        <v>759438</v>
      </c>
      <c r="BZ62" s="195">
        <f t="shared" si="2"/>
        <v>1658217</v>
      </c>
      <c r="CA62" s="195">
        <f t="shared" si="2"/>
        <v>290726</v>
      </c>
      <c r="CB62" s="195">
        <f t="shared" si="2"/>
        <v>44161</v>
      </c>
      <c r="CC62" s="195">
        <f t="shared" si="2"/>
        <v>18839</v>
      </c>
      <c r="CD62" s="249" t="s">
        <v>221</v>
      </c>
      <c r="CE62" s="195">
        <f t="shared" si="0"/>
        <v>114374412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541217.34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89972521.159999996</v>
      </c>
      <c r="CD63" s="249" t="s">
        <v>221</v>
      </c>
      <c r="CE63" s="195">
        <f t="shared" si="0"/>
        <v>90513738.5</v>
      </c>
      <c r="CF63" s="252"/>
    </row>
    <row r="64" spans="1:84" ht="12.6" customHeight="1" x14ac:dyDescent="0.25">
      <c r="A64" s="171" t="s">
        <v>237</v>
      </c>
      <c r="B64" s="175"/>
      <c r="C64" s="184">
        <v>4211974.54</v>
      </c>
      <c r="D64" s="184">
        <v>4785078.29</v>
      </c>
      <c r="E64" s="185">
        <v>260564.03</v>
      </c>
      <c r="F64" s="185">
        <v>0</v>
      </c>
      <c r="G64" s="184">
        <v>147251.14000000001</v>
      </c>
      <c r="H64" s="184">
        <v>24123.34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675759.71</v>
      </c>
      <c r="P64" s="185">
        <v>45210769.369999997</v>
      </c>
      <c r="Q64" s="185">
        <v>760788.79</v>
      </c>
      <c r="R64" s="185">
        <v>4168800.12</v>
      </c>
      <c r="S64" s="185">
        <v>2594925.0099999998</v>
      </c>
      <c r="T64" s="185">
        <v>0</v>
      </c>
      <c r="U64" s="185">
        <v>18388579</v>
      </c>
      <c r="V64" s="185">
        <v>42182369.75</v>
      </c>
      <c r="W64" s="185">
        <v>529068.18999999994</v>
      </c>
      <c r="X64" s="185">
        <v>747492.51</v>
      </c>
      <c r="Y64" s="185">
        <v>6777957.7599999998</v>
      </c>
      <c r="Z64" s="185">
        <v>187041.28</v>
      </c>
      <c r="AA64" s="185">
        <v>4586263.6500000004</v>
      </c>
      <c r="AB64" s="185">
        <v>140004026.38</v>
      </c>
      <c r="AC64" s="185">
        <v>1316466.9099999999</v>
      </c>
      <c r="AD64" s="185">
        <v>314343.94</v>
      </c>
      <c r="AE64" s="185">
        <v>119918.92</v>
      </c>
      <c r="AF64" s="185">
        <v>0</v>
      </c>
      <c r="AG64" s="185">
        <v>901624.01</v>
      </c>
      <c r="AH64" s="185">
        <v>0</v>
      </c>
      <c r="AI64" s="185">
        <v>0</v>
      </c>
      <c r="AJ64" s="185">
        <v>9872458.8200000003</v>
      </c>
      <c r="AK64" s="185">
        <v>17226.900000000001</v>
      </c>
      <c r="AL64" s="185">
        <v>1187.71</v>
      </c>
      <c r="AM64" s="185">
        <v>0</v>
      </c>
      <c r="AN64" s="185">
        <v>15223.41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33847094</v>
      </c>
      <c r="AU64" s="185">
        <v>0</v>
      </c>
      <c r="AV64" s="185">
        <v>1482187.98</v>
      </c>
      <c r="AW64" s="185">
        <v>220730.51</v>
      </c>
      <c r="AX64" s="185">
        <v>0</v>
      </c>
      <c r="AY64" s="185">
        <v>1377912.03</v>
      </c>
      <c r="AZ64" s="185">
        <v>2882184.65</v>
      </c>
      <c r="BA64" s="185">
        <v>12839.81</v>
      </c>
      <c r="BB64" s="185">
        <v>46970.23</v>
      </c>
      <c r="BC64" s="185">
        <v>0</v>
      </c>
      <c r="BD64" s="185">
        <v>551.82000000000005</v>
      </c>
      <c r="BE64" s="185">
        <v>2704561.62</v>
      </c>
      <c r="BF64" s="185">
        <v>738669.82</v>
      </c>
      <c r="BG64" s="185">
        <v>247689.88</v>
      </c>
      <c r="BH64" s="185">
        <v>1.38</v>
      </c>
      <c r="BI64" s="185">
        <v>-2352352.37</v>
      </c>
      <c r="BJ64" s="185">
        <v>0</v>
      </c>
      <c r="BK64" s="185">
        <v>0</v>
      </c>
      <c r="BL64" s="185">
        <v>0</v>
      </c>
      <c r="BM64" s="185">
        <v>0</v>
      </c>
      <c r="BN64" s="185">
        <v>11878.8</v>
      </c>
      <c r="BO64" s="185">
        <v>0</v>
      </c>
      <c r="BP64" s="185">
        <v>0</v>
      </c>
      <c r="BQ64" s="185">
        <v>0</v>
      </c>
      <c r="BR64" s="185">
        <v>140568.41</v>
      </c>
      <c r="BS64" s="185">
        <v>4007.31</v>
      </c>
      <c r="BT64" s="185">
        <v>0</v>
      </c>
      <c r="BU64" s="185">
        <v>0</v>
      </c>
      <c r="BV64" s="185">
        <v>0</v>
      </c>
      <c r="BW64" s="185">
        <v>11339.53</v>
      </c>
      <c r="BX64" s="185">
        <v>548188.19999999995</v>
      </c>
      <c r="BY64" s="185">
        <v>7665.08</v>
      </c>
      <c r="BZ64" s="185">
        <v>22740.11</v>
      </c>
      <c r="CA64" s="185">
        <v>15978.14</v>
      </c>
      <c r="CB64" s="185">
        <v>1742.09</v>
      </c>
      <c r="CC64" s="185">
        <v>0</v>
      </c>
      <c r="CD64" s="249" t="s">
        <v>221</v>
      </c>
      <c r="CE64" s="195">
        <f t="shared" si="0"/>
        <v>330774432.50999993</v>
      </c>
      <c r="CF64" s="252"/>
    </row>
    <row r="65" spans="1:84" ht="12.6" customHeight="1" x14ac:dyDescent="0.25">
      <c r="A65" s="171" t="s">
        <v>238</v>
      </c>
      <c r="B65" s="175"/>
      <c r="C65" s="184">
        <v>5376.69</v>
      </c>
      <c r="D65" s="184">
        <v>10125.4</v>
      </c>
      <c r="E65" s="184">
        <v>764.03</v>
      </c>
      <c r="F65" s="184">
        <v>0</v>
      </c>
      <c r="G65" s="184">
        <v>1256.06</v>
      </c>
      <c r="H65" s="184">
        <v>492.03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1250.2</v>
      </c>
      <c r="P65" s="185">
        <v>2170.6799999999998</v>
      </c>
      <c r="Q65" s="185">
        <v>2114.96</v>
      </c>
      <c r="R65" s="185">
        <v>2358.16</v>
      </c>
      <c r="S65" s="185">
        <v>0</v>
      </c>
      <c r="T65" s="185">
        <v>0</v>
      </c>
      <c r="U65" s="185">
        <v>4332.6099999999997</v>
      </c>
      <c r="V65" s="185">
        <v>1902.17</v>
      </c>
      <c r="W65" s="185">
        <v>0</v>
      </c>
      <c r="X65" s="185">
        <v>0</v>
      </c>
      <c r="Y65" s="185">
        <v>6074.02</v>
      </c>
      <c r="Z65" s="185">
        <v>7.73</v>
      </c>
      <c r="AA65" s="185">
        <v>0</v>
      </c>
      <c r="AB65" s="185">
        <v>962.88</v>
      </c>
      <c r="AC65" s="185">
        <v>1228.6400000000001</v>
      </c>
      <c r="AD65" s="185">
        <v>0</v>
      </c>
      <c r="AE65" s="185">
        <v>0</v>
      </c>
      <c r="AF65" s="185">
        <v>0</v>
      </c>
      <c r="AG65" s="185">
        <v>806.53</v>
      </c>
      <c r="AH65" s="185">
        <v>0</v>
      </c>
      <c r="AI65" s="185">
        <v>0</v>
      </c>
      <c r="AJ65" s="185">
        <v>11133.4</v>
      </c>
      <c r="AK65" s="185">
        <v>948.62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8457.09</v>
      </c>
      <c r="AU65" s="185">
        <v>0</v>
      </c>
      <c r="AV65" s="185">
        <v>0</v>
      </c>
      <c r="AW65" s="185">
        <v>21213.360000000001</v>
      </c>
      <c r="AX65" s="185">
        <v>0</v>
      </c>
      <c r="AY65" s="185">
        <v>0</v>
      </c>
      <c r="AZ65" s="185">
        <v>0</v>
      </c>
      <c r="BA65" s="185">
        <v>0</v>
      </c>
      <c r="BB65" s="185">
        <v>81.150000000000006</v>
      </c>
      <c r="BC65" s="185">
        <v>0</v>
      </c>
      <c r="BD65" s="185">
        <v>0</v>
      </c>
      <c r="BE65" s="185">
        <v>6272167.3899999997</v>
      </c>
      <c r="BF65" s="185">
        <v>0</v>
      </c>
      <c r="BG65" s="185">
        <v>6341.08</v>
      </c>
      <c r="BH65" s="185">
        <v>0</v>
      </c>
      <c r="BI65" s="185">
        <v>764.03</v>
      </c>
      <c r="BJ65" s="185">
        <v>0</v>
      </c>
      <c r="BK65" s="185">
        <v>0</v>
      </c>
      <c r="BL65" s="185">
        <v>0</v>
      </c>
      <c r="BM65" s="185">
        <v>0</v>
      </c>
      <c r="BN65" s="185">
        <v>500.07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282.02</v>
      </c>
      <c r="BX65" s="185">
        <v>196.01</v>
      </c>
      <c r="BY65" s="185">
        <v>4112.95</v>
      </c>
      <c r="BZ65" s="185">
        <v>0</v>
      </c>
      <c r="CA65" s="185">
        <v>0</v>
      </c>
      <c r="CB65" s="185">
        <v>87.33</v>
      </c>
      <c r="CC65" s="185">
        <v>0</v>
      </c>
      <c r="CD65" s="249" t="s">
        <v>221</v>
      </c>
      <c r="CE65" s="195">
        <f t="shared" si="0"/>
        <v>6367507.29</v>
      </c>
      <c r="CF65" s="252"/>
    </row>
    <row r="66" spans="1:84" ht="12.6" customHeight="1" x14ac:dyDescent="0.25">
      <c r="A66" s="171" t="s">
        <v>239</v>
      </c>
      <c r="B66" s="175"/>
      <c r="C66" s="184">
        <v>530730.71</v>
      </c>
      <c r="D66" s="184">
        <v>655334.78</v>
      </c>
      <c r="E66" s="184">
        <v>57900.09</v>
      </c>
      <c r="F66" s="184">
        <v>0</v>
      </c>
      <c r="G66" s="184">
        <v>41538.68</v>
      </c>
      <c r="H66" s="184">
        <v>10491.17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164274.88</v>
      </c>
      <c r="P66" s="185">
        <v>2009728.12</v>
      </c>
      <c r="Q66" s="185">
        <v>127856.28</v>
      </c>
      <c r="R66" s="185">
        <v>5159.17</v>
      </c>
      <c r="S66" s="184">
        <v>899455.85</v>
      </c>
      <c r="T66" s="184">
        <v>0</v>
      </c>
      <c r="U66" s="185">
        <v>25704685.969999999</v>
      </c>
      <c r="V66" s="185">
        <v>552471.75</v>
      </c>
      <c r="W66" s="185">
        <v>263611.15999999997</v>
      </c>
      <c r="X66" s="185">
        <v>290586.08</v>
      </c>
      <c r="Y66" s="185">
        <v>1098041.31</v>
      </c>
      <c r="Z66" s="185">
        <v>1361048.59</v>
      </c>
      <c r="AA66" s="185">
        <v>39561.11</v>
      </c>
      <c r="AB66" s="185">
        <v>17212827.18</v>
      </c>
      <c r="AC66" s="185">
        <v>7426.01</v>
      </c>
      <c r="AD66" s="185">
        <v>23174.93</v>
      </c>
      <c r="AE66" s="185">
        <v>31141.57</v>
      </c>
      <c r="AF66" s="185">
        <v>0</v>
      </c>
      <c r="AG66" s="185">
        <v>1338942.77</v>
      </c>
      <c r="AH66" s="185">
        <v>0</v>
      </c>
      <c r="AI66" s="185">
        <v>0</v>
      </c>
      <c r="AJ66" s="185">
        <v>672346.08</v>
      </c>
      <c r="AK66" s="185">
        <v>178.85</v>
      </c>
      <c r="AL66" s="185">
        <v>131.96</v>
      </c>
      <c r="AM66" s="185">
        <v>0</v>
      </c>
      <c r="AN66" s="185">
        <v>4236.63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3565668.02</v>
      </c>
      <c r="AU66" s="185">
        <v>0</v>
      </c>
      <c r="AV66" s="185">
        <v>3577208.84</v>
      </c>
      <c r="AW66" s="185">
        <v>35772939.850000001</v>
      </c>
      <c r="AX66" s="185">
        <v>0</v>
      </c>
      <c r="AY66" s="185">
        <v>40587.269999999997</v>
      </c>
      <c r="AZ66" s="185">
        <v>366426.43</v>
      </c>
      <c r="BA66" s="185">
        <v>-49670.07</v>
      </c>
      <c r="BB66" s="185">
        <v>191262.5</v>
      </c>
      <c r="BC66" s="185">
        <v>0</v>
      </c>
      <c r="BD66" s="185">
        <v>3744867.66</v>
      </c>
      <c r="BE66" s="185">
        <v>19734563.960000001</v>
      </c>
      <c r="BF66" s="185">
        <v>246687.26</v>
      </c>
      <c r="BG66" s="185">
        <v>192253.82</v>
      </c>
      <c r="BH66" s="185">
        <v>67470181.159999996</v>
      </c>
      <c r="BI66" s="185">
        <v>22088788.079999998</v>
      </c>
      <c r="BJ66" s="185">
        <v>10893773.59</v>
      </c>
      <c r="BK66" s="185">
        <v>18260040.800000001</v>
      </c>
      <c r="BL66" s="185">
        <v>1668314.06</v>
      </c>
      <c r="BM66" s="185">
        <v>0</v>
      </c>
      <c r="BN66" s="185">
        <v>55688975.670000002</v>
      </c>
      <c r="BO66" s="185">
        <v>0</v>
      </c>
      <c r="BP66" s="185">
        <v>0</v>
      </c>
      <c r="BQ66" s="185">
        <v>0</v>
      </c>
      <c r="BR66" s="185">
        <v>7752255.2999999998</v>
      </c>
      <c r="BS66" s="185">
        <v>18460.599999999999</v>
      </c>
      <c r="BT66" s="185">
        <v>0</v>
      </c>
      <c r="BU66" s="185">
        <v>0</v>
      </c>
      <c r="BV66" s="185">
        <v>10718475.24</v>
      </c>
      <c r="BW66" s="185">
        <v>506273.51</v>
      </c>
      <c r="BX66" s="185">
        <v>3215828.67</v>
      </c>
      <c r="BY66" s="185">
        <v>99667.67</v>
      </c>
      <c r="BZ66" s="185">
        <v>7370.14</v>
      </c>
      <c r="CA66" s="185">
        <v>6934.69</v>
      </c>
      <c r="CB66" s="185">
        <v>9623.6200000000008</v>
      </c>
      <c r="CC66" s="185">
        <v>117483</v>
      </c>
      <c r="CD66" s="249" t="s">
        <v>221</v>
      </c>
      <c r="CE66" s="195">
        <f t="shared" si="0"/>
        <v>319008123.02000004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3638075</v>
      </c>
      <c r="D67" s="195">
        <f>ROUND(D51+D52,0)</f>
        <v>3569629</v>
      </c>
      <c r="E67" s="195">
        <f t="shared" ref="E67:BP67" si="3">ROUND(E51+E52,0)</f>
        <v>499817</v>
      </c>
      <c r="F67" s="195">
        <f t="shared" si="3"/>
        <v>0</v>
      </c>
      <c r="G67" s="195">
        <f t="shared" si="3"/>
        <v>174929</v>
      </c>
      <c r="H67" s="195">
        <f t="shared" si="3"/>
        <v>261154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76385</v>
      </c>
      <c r="P67" s="195">
        <f t="shared" si="3"/>
        <v>6227855</v>
      </c>
      <c r="Q67" s="195">
        <f t="shared" si="3"/>
        <v>918550</v>
      </c>
      <c r="R67" s="195">
        <f t="shared" si="3"/>
        <v>157134</v>
      </c>
      <c r="S67" s="195">
        <f t="shared" si="3"/>
        <v>742211</v>
      </c>
      <c r="T67" s="195">
        <f t="shared" si="3"/>
        <v>0</v>
      </c>
      <c r="U67" s="195">
        <f t="shared" si="3"/>
        <v>2440778</v>
      </c>
      <c r="V67" s="195">
        <f t="shared" si="3"/>
        <v>1858169</v>
      </c>
      <c r="W67" s="195">
        <f t="shared" si="3"/>
        <v>1480439</v>
      </c>
      <c r="X67" s="195">
        <f t="shared" si="3"/>
        <v>1009574</v>
      </c>
      <c r="Y67" s="195">
        <f t="shared" si="3"/>
        <v>4543668</v>
      </c>
      <c r="Z67" s="195">
        <f t="shared" si="3"/>
        <v>2031045</v>
      </c>
      <c r="AA67" s="195">
        <f t="shared" si="3"/>
        <v>419765</v>
      </c>
      <c r="AB67" s="195">
        <f t="shared" si="3"/>
        <v>467841</v>
      </c>
      <c r="AC67" s="195">
        <f t="shared" si="3"/>
        <v>545051</v>
      </c>
      <c r="AD67" s="195">
        <f t="shared" si="3"/>
        <v>199383</v>
      </c>
      <c r="AE67" s="195">
        <f t="shared" si="3"/>
        <v>297609</v>
      </c>
      <c r="AF67" s="195">
        <f t="shared" si="3"/>
        <v>0</v>
      </c>
      <c r="AG67" s="195">
        <f t="shared" si="3"/>
        <v>456586</v>
      </c>
      <c r="AH67" s="195">
        <f t="shared" si="3"/>
        <v>0</v>
      </c>
      <c r="AI67" s="195">
        <f t="shared" si="3"/>
        <v>0</v>
      </c>
      <c r="AJ67" s="195">
        <f t="shared" si="3"/>
        <v>5848711</v>
      </c>
      <c r="AK67" s="195">
        <f t="shared" si="3"/>
        <v>24992</v>
      </c>
      <c r="AL67" s="195">
        <f t="shared" si="3"/>
        <v>9266</v>
      </c>
      <c r="AM67" s="195">
        <f t="shared" si="3"/>
        <v>0</v>
      </c>
      <c r="AN67" s="195">
        <f t="shared" si="3"/>
        <v>56340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504639</v>
      </c>
      <c r="AU67" s="195">
        <f t="shared" si="3"/>
        <v>0</v>
      </c>
      <c r="AV67" s="195">
        <f t="shared" si="3"/>
        <v>119875</v>
      </c>
      <c r="AW67" s="195">
        <f t="shared" si="3"/>
        <v>230474</v>
      </c>
      <c r="AX67" s="195">
        <f t="shared" si="3"/>
        <v>0</v>
      </c>
      <c r="AY67" s="195">
        <f t="shared" si="3"/>
        <v>326266</v>
      </c>
      <c r="AZ67" s="195">
        <f>ROUND(AZ51+AZ52,0)</f>
        <v>422155</v>
      </c>
      <c r="BA67" s="195">
        <f>ROUND(BA51+BA52,0)</f>
        <v>13506</v>
      </c>
      <c r="BB67" s="195">
        <f t="shared" si="3"/>
        <v>55713</v>
      </c>
      <c r="BC67" s="195">
        <f t="shared" si="3"/>
        <v>0</v>
      </c>
      <c r="BD67" s="195">
        <f t="shared" si="3"/>
        <v>13714</v>
      </c>
      <c r="BE67" s="195">
        <f t="shared" si="3"/>
        <v>1841888</v>
      </c>
      <c r="BF67" s="195">
        <f t="shared" si="3"/>
        <v>560649</v>
      </c>
      <c r="BG67" s="195">
        <f t="shared" si="3"/>
        <v>146149</v>
      </c>
      <c r="BH67" s="195">
        <f t="shared" si="3"/>
        <v>1309871</v>
      </c>
      <c r="BI67" s="195">
        <f t="shared" si="3"/>
        <v>2967485</v>
      </c>
      <c r="BJ67" s="195">
        <f t="shared" si="3"/>
        <v>6139</v>
      </c>
      <c r="BK67" s="195">
        <f t="shared" si="3"/>
        <v>5166</v>
      </c>
      <c r="BL67" s="195">
        <f t="shared" si="3"/>
        <v>28934</v>
      </c>
      <c r="BM67" s="195">
        <f t="shared" si="3"/>
        <v>0</v>
      </c>
      <c r="BN67" s="195">
        <f t="shared" si="3"/>
        <v>89987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24671</v>
      </c>
      <c r="BS67" s="195">
        <f t="shared" si="4"/>
        <v>23930</v>
      </c>
      <c r="BT67" s="195">
        <f t="shared" si="4"/>
        <v>0</v>
      </c>
      <c r="BU67" s="195">
        <f t="shared" si="4"/>
        <v>0</v>
      </c>
      <c r="BV67" s="195">
        <f t="shared" si="4"/>
        <v>136028</v>
      </c>
      <c r="BW67" s="195">
        <f t="shared" si="4"/>
        <v>28123</v>
      </c>
      <c r="BX67" s="195">
        <f t="shared" si="4"/>
        <v>44519</v>
      </c>
      <c r="BY67" s="195">
        <f t="shared" si="4"/>
        <v>102904</v>
      </c>
      <c r="BZ67" s="195">
        <f t="shared" si="4"/>
        <v>117360</v>
      </c>
      <c r="CA67" s="195">
        <f t="shared" si="4"/>
        <v>11189</v>
      </c>
      <c r="CB67" s="195">
        <f t="shared" si="4"/>
        <v>2317</v>
      </c>
      <c r="CC67" s="195">
        <f t="shared" si="4"/>
        <v>12046</v>
      </c>
      <c r="CD67" s="249" t="s">
        <v>221</v>
      </c>
      <c r="CE67" s="195">
        <f t="shared" si="0"/>
        <v>47100653</v>
      </c>
      <c r="CF67" s="252"/>
    </row>
    <row r="68" spans="1:84" ht="12.6" customHeight="1" x14ac:dyDescent="0.25">
      <c r="A68" s="171" t="s">
        <v>240</v>
      </c>
      <c r="B68" s="175"/>
      <c r="C68" s="184">
        <v>35165.919999999998</v>
      </c>
      <c r="D68" s="184">
        <v>48031.34</v>
      </c>
      <c r="E68" s="184">
        <v>0</v>
      </c>
      <c r="F68" s="184">
        <v>0</v>
      </c>
      <c r="G68" s="184">
        <v>38436.080000000002</v>
      </c>
      <c r="H68" s="184">
        <v>13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41.04</v>
      </c>
      <c r="P68" s="185">
        <v>970150.07</v>
      </c>
      <c r="Q68" s="185">
        <v>1837.44</v>
      </c>
      <c r="R68" s="185">
        <v>155335.32</v>
      </c>
      <c r="S68" s="185">
        <v>1079211.9099999999</v>
      </c>
      <c r="T68" s="185">
        <v>0</v>
      </c>
      <c r="U68" s="185">
        <v>567668.77</v>
      </c>
      <c r="V68" s="185">
        <v>109825.91</v>
      </c>
      <c r="W68" s="185">
        <v>0</v>
      </c>
      <c r="X68" s="185">
        <v>148.32</v>
      </c>
      <c r="Y68" s="185">
        <v>302071.34999999998</v>
      </c>
      <c r="Z68" s="185">
        <v>343.44</v>
      </c>
      <c r="AA68" s="185">
        <v>0</v>
      </c>
      <c r="AB68" s="185">
        <v>1091287.02</v>
      </c>
      <c r="AC68" s="185">
        <v>205477.25</v>
      </c>
      <c r="AD68" s="185">
        <v>0</v>
      </c>
      <c r="AE68" s="185">
        <v>2726.23</v>
      </c>
      <c r="AF68" s="185">
        <v>0</v>
      </c>
      <c r="AG68" s="185">
        <v>2962.05</v>
      </c>
      <c r="AH68" s="185">
        <v>0</v>
      </c>
      <c r="AI68" s="185">
        <v>0</v>
      </c>
      <c r="AJ68" s="185">
        <v>4204073.24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14594.8</v>
      </c>
      <c r="AU68" s="185">
        <v>0</v>
      </c>
      <c r="AV68" s="185">
        <v>258.64999999999998</v>
      </c>
      <c r="AW68" s="185">
        <v>9280.7999999999993</v>
      </c>
      <c r="AX68" s="185">
        <v>0</v>
      </c>
      <c r="AY68" s="185">
        <v>0</v>
      </c>
      <c r="AZ68" s="185">
        <v>0</v>
      </c>
      <c r="BA68" s="185">
        <v>0</v>
      </c>
      <c r="BB68" s="185">
        <v>41.04</v>
      </c>
      <c r="BC68" s="185">
        <v>0</v>
      </c>
      <c r="BD68" s="185">
        <v>0</v>
      </c>
      <c r="BE68" s="185">
        <v>3120310.14</v>
      </c>
      <c r="BF68" s="185">
        <v>45.49</v>
      </c>
      <c r="BG68" s="185">
        <v>523521.7</v>
      </c>
      <c r="BH68" s="185">
        <v>0</v>
      </c>
      <c r="BI68" s="185">
        <v>54666.62</v>
      </c>
      <c r="BJ68" s="185">
        <v>0</v>
      </c>
      <c r="BK68" s="185">
        <v>0</v>
      </c>
      <c r="BL68" s="185">
        <v>0</v>
      </c>
      <c r="BM68" s="185">
        <v>0</v>
      </c>
      <c r="BN68" s="185">
        <v>63009.37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440.48</v>
      </c>
      <c r="BW68" s="185">
        <v>366</v>
      </c>
      <c r="BX68" s="185">
        <v>196176.16</v>
      </c>
      <c r="BY68" s="185">
        <v>2096.09</v>
      </c>
      <c r="BZ68" s="185">
        <v>144.56</v>
      </c>
      <c r="CA68" s="185">
        <v>92906.28</v>
      </c>
      <c r="CB68" s="185">
        <v>25482</v>
      </c>
      <c r="CC68" s="185">
        <v>0</v>
      </c>
      <c r="CD68" s="249" t="s">
        <v>221</v>
      </c>
      <c r="CE68" s="195">
        <f t="shared" si="0"/>
        <v>12918145.879999999</v>
      </c>
      <c r="CF68" s="252"/>
    </row>
    <row r="69" spans="1:84" ht="12.6" customHeight="1" x14ac:dyDescent="0.25">
      <c r="A69" s="171" t="s">
        <v>241</v>
      </c>
      <c r="B69" s="175"/>
      <c r="C69" s="184">
        <v>35928.870000000003</v>
      </c>
      <c r="D69" s="184">
        <v>25257.94</v>
      </c>
      <c r="E69" s="185">
        <v>6471.68</v>
      </c>
      <c r="F69" s="185">
        <v>0</v>
      </c>
      <c r="G69" s="184">
        <v>5229.99</v>
      </c>
      <c r="H69" s="184">
        <v>1296.3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1701.25</v>
      </c>
      <c r="P69" s="185">
        <v>36236.699999999997</v>
      </c>
      <c r="Q69" s="185">
        <v>5702.87</v>
      </c>
      <c r="R69" s="224">
        <v>1261659.45</v>
      </c>
      <c r="S69" s="185">
        <v>1178099.75</v>
      </c>
      <c r="T69" s="184">
        <v>0</v>
      </c>
      <c r="U69" s="185">
        <v>359927.36</v>
      </c>
      <c r="V69" s="185">
        <v>170578.44</v>
      </c>
      <c r="W69" s="184">
        <v>2765.97</v>
      </c>
      <c r="X69" s="185">
        <v>961.61</v>
      </c>
      <c r="Y69" s="185">
        <v>241557.37</v>
      </c>
      <c r="Z69" s="185">
        <v>43600.84</v>
      </c>
      <c r="AA69" s="185">
        <v>14206.36</v>
      </c>
      <c r="AB69" s="185">
        <v>261754.27</v>
      </c>
      <c r="AC69" s="185">
        <v>2019.98</v>
      </c>
      <c r="AD69" s="185">
        <v>164.7</v>
      </c>
      <c r="AE69" s="185">
        <v>33830.01</v>
      </c>
      <c r="AF69" s="185">
        <v>0</v>
      </c>
      <c r="AG69" s="185">
        <v>4798.2299999999996</v>
      </c>
      <c r="AH69" s="185">
        <v>0</v>
      </c>
      <c r="AI69" s="185">
        <v>0</v>
      </c>
      <c r="AJ69" s="185">
        <v>211726.09</v>
      </c>
      <c r="AK69" s="185">
        <v>3547</v>
      </c>
      <c r="AL69" s="185">
        <v>3023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33142.19</v>
      </c>
      <c r="AU69" s="185">
        <v>0</v>
      </c>
      <c r="AV69" s="185">
        <v>1734.41</v>
      </c>
      <c r="AW69" s="185">
        <v>0</v>
      </c>
      <c r="AX69" s="185">
        <v>0</v>
      </c>
      <c r="AY69" s="185">
        <v>195</v>
      </c>
      <c r="AZ69" s="185">
        <v>453.67</v>
      </c>
      <c r="BA69" s="185">
        <v>1128</v>
      </c>
      <c r="BB69" s="185">
        <v>79681.3</v>
      </c>
      <c r="BC69" s="185">
        <v>0</v>
      </c>
      <c r="BD69" s="185">
        <v>182.46</v>
      </c>
      <c r="BE69" s="185">
        <v>231879.77</v>
      </c>
      <c r="BF69" s="185">
        <v>165</v>
      </c>
      <c r="BG69" s="185">
        <v>11421.02</v>
      </c>
      <c r="BH69" s="224">
        <v>0</v>
      </c>
      <c r="BI69" s="185">
        <v>-3869757.67</v>
      </c>
      <c r="BJ69" s="185">
        <v>0.56999999999999995</v>
      </c>
      <c r="BK69" s="185">
        <v>1.36</v>
      </c>
      <c r="BL69" s="185">
        <v>0</v>
      </c>
      <c r="BM69" s="185">
        <v>0</v>
      </c>
      <c r="BN69" s="185">
        <v>785676.80000000005</v>
      </c>
      <c r="BO69" s="185">
        <v>0</v>
      </c>
      <c r="BP69" s="185">
        <v>0</v>
      </c>
      <c r="BQ69" s="185">
        <v>0</v>
      </c>
      <c r="BR69" s="185">
        <v>-1989.53</v>
      </c>
      <c r="BS69" s="185">
        <v>38.97</v>
      </c>
      <c r="BT69" s="185">
        <v>0</v>
      </c>
      <c r="BU69" s="185">
        <v>0</v>
      </c>
      <c r="BV69" s="185">
        <v>0</v>
      </c>
      <c r="BW69" s="185">
        <v>201029.24</v>
      </c>
      <c r="BX69" s="185">
        <v>6904000.9199999999</v>
      </c>
      <c r="BY69" s="185">
        <v>47554.239999999998</v>
      </c>
      <c r="BZ69" s="185">
        <v>8315</v>
      </c>
      <c r="CA69" s="185">
        <v>257252.55</v>
      </c>
      <c r="CB69" s="185">
        <v>215.24</v>
      </c>
      <c r="CC69" s="185">
        <v>13647013.810000001</v>
      </c>
      <c r="CD69" s="188">
        <v>0</v>
      </c>
      <c r="CE69" s="195">
        <f t="shared" si="0"/>
        <v>22251380.350000001</v>
      </c>
      <c r="CF69" s="252"/>
    </row>
    <row r="70" spans="1:84" ht="12.6" customHeight="1" x14ac:dyDescent="0.25">
      <c r="A70" s="171" t="s">
        <v>242</v>
      </c>
      <c r="B70" s="175"/>
      <c r="C70" s="184">
        <v>3118.05</v>
      </c>
      <c r="D70" s="184">
        <v>4247.42</v>
      </c>
      <c r="E70" s="184">
        <v>3649.79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4145.91</v>
      </c>
      <c r="Q70" s="184">
        <v>3528.26</v>
      </c>
      <c r="R70" s="184">
        <v>379409.4</v>
      </c>
      <c r="S70" s="184">
        <v>70539.48</v>
      </c>
      <c r="T70" s="184">
        <v>0</v>
      </c>
      <c r="U70" s="185">
        <v>2376094.89</v>
      </c>
      <c r="V70" s="184">
        <v>742565.3</v>
      </c>
      <c r="W70" s="184">
        <v>0</v>
      </c>
      <c r="X70" s="185">
        <v>7453.84</v>
      </c>
      <c r="Y70" s="185">
        <v>238668.49</v>
      </c>
      <c r="Z70" s="185">
        <v>0</v>
      </c>
      <c r="AA70" s="185">
        <v>0</v>
      </c>
      <c r="AB70" s="185">
        <v>60098366.899999999</v>
      </c>
      <c r="AC70" s="185">
        <v>0</v>
      </c>
      <c r="AD70" s="185">
        <v>0</v>
      </c>
      <c r="AE70" s="185">
        <v>18319.91</v>
      </c>
      <c r="AF70" s="185">
        <v>0</v>
      </c>
      <c r="AG70" s="185">
        <v>0</v>
      </c>
      <c r="AH70" s="185">
        <v>0</v>
      </c>
      <c r="AI70" s="185">
        <v>0</v>
      </c>
      <c r="AJ70" s="185">
        <v>1660993.38</v>
      </c>
      <c r="AK70" s="185">
        <v>0</v>
      </c>
      <c r="AL70" s="185">
        <v>250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22369.29</v>
      </c>
      <c r="AU70" s="185">
        <v>0</v>
      </c>
      <c r="AV70" s="185">
        <v>0</v>
      </c>
      <c r="AW70" s="185">
        <v>0</v>
      </c>
      <c r="AX70" s="185">
        <v>0</v>
      </c>
      <c r="AY70" s="185">
        <v>48308.56</v>
      </c>
      <c r="AZ70" s="185">
        <v>6049577.8099999996</v>
      </c>
      <c r="BA70" s="185">
        <v>0</v>
      </c>
      <c r="BB70" s="185">
        <v>0</v>
      </c>
      <c r="BC70" s="185">
        <v>0</v>
      </c>
      <c r="BD70" s="185">
        <v>0</v>
      </c>
      <c r="BE70" s="185">
        <v>1384543.31</v>
      </c>
      <c r="BF70" s="185">
        <v>0</v>
      </c>
      <c r="BG70" s="185">
        <v>175782.23</v>
      </c>
      <c r="BH70" s="185">
        <v>1092448.0900000001</v>
      </c>
      <c r="BI70" s="185">
        <v>11021713.640000001</v>
      </c>
      <c r="BJ70" s="185">
        <v>0</v>
      </c>
      <c r="BK70" s="185">
        <v>102039.13</v>
      </c>
      <c r="BL70" s="185">
        <v>0</v>
      </c>
      <c r="BM70" s="185">
        <v>0</v>
      </c>
      <c r="BN70" s="185">
        <v>1469691.04</v>
      </c>
      <c r="BO70" s="185">
        <v>0</v>
      </c>
      <c r="BP70" s="185">
        <v>0</v>
      </c>
      <c r="BQ70" s="185">
        <v>0</v>
      </c>
      <c r="BR70" s="185">
        <v>1275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45000</v>
      </c>
      <c r="BY70" s="185">
        <v>0</v>
      </c>
      <c r="BZ70" s="185">
        <v>30</v>
      </c>
      <c r="CA70" s="185">
        <v>4200</v>
      </c>
      <c r="CB70" s="185">
        <v>0</v>
      </c>
      <c r="CC70" s="185">
        <v>0</v>
      </c>
      <c r="CD70" s="188">
        <v>0</v>
      </c>
      <c r="CE70" s="195">
        <f t="shared" si="0"/>
        <v>87028329.120000005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59854552.850000001</v>
      </c>
      <c r="D71" s="195">
        <f t="shared" ref="D71:AI71" si="5">SUM(D61:D69)-D70</f>
        <v>78474204.910000011</v>
      </c>
      <c r="E71" s="195">
        <f t="shared" si="5"/>
        <v>6123472.5200000005</v>
      </c>
      <c r="F71" s="195">
        <f t="shared" si="5"/>
        <v>0</v>
      </c>
      <c r="G71" s="195">
        <f t="shared" si="5"/>
        <v>4074133.2500000005</v>
      </c>
      <c r="H71" s="195">
        <f t="shared" si="5"/>
        <v>3148410.4299999992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12488720.029999999</v>
      </c>
      <c r="P71" s="195">
        <f t="shared" si="5"/>
        <v>85278687.200000003</v>
      </c>
      <c r="Q71" s="195">
        <f t="shared" si="5"/>
        <v>14329711.73</v>
      </c>
      <c r="R71" s="195">
        <f t="shared" si="5"/>
        <v>19136973.350000001</v>
      </c>
      <c r="S71" s="195">
        <f t="shared" si="5"/>
        <v>11891985.93</v>
      </c>
      <c r="T71" s="195">
        <f t="shared" si="5"/>
        <v>0</v>
      </c>
      <c r="U71" s="195">
        <f t="shared" si="5"/>
        <v>74033128.519999996</v>
      </c>
      <c r="V71" s="195">
        <f t="shared" si="5"/>
        <v>59352512.289999999</v>
      </c>
      <c r="W71" s="195">
        <f t="shared" si="5"/>
        <v>5482422.04</v>
      </c>
      <c r="X71" s="195">
        <f t="shared" si="5"/>
        <v>5716871.8600000013</v>
      </c>
      <c r="Y71" s="195">
        <f t="shared" si="5"/>
        <v>38203027.999999993</v>
      </c>
      <c r="Z71" s="195">
        <f t="shared" si="5"/>
        <v>12459306.979999999</v>
      </c>
      <c r="AA71" s="195">
        <f t="shared" si="5"/>
        <v>6892208.1000000015</v>
      </c>
      <c r="AB71" s="195">
        <f t="shared" si="5"/>
        <v>138067464.31000003</v>
      </c>
      <c r="AC71" s="195">
        <f t="shared" si="5"/>
        <v>9571692.0500000007</v>
      </c>
      <c r="AD71" s="195">
        <f t="shared" si="5"/>
        <v>2058825.0099999998</v>
      </c>
      <c r="AE71" s="195">
        <f t="shared" si="5"/>
        <v>12001406.24</v>
      </c>
      <c r="AF71" s="195">
        <f t="shared" si="5"/>
        <v>0</v>
      </c>
      <c r="AG71" s="195">
        <f t="shared" si="5"/>
        <v>15492946.959999999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100286736.06999999</v>
      </c>
      <c r="AK71" s="195">
        <f t="shared" si="6"/>
        <v>3529078.44</v>
      </c>
      <c r="AL71" s="195">
        <f t="shared" si="6"/>
        <v>1250303.8999999999</v>
      </c>
      <c r="AM71" s="195">
        <f t="shared" si="6"/>
        <v>0</v>
      </c>
      <c r="AN71" s="195">
        <f t="shared" si="6"/>
        <v>94890.919999999984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48101328.120000005</v>
      </c>
      <c r="AU71" s="195">
        <f t="shared" si="6"/>
        <v>0</v>
      </c>
      <c r="AV71" s="195">
        <f t="shared" si="6"/>
        <v>8716593.9199999999</v>
      </c>
      <c r="AW71" s="195">
        <f t="shared" si="6"/>
        <v>36948238.619999997</v>
      </c>
      <c r="AX71" s="195">
        <f t="shared" si="6"/>
        <v>0</v>
      </c>
      <c r="AY71" s="195">
        <f t="shared" si="6"/>
        <v>5935427.8200000003</v>
      </c>
      <c r="AZ71" s="195">
        <f t="shared" si="6"/>
        <v>90949.159999999218</v>
      </c>
      <c r="BA71" s="195">
        <f t="shared" si="6"/>
        <v>385466.23</v>
      </c>
      <c r="BB71" s="195">
        <f t="shared" si="6"/>
        <v>9397257.1500000004</v>
      </c>
      <c r="BC71" s="195">
        <f t="shared" si="6"/>
        <v>0</v>
      </c>
      <c r="BD71" s="195">
        <f t="shared" si="6"/>
        <v>3759315.94</v>
      </c>
      <c r="BE71" s="195">
        <f t="shared" si="6"/>
        <v>46119098.750000007</v>
      </c>
      <c r="BF71" s="195">
        <f t="shared" si="6"/>
        <v>12876582.010000002</v>
      </c>
      <c r="BG71" s="195">
        <f t="shared" si="6"/>
        <v>3667956.8400000003</v>
      </c>
      <c r="BH71" s="195">
        <f t="shared" si="6"/>
        <v>67687605.449999988</v>
      </c>
      <c r="BI71" s="195">
        <f t="shared" si="6"/>
        <v>-12923048.340000004</v>
      </c>
      <c r="BJ71" s="195">
        <f t="shared" si="6"/>
        <v>10899913.16</v>
      </c>
      <c r="BK71" s="195">
        <f t="shared" si="6"/>
        <v>18386972.93</v>
      </c>
      <c r="BL71" s="195">
        <f t="shared" si="6"/>
        <v>1697248.06</v>
      </c>
      <c r="BM71" s="195">
        <f t="shared" si="6"/>
        <v>0</v>
      </c>
      <c r="BN71" s="195">
        <f t="shared" si="6"/>
        <v>59056937.439999998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7914230.1799999997</v>
      </c>
      <c r="BS71" s="195">
        <f t="shared" si="7"/>
        <v>320436.27999999997</v>
      </c>
      <c r="BT71" s="195">
        <f t="shared" si="7"/>
        <v>0</v>
      </c>
      <c r="BU71" s="195">
        <f t="shared" si="7"/>
        <v>0</v>
      </c>
      <c r="BV71" s="195">
        <f t="shared" si="7"/>
        <v>10854943.720000001</v>
      </c>
      <c r="BW71" s="195">
        <f t="shared" si="7"/>
        <v>8380247.46</v>
      </c>
      <c r="BX71" s="195">
        <f t="shared" si="7"/>
        <v>18112898.75</v>
      </c>
      <c r="BY71" s="195">
        <f t="shared" si="7"/>
        <v>3178293.5700000003</v>
      </c>
      <c r="BZ71" s="195">
        <f t="shared" si="7"/>
        <v>6695619.3499999996</v>
      </c>
      <c r="CA71" s="195">
        <f t="shared" si="7"/>
        <v>1515423.45</v>
      </c>
      <c r="CB71" s="195">
        <f t="shared" si="7"/>
        <v>218076.92999999996</v>
      </c>
      <c r="CC71" s="195">
        <f t="shared" si="7"/>
        <v>103823150.64</v>
      </c>
      <c r="CD71" s="245">
        <f>CD69-CD70</f>
        <v>0</v>
      </c>
      <c r="CE71" s="195">
        <f>SUM(CE61:CE69)-CE70</f>
        <v>1261110837.48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6746154</v>
      </c>
      <c r="CF72" s="252"/>
    </row>
    <row r="73" spans="1:84" ht="12.6" customHeight="1" x14ac:dyDescent="0.25">
      <c r="A73" s="171" t="s">
        <v>245</v>
      </c>
      <c r="B73" s="175"/>
      <c r="C73" s="184">
        <v>194025932</v>
      </c>
      <c r="D73" s="184">
        <v>305565178</v>
      </c>
      <c r="E73" s="185">
        <v>27172550</v>
      </c>
      <c r="F73" s="185">
        <v>0</v>
      </c>
      <c r="G73" s="184">
        <v>11923674</v>
      </c>
      <c r="H73" s="184">
        <v>7198390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34006013</v>
      </c>
      <c r="P73" s="185">
        <v>213846396.30000001</v>
      </c>
      <c r="Q73" s="185">
        <v>7582457</v>
      </c>
      <c r="R73" s="185">
        <v>39607544</v>
      </c>
      <c r="S73" s="185">
        <v>0</v>
      </c>
      <c r="T73" s="185">
        <v>0</v>
      </c>
      <c r="U73" s="185">
        <v>210891720.19</v>
      </c>
      <c r="V73" s="185">
        <v>115389630.40000001</v>
      </c>
      <c r="W73" s="185">
        <v>8552446.6999999993</v>
      </c>
      <c r="X73" s="185">
        <v>34968625.799999997</v>
      </c>
      <c r="Y73" s="185">
        <v>50084906.200000003</v>
      </c>
      <c r="Z73" s="185">
        <v>7419670</v>
      </c>
      <c r="AA73" s="185">
        <v>1435630</v>
      </c>
      <c r="AB73" s="185">
        <v>250750844.63</v>
      </c>
      <c r="AC73" s="185">
        <v>28244703</v>
      </c>
      <c r="AD73" s="185">
        <v>10193416</v>
      </c>
      <c r="AE73" s="185">
        <v>11351674.189999999</v>
      </c>
      <c r="AF73" s="185">
        <v>0</v>
      </c>
      <c r="AG73" s="185">
        <v>22145012</v>
      </c>
      <c r="AH73" s="185">
        <v>0</v>
      </c>
      <c r="AI73" s="185">
        <v>0</v>
      </c>
      <c r="AJ73" s="185">
        <v>13279961.119999999</v>
      </c>
      <c r="AK73" s="185">
        <v>7405700.7300000004</v>
      </c>
      <c r="AL73" s="185">
        <v>4631263.0199999996</v>
      </c>
      <c r="AM73" s="185">
        <v>0</v>
      </c>
      <c r="AN73" s="185">
        <v>55082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71358032.75</v>
      </c>
      <c r="AU73" s="185">
        <v>0</v>
      </c>
      <c r="AV73" s="185">
        <v>7689863.6500000004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1696776316.6800003</v>
      </c>
      <c r="CF73" s="252"/>
    </row>
    <row r="74" spans="1:84" ht="12.6" customHeight="1" x14ac:dyDescent="0.25">
      <c r="A74" s="171" t="s">
        <v>246</v>
      </c>
      <c r="B74" s="175"/>
      <c r="C74" s="184">
        <v>144369.1</v>
      </c>
      <c r="D74" s="184">
        <v>4361924.03</v>
      </c>
      <c r="E74" s="185">
        <v>353519.6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1450108.8</v>
      </c>
      <c r="P74" s="185">
        <v>140686108.02000001</v>
      </c>
      <c r="Q74" s="185">
        <v>19333996.5</v>
      </c>
      <c r="R74" s="185">
        <v>58074657.399999999</v>
      </c>
      <c r="S74" s="185">
        <v>0</v>
      </c>
      <c r="T74" s="185">
        <v>0</v>
      </c>
      <c r="U74" s="185">
        <v>166078862.97</v>
      </c>
      <c r="V74" s="185">
        <v>140667077.44</v>
      </c>
      <c r="W74" s="185">
        <v>58172994.700000003</v>
      </c>
      <c r="X74" s="185">
        <v>78253203.5</v>
      </c>
      <c r="Y74" s="185">
        <v>127590338.45999999</v>
      </c>
      <c r="Z74" s="185">
        <v>103725402</v>
      </c>
      <c r="AA74" s="185">
        <v>27916020.059999999</v>
      </c>
      <c r="AB74" s="185">
        <v>268005791.78999999</v>
      </c>
      <c r="AC74" s="185">
        <v>7538467</v>
      </c>
      <c r="AD74" s="185">
        <v>197984</v>
      </c>
      <c r="AE74" s="185">
        <v>13298424.789999999</v>
      </c>
      <c r="AF74" s="185">
        <v>0</v>
      </c>
      <c r="AG74" s="185">
        <v>55182849.140000001</v>
      </c>
      <c r="AH74" s="185">
        <v>0</v>
      </c>
      <c r="AI74" s="185">
        <v>0</v>
      </c>
      <c r="AJ74" s="185">
        <v>198167804.63</v>
      </c>
      <c r="AK74" s="185">
        <v>117957.05</v>
      </c>
      <c r="AL74" s="185">
        <v>31085.14</v>
      </c>
      <c r="AM74" s="185">
        <v>0</v>
      </c>
      <c r="AN74" s="185">
        <v>1398271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2446587</v>
      </c>
      <c r="AU74" s="185">
        <v>0</v>
      </c>
      <c r="AV74" s="185">
        <v>5974836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1479168640.1200004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194170301.09999999</v>
      </c>
      <c r="D75" s="195">
        <f t="shared" si="9"/>
        <v>309927102.02999997</v>
      </c>
      <c r="E75" s="195">
        <f t="shared" si="9"/>
        <v>27526069.600000001</v>
      </c>
      <c r="F75" s="195">
        <f t="shared" si="9"/>
        <v>0</v>
      </c>
      <c r="G75" s="195">
        <f t="shared" si="9"/>
        <v>11923674</v>
      </c>
      <c r="H75" s="195">
        <f t="shared" si="9"/>
        <v>7198390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35456121.799999997</v>
      </c>
      <c r="P75" s="195">
        <f t="shared" si="9"/>
        <v>354532504.32000005</v>
      </c>
      <c r="Q75" s="195">
        <f t="shared" si="9"/>
        <v>26916453.5</v>
      </c>
      <c r="R75" s="195">
        <f t="shared" si="9"/>
        <v>97682201.400000006</v>
      </c>
      <c r="S75" s="195">
        <f t="shared" si="9"/>
        <v>0</v>
      </c>
      <c r="T75" s="195">
        <f t="shared" si="9"/>
        <v>0</v>
      </c>
      <c r="U75" s="195">
        <f t="shared" si="9"/>
        <v>376970583.15999997</v>
      </c>
      <c r="V75" s="195">
        <f t="shared" si="9"/>
        <v>256056707.84</v>
      </c>
      <c r="W75" s="195">
        <f t="shared" si="9"/>
        <v>66725441.400000006</v>
      </c>
      <c r="X75" s="195">
        <f t="shared" si="9"/>
        <v>113221829.3</v>
      </c>
      <c r="Y75" s="195">
        <f t="shared" si="9"/>
        <v>177675244.66</v>
      </c>
      <c r="Z75" s="195">
        <f t="shared" si="9"/>
        <v>111145072</v>
      </c>
      <c r="AA75" s="195">
        <f t="shared" si="9"/>
        <v>29351650.059999999</v>
      </c>
      <c r="AB75" s="195">
        <f t="shared" si="9"/>
        <v>518756636.41999996</v>
      </c>
      <c r="AC75" s="195">
        <f t="shared" si="9"/>
        <v>35783170</v>
      </c>
      <c r="AD75" s="195">
        <f t="shared" si="9"/>
        <v>10391400</v>
      </c>
      <c r="AE75" s="195">
        <f t="shared" si="9"/>
        <v>24650098.979999997</v>
      </c>
      <c r="AF75" s="195">
        <f t="shared" si="9"/>
        <v>0</v>
      </c>
      <c r="AG75" s="195">
        <f t="shared" si="9"/>
        <v>77327861.140000001</v>
      </c>
      <c r="AH75" s="195">
        <f t="shared" si="9"/>
        <v>0</v>
      </c>
      <c r="AI75" s="195">
        <f t="shared" si="9"/>
        <v>0</v>
      </c>
      <c r="AJ75" s="195">
        <f t="shared" si="9"/>
        <v>211447765.75</v>
      </c>
      <c r="AK75" s="195">
        <f t="shared" si="9"/>
        <v>7523657.7800000003</v>
      </c>
      <c r="AL75" s="195">
        <f t="shared" si="9"/>
        <v>4662348.1599999992</v>
      </c>
      <c r="AM75" s="195">
        <f t="shared" si="9"/>
        <v>0</v>
      </c>
      <c r="AN75" s="195">
        <f t="shared" si="9"/>
        <v>1453353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73804619.75</v>
      </c>
      <c r="AU75" s="195">
        <f t="shared" si="9"/>
        <v>0</v>
      </c>
      <c r="AV75" s="195">
        <f t="shared" si="9"/>
        <v>13664699.65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3175944956.7999997</v>
      </c>
      <c r="CF75" s="252"/>
    </row>
    <row r="76" spans="1:84" ht="12.6" customHeight="1" x14ac:dyDescent="0.25">
      <c r="A76" s="171" t="s">
        <v>248</v>
      </c>
      <c r="B76" s="175"/>
      <c r="C76" s="184">
        <v>108104</v>
      </c>
      <c r="D76" s="184">
        <v>140011</v>
      </c>
      <c r="E76" s="185">
        <v>20594</v>
      </c>
      <c r="F76" s="185">
        <v>0</v>
      </c>
      <c r="G76" s="184">
        <v>7547</v>
      </c>
      <c r="H76" s="184">
        <v>11149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759</v>
      </c>
      <c r="P76" s="185">
        <v>75992</v>
      </c>
      <c r="Q76" s="185">
        <v>34089</v>
      </c>
      <c r="R76" s="185">
        <v>3478.96</v>
      </c>
      <c r="S76" s="185">
        <v>16046</v>
      </c>
      <c r="T76" s="185">
        <v>0</v>
      </c>
      <c r="U76" s="185">
        <v>60656</v>
      </c>
      <c r="V76" s="185">
        <v>15713</v>
      </c>
      <c r="W76" s="185">
        <v>18322</v>
      </c>
      <c r="X76" s="185">
        <v>11133</v>
      </c>
      <c r="Y76" s="185">
        <v>66137</v>
      </c>
      <c r="Z76" s="185">
        <v>26940</v>
      </c>
      <c r="AA76" s="185">
        <v>3295</v>
      </c>
      <c r="AB76" s="185">
        <v>18213.620000000003</v>
      </c>
      <c r="AC76" s="185">
        <v>3785</v>
      </c>
      <c r="AD76" s="185">
        <v>2037</v>
      </c>
      <c r="AE76" s="185">
        <v>11381</v>
      </c>
      <c r="AF76" s="185">
        <v>0</v>
      </c>
      <c r="AG76" s="185">
        <v>14509</v>
      </c>
      <c r="AH76" s="185">
        <v>0</v>
      </c>
      <c r="AI76" s="185">
        <v>0</v>
      </c>
      <c r="AJ76" s="185">
        <v>198358.09999999998</v>
      </c>
      <c r="AK76" s="185">
        <v>800</v>
      </c>
      <c r="AL76" s="185">
        <v>400</v>
      </c>
      <c r="AM76" s="185">
        <v>0</v>
      </c>
      <c r="AN76" s="185">
        <v>1661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20057</v>
      </c>
      <c r="AU76" s="185">
        <v>0</v>
      </c>
      <c r="AV76" s="185">
        <v>2656.35</v>
      </c>
      <c r="AW76" s="185">
        <v>9949</v>
      </c>
      <c r="AX76" s="185">
        <v>0</v>
      </c>
      <c r="AY76" s="185">
        <v>12420</v>
      </c>
      <c r="AZ76" s="185">
        <v>16228</v>
      </c>
      <c r="BA76" s="185">
        <v>583</v>
      </c>
      <c r="BB76" s="185">
        <v>2405</v>
      </c>
      <c r="BC76" s="185">
        <v>0</v>
      </c>
      <c r="BD76" s="185">
        <v>592</v>
      </c>
      <c r="BE76" s="185">
        <v>18522</v>
      </c>
      <c r="BF76" s="185">
        <v>19557</v>
      </c>
      <c r="BG76" s="185">
        <v>2639</v>
      </c>
      <c r="BH76" s="185">
        <v>0</v>
      </c>
      <c r="BI76" s="185">
        <v>128099</v>
      </c>
      <c r="BJ76" s="185">
        <v>265</v>
      </c>
      <c r="BK76" s="185">
        <v>223</v>
      </c>
      <c r="BL76" s="185">
        <v>1249</v>
      </c>
      <c r="BM76" s="185">
        <v>0</v>
      </c>
      <c r="BN76" s="185">
        <v>3453</v>
      </c>
      <c r="BO76" s="185">
        <v>0</v>
      </c>
      <c r="BP76" s="185">
        <v>0</v>
      </c>
      <c r="BQ76" s="185">
        <v>0</v>
      </c>
      <c r="BR76" s="185">
        <v>1065</v>
      </c>
      <c r="BS76" s="185">
        <v>1033</v>
      </c>
      <c r="BT76" s="185">
        <v>0</v>
      </c>
      <c r="BU76" s="185">
        <v>0</v>
      </c>
      <c r="BV76" s="185">
        <v>4880</v>
      </c>
      <c r="BW76" s="185">
        <v>1214</v>
      </c>
      <c r="BX76" s="185">
        <v>1862</v>
      </c>
      <c r="BY76" s="185">
        <v>4396</v>
      </c>
      <c r="BZ76" s="185">
        <v>0</v>
      </c>
      <c r="CA76" s="185">
        <v>483</v>
      </c>
      <c r="CB76" s="185">
        <v>100</v>
      </c>
      <c r="CC76" s="185">
        <v>520</v>
      </c>
      <c r="CD76" s="249" t="s">
        <v>221</v>
      </c>
      <c r="CE76" s="195">
        <f t="shared" si="8"/>
        <v>1125561.0299999998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33464</v>
      </c>
      <c r="D77" s="184">
        <v>207063</v>
      </c>
      <c r="E77" s="184">
        <v>10076</v>
      </c>
      <c r="F77" s="184">
        <v>0</v>
      </c>
      <c r="G77" s="184">
        <v>15538</v>
      </c>
      <c r="H77" s="184">
        <v>13110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12156</v>
      </c>
      <c r="P77" s="184">
        <v>14127</v>
      </c>
      <c r="Q77" s="184">
        <v>1365</v>
      </c>
      <c r="R77" s="184">
        <v>0</v>
      </c>
      <c r="S77" s="184">
        <v>0</v>
      </c>
      <c r="T77" s="184">
        <v>0</v>
      </c>
      <c r="U77" s="184">
        <v>0</v>
      </c>
      <c r="V77" s="184">
        <v>193</v>
      </c>
      <c r="W77" s="184">
        <v>0</v>
      </c>
      <c r="X77" s="184">
        <v>0</v>
      </c>
      <c r="Y77" s="184">
        <v>1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2476</v>
      </c>
      <c r="AH77" s="184">
        <v>0</v>
      </c>
      <c r="AI77" s="184">
        <v>0</v>
      </c>
      <c r="AJ77" s="184">
        <v>54</v>
      </c>
      <c r="AK77" s="184">
        <v>0</v>
      </c>
      <c r="AL77" s="184">
        <v>0</v>
      </c>
      <c r="AM77" s="184">
        <v>0</v>
      </c>
      <c r="AN77" s="184"/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/>
      <c r="AU77" s="184">
        <v>0</v>
      </c>
      <c r="AV77" s="184">
        <v>2365</v>
      </c>
      <c r="AW77" s="184">
        <v>69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312057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36564.923812118825</v>
      </c>
      <c r="D78" s="184">
        <v>47357.096387354482</v>
      </c>
      <c r="E78" s="184">
        <v>6965.68157502752</v>
      </c>
      <c r="F78" s="184">
        <v>0</v>
      </c>
      <c r="G78" s="184">
        <v>2552.6851921303632</v>
      </c>
      <c r="H78" s="184">
        <v>3771.0199028834531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256.72294432581759</v>
      </c>
      <c r="P78" s="184">
        <v>25703.412365227316</v>
      </c>
      <c r="Q78" s="184">
        <v>11530.208760372592</v>
      </c>
      <c r="R78" s="184">
        <v>1176.717858223645</v>
      </c>
      <c r="S78" s="184">
        <v>5427.3733394625424</v>
      </c>
      <c r="T78" s="184">
        <v>0</v>
      </c>
      <c r="U78" s="184">
        <v>20516.188288572852</v>
      </c>
      <c r="V78" s="184">
        <v>5314.739952821571</v>
      </c>
      <c r="W78" s="184">
        <v>6197.2039340416741</v>
      </c>
      <c r="X78" s="184">
        <v>3765.6080885103133</v>
      </c>
      <c r="Y78" s="184">
        <v>22370.07294977154</v>
      </c>
      <c r="Z78" s="184">
        <v>9112.1424507740794</v>
      </c>
      <c r="AA78" s="184">
        <v>1114.4955224684704</v>
      </c>
      <c r="AB78" s="184">
        <v>6160.5456564316191</v>
      </c>
      <c r="AC78" s="184">
        <v>1280.2323376458758</v>
      </c>
      <c r="AD78" s="184">
        <v>688.99161738035639</v>
      </c>
      <c r="AE78" s="184">
        <v>3849.4912112939796</v>
      </c>
      <c r="AF78" s="184">
        <v>0</v>
      </c>
      <c r="AG78" s="184">
        <v>4907.500921242804</v>
      </c>
      <c r="AH78" s="184">
        <v>0</v>
      </c>
      <c r="AI78" s="184">
        <v>0</v>
      </c>
      <c r="AJ78" s="184">
        <v>67092.326038043422</v>
      </c>
      <c r="AK78" s="184">
        <v>270.59071865698826</v>
      </c>
      <c r="AL78" s="184">
        <v>135.29535932849413</v>
      </c>
      <c r="AM78" s="184">
        <v>0</v>
      </c>
      <c r="AN78" s="184">
        <v>561.81397961157188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6784.0475551290165</v>
      </c>
      <c r="AU78" s="184">
        <v>0</v>
      </c>
      <c r="AV78" s="184">
        <v>898.4795693806135</v>
      </c>
      <c r="AW78" s="184">
        <v>3365.1338248979705</v>
      </c>
      <c r="AX78" s="249" t="s">
        <v>221</v>
      </c>
      <c r="AY78" s="249" t="s">
        <v>221</v>
      </c>
      <c r="AZ78" s="249" t="s">
        <v>221</v>
      </c>
      <c r="BA78" s="184">
        <v>197.19298622128022</v>
      </c>
      <c r="BB78" s="184">
        <v>813.46334796257111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43328.000586551927</v>
      </c>
      <c r="BJ78" s="249" t="s">
        <v>221</v>
      </c>
      <c r="BK78" s="184">
        <v>75.427162825635477</v>
      </c>
      <c r="BL78" s="184">
        <v>422.45975950322298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349.40026546583613</v>
      </c>
      <c r="BT78" s="184">
        <v>0</v>
      </c>
      <c r="BU78" s="184">
        <v>0</v>
      </c>
      <c r="BV78" s="184">
        <v>1650.6033838076282</v>
      </c>
      <c r="BW78" s="184">
        <v>410.62141556197969</v>
      </c>
      <c r="BX78" s="184">
        <v>629.7998976741402</v>
      </c>
      <c r="BY78" s="184">
        <v>1486.8959990201504</v>
      </c>
      <c r="BZ78" s="184">
        <v>0</v>
      </c>
      <c r="CA78" s="184">
        <v>163.36914638915667</v>
      </c>
      <c r="CB78" s="184">
        <v>33.823839832123532</v>
      </c>
      <c r="CC78" s="249" t="s">
        <v>221</v>
      </c>
      <c r="CD78" s="249" t="s">
        <v>221</v>
      </c>
      <c r="CE78" s="195">
        <f t="shared" si="8"/>
        <v>355251.79990394542</v>
      </c>
      <c r="CF78" s="195"/>
    </row>
    <row r="79" spans="1:84" ht="12.6" customHeight="1" x14ac:dyDescent="0.25">
      <c r="A79" s="171" t="s">
        <v>251</v>
      </c>
      <c r="B79" s="175"/>
      <c r="C79" s="225">
        <v>481797.55000000005</v>
      </c>
      <c r="D79" s="225">
        <v>1022332.82</v>
      </c>
      <c r="E79" s="184">
        <v>79049.31</v>
      </c>
      <c r="F79" s="184">
        <v>0</v>
      </c>
      <c r="G79" s="184">
        <v>63376.27</v>
      </c>
      <c r="H79" s="184">
        <v>16949.41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70795.360000000001</v>
      </c>
      <c r="P79" s="184">
        <v>158215.4</v>
      </c>
      <c r="Q79" s="184">
        <v>106936.04000000001</v>
      </c>
      <c r="R79" s="184">
        <v>12382.64</v>
      </c>
      <c r="S79" s="184">
        <v>418.26</v>
      </c>
      <c r="T79" s="184">
        <v>0</v>
      </c>
      <c r="U79" s="184">
        <v>9337.17</v>
      </c>
      <c r="V79" s="184">
        <v>35096.560000000005</v>
      </c>
      <c r="W79" s="184">
        <v>101598.34</v>
      </c>
      <c r="X79" s="184">
        <v>74769.03</v>
      </c>
      <c r="Y79" s="184">
        <v>262690.0199999999</v>
      </c>
      <c r="Z79" s="184">
        <v>76518.5</v>
      </c>
      <c r="AA79" s="184">
        <v>38472.71</v>
      </c>
      <c r="AB79" s="184">
        <v>11251.57</v>
      </c>
      <c r="AC79" s="184">
        <v>15852.19</v>
      </c>
      <c r="AD79" s="184">
        <v>326.72000000000003</v>
      </c>
      <c r="AE79" s="184">
        <v>24219.46</v>
      </c>
      <c r="AF79" s="184">
        <v>0</v>
      </c>
      <c r="AG79" s="184">
        <v>188618.26</v>
      </c>
      <c r="AH79" s="184">
        <v>0</v>
      </c>
      <c r="AI79" s="184">
        <v>0</v>
      </c>
      <c r="AJ79" s="184">
        <v>420916.69</v>
      </c>
      <c r="AK79" s="184">
        <v>0</v>
      </c>
      <c r="AL79" s="184">
        <v>0</v>
      </c>
      <c r="AM79" s="184">
        <v>0</v>
      </c>
      <c r="AN79" s="184">
        <v>6928.25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15</v>
      </c>
      <c r="AU79" s="184">
        <v>0</v>
      </c>
      <c r="AV79" s="184">
        <v>15776.51</v>
      </c>
      <c r="AW79" s="184">
        <v>10597.16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4327.76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3.5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3309568.4599999995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324.37</v>
      </c>
      <c r="D80" s="187">
        <v>390.8</v>
      </c>
      <c r="E80" s="187">
        <v>102.73</v>
      </c>
      <c r="F80" s="187">
        <v>0</v>
      </c>
      <c r="G80" s="187">
        <v>118.03</v>
      </c>
      <c r="H80" s="187">
        <v>1.32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24.78</v>
      </c>
      <c r="P80" s="187">
        <v>71.39</v>
      </c>
      <c r="Q80" s="187">
        <v>29.41</v>
      </c>
      <c r="R80" s="187">
        <v>0.05</v>
      </c>
      <c r="S80" s="187">
        <v>0.38</v>
      </c>
      <c r="T80" s="187">
        <v>0</v>
      </c>
      <c r="U80" s="187">
        <v>1.0900000000000001</v>
      </c>
      <c r="V80" s="187">
        <v>46.47</v>
      </c>
      <c r="W80" s="187">
        <v>0</v>
      </c>
      <c r="X80" s="187">
        <v>0</v>
      </c>
      <c r="Y80" s="187">
        <v>21.16</v>
      </c>
      <c r="Z80" s="187">
        <v>5.57</v>
      </c>
      <c r="AA80" s="187">
        <v>0</v>
      </c>
      <c r="AB80" s="187">
        <v>0</v>
      </c>
      <c r="AC80" s="187">
        <v>0</v>
      </c>
      <c r="AD80" s="187">
        <v>2.77</v>
      </c>
      <c r="AE80" s="187">
        <v>0</v>
      </c>
      <c r="AF80" s="187">
        <v>0</v>
      </c>
      <c r="AG80" s="187">
        <v>45.75</v>
      </c>
      <c r="AH80" s="187">
        <v>0</v>
      </c>
      <c r="AI80" s="187">
        <v>0</v>
      </c>
      <c r="AJ80" s="187">
        <v>201.72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40.42</v>
      </c>
      <c r="AU80" s="187">
        <v>0</v>
      </c>
      <c r="AV80" s="187">
        <v>17.84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1446.0500000000002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1272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1274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>
        <v>1</v>
      </c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18948</v>
      </c>
      <c r="D111" s="174">
        <v>138770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1338</v>
      </c>
      <c r="D114" s="174">
        <v>2772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265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16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500</v>
      </c>
    </row>
    <row r="128" spans="1:5" ht="12.6" customHeight="1" x14ac:dyDescent="0.25">
      <c r="A128" s="173" t="s">
        <v>292</v>
      </c>
      <c r="B128" s="172" t="s">
        <v>256</v>
      </c>
      <c r="C128" s="189">
        <v>529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6889</v>
      </c>
      <c r="C138" s="189">
        <v>3642</v>
      </c>
      <c r="D138" s="174">
        <v>8417</v>
      </c>
      <c r="E138" s="175">
        <f>SUM(B138:D138)</f>
        <v>18948</v>
      </c>
    </row>
    <row r="139" spans="1:6" ht="12.6" customHeight="1" x14ac:dyDescent="0.25">
      <c r="A139" s="173" t="s">
        <v>215</v>
      </c>
      <c r="B139" s="174">
        <v>47758</v>
      </c>
      <c r="C139" s="189">
        <v>30573</v>
      </c>
      <c r="D139" s="174">
        <v>60439</v>
      </c>
      <c r="E139" s="175">
        <f>SUM(B139:D139)</f>
        <v>138770</v>
      </c>
    </row>
    <row r="140" spans="1:6" ht="12.6" customHeight="1" x14ac:dyDescent="0.25">
      <c r="A140" s="173" t="s">
        <v>298</v>
      </c>
      <c r="B140" s="174">
        <v>166585</v>
      </c>
      <c r="C140" s="174">
        <v>81565</v>
      </c>
      <c r="D140" s="174">
        <v>308464</v>
      </c>
      <c r="E140" s="175">
        <f>SUM(B140:D140)</f>
        <v>556614</v>
      </c>
    </row>
    <row r="141" spans="1:6" ht="12.6" customHeight="1" x14ac:dyDescent="0.25">
      <c r="A141" s="173" t="s">
        <v>245</v>
      </c>
      <c r="B141" s="174">
        <v>614244818</v>
      </c>
      <c r="C141" s="189">
        <v>286941561</v>
      </c>
      <c r="D141" s="174">
        <v>795589939</v>
      </c>
      <c r="E141" s="175">
        <f>SUM(B141:D141)</f>
        <v>1696776318</v>
      </c>
      <c r="F141" s="199"/>
    </row>
    <row r="142" spans="1:6" ht="12.6" customHeight="1" x14ac:dyDescent="0.25">
      <c r="A142" s="173" t="s">
        <v>246</v>
      </c>
      <c r="B142" s="174">
        <v>492884645</v>
      </c>
      <c r="C142" s="189">
        <v>208272187</v>
      </c>
      <c r="D142" s="174">
        <v>778011809</v>
      </c>
      <c r="E142" s="175">
        <f>SUM(B142:D142)</f>
        <v>1479168641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15589818</v>
      </c>
      <c r="C157" s="174">
        <v>10241035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27601634.260000002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184680.38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2857522.93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62855063.75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18552074.379999999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2323436.2000000002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114374411.89999999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7487414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5430732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12918146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5150184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1143261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6293445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420250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420250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13637279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13637279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2631402</v>
      </c>
      <c r="C195" s="189">
        <v>0</v>
      </c>
      <c r="D195" s="174">
        <v>0</v>
      </c>
      <c r="E195" s="175">
        <f t="shared" ref="E195:E203" si="10">SUM(B195:C195)-D195</f>
        <v>2631402</v>
      </c>
    </row>
    <row r="196" spans="1:8" ht="12.6" customHeight="1" x14ac:dyDescent="0.25">
      <c r="A196" s="173" t="s">
        <v>333</v>
      </c>
      <c r="B196" s="174">
        <v>8213656</v>
      </c>
      <c r="C196" s="189">
        <v>0</v>
      </c>
      <c r="D196" s="174">
        <v>0</v>
      </c>
      <c r="E196" s="175">
        <f t="shared" si="10"/>
        <v>8213656</v>
      </c>
    </row>
    <row r="197" spans="1:8" ht="12.6" customHeight="1" x14ac:dyDescent="0.25">
      <c r="A197" s="173" t="s">
        <v>334</v>
      </c>
      <c r="B197" s="174">
        <v>734075411</v>
      </c>
      <c r="C197" s="189">
        <v>25780562</v>
      </c>
      <c r="D197" s="174">
        <v>0</v>
      </c>
      <c r="E197" s="175">
        <f t="shared" si="10"/>
        <v>759855973</v>
      </c>
    </row>
    <row r="198" spans="1:8" ht="12.6" customHeight="1" x14ac:dyDescent="0.25">
      <c r="A198" s="173" t="s">
        <v>335</v>
      </c>
      <c r="B198" s="174">
        <v>115987192</v>
      </c>
      <c r="C198" s="189">
        <v>1405146</v>
      </c>
      <c r="D198" s="174">
        <v>18622</v>
      </c>
      <c r="E198" s="175">
        <f t="shared" si="10"/>
        <v>117373716</v>
      </c>
    </row>
    <row r="199" spans="1:8" ht="12.6" customHeight="1" x14ac:dyDescent="0.25">
      <c r="A199" s="173" t="s">
        <v>336</v>
      </c>
      <c r="B199" s="174">
        <v>1437363</v>
      </c>
      <c r="C199" s="189">
        <v>0</v>
      </c>
      <c r="D199" s="174">
        <v>-193311</v>
      </c>
      <c r="E199" s="175">
        <f t="shared" si="10"/>
        <v>1630674</v>
      </c>
    </row>
    <row r="200" spans="1:8" ht="12.6" customHeight="1" x14ac:dyDescent="0.25">
      <c r="A200" s="173" t="s">
        <v>337</v>
      </c>
      <c r="B200" s="174">
        <v>402927336</v>
      </c>
      <c r="C200" s="189">
        <v>18230458</v>
      </c>
      <c r="D200" s="174">
        <v>24416281</v>
      </c>
      <c r="E200" s="175">
        <f t="shared" si="10"/>
        <v>396741513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32127034</v>
      </c>
      <c r="C203" s="189">
        <v>-12803676</v>
      </c>
      <c r="D203" s="174">
        <v>547481</v>
      </c>
      <c r="E203" s="175">
        <f t="shared" si="10"/>
        <v>18775877</v>
      </c>
    </row>
    <row r="204" spans="1:8" ht="12.6" customHeight="1" x14ac:dyDescent="0.25">
      <c r="A204" s="173" t="s">
        <v>203</v>
      </c>
      <c r="B204" s="175">
        <f>SUM(B195:B203)</f>
        <v>1297399394</v>
      </c>
      <c r="C204" s="191">
        <f>SUM(C195:C203)</f>
        <v>32612490</v>
      </c>
      <c r="D204" s="175">
        <f>SUM(D195:D203)</f>
        <v>24789073</v>
      </c>
      <c r="E204" s="175">
        <f>SUM(E195:E203)</f>
        <v>1305222811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2874780</v>
      </c>
      <c r="C209" s="189">
        <v>328546</v>
      </c>
      <c r="D209" s="174">
        <v>0</v>
      </c>
      <c r="E209" s="175">
        <f t="shared" ref="E209:E216" si="11">SUM(B209:C209)-D209</f>
        <v>3203326</v>
      </c>
      <c r="H209" s="259"/>
    </row>
    <row r="210" spans="1:8" ht="12.6" customHeight="1" x14ac:dyDescent="0.25">
      <c r="A210" s="173" t="s">
        <v>334</v>
      </c>
      <c r="B210" s="174">
        <v>310270323</v>
      </c>
      <c r="C210" s="189">
        <v>23940970</v>
      </c>
      <c r="D210" s="174">
        <v>0</v>
      </c>
      <c r="E210" s="175">
        <f t="shared" si="11"/>
        <v>334211293</v>
      </c>
      <c r="H210" s="259"/>
    </row>
    <row r="211" spans="1:8" ht="12.6" customHeight="1" x14ac:dyDescent="0.25">
      <c r="A211" s="173" t="s">
        <v>335</v>
      </c>
      <c r="B211" s="174">
        <v>86642266</v>
      </c>
      <c r="C211" s="189">
        <v>2846595</v>
      </c>
      <c r="D211" s="174">
        <v>18622</v>
      </c>
      <c r="E211" s="175">
        <f t="shared" si="11"/>
        <v>89470239</v>
      </c>
      <c r="H211" s="259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354910998</v>
      </c>
      <c r="C213" s="189">
        <v>20370681</v>
      </c>
      <c r="D213" s="174">
        <v>24468155</v>
      </c>
      <c r="E213" s="175">
        <f t="shared" si="11"/>
        <v>350813524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754698367</v>
      </c>
      <c r="C217" s="191">
        <f>SUM(C208:C216)</f>
        <v>47486792</v>
      </c>
      <c r="D217" s="175">
        <f>SUM(D208:D216)</f>
        <v>24486777</v>
      </c>
      <c r="E217" s="175">
        <f>SUM(E208:E216)</f>
        <v>777698382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13138965</v>
      </c>
      <c r="D221" s="172">
        <f>C221</f>
        <v>13138965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783798556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348347403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683680988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1815826947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6486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8869394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18960390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27829784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1856795696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26893409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479319076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286017005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30395344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21612717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14520898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286724439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113649340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1952960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115602300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2631402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8213656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759855973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117373716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1630674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396741513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18775877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1305222811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777698382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527524429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183380248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93228638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276608886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1206460054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73070862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54357963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1132663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37587438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13553611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179702537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149235768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149235768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13553611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281979766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386597801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682131178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13553611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668577567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208944182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1206460054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1206460054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1696776317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1479168640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3175944957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13138965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1815826944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27829784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1856795693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1319149264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87028330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6746154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93774484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1412923748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404830774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114374411.90000001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90513738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330774433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6367507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318573123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47100653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12918146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6293444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420250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13637279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2335637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1348139395.9000001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64784352.099999905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10520279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75304631.099999905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75304631.099999905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University of Washington Medical Center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18948</v>
      </c>
      <c r="C414" s="194">
        <f>E138</f>
        <v>18948</v>
      </c>
      <c r="D414" s="179"/>
    </row>
    <row r="415" spans="1:5" ht="12.6" customHeight="1" x14ac:dyDescent="0.25">
      <c r="A415" s="179" t="s">
        <v>464</v>
      </c>
      <c r="B415" s="179">
        <f>D111</f>
        <v>138770</v>
      </c>
      <c r="C415" s="179">
        <f>E139</f>
        <v>138770</v>
      </c>
      <c r="D415" s="194">
        <f>SUM(C59:H59)+N59</f>
        <v>138770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1338</v>
      </c>
    </row>
    <row r="424" spans="1:7" ht="12.6" customHeight="1" x14ac:dyDescent="0.25">
      <c r="A424" s="179" t="s">
        <v>1244</v>
      </c>
      <c r="B424" s="179">
        <f>D114</f>
        <v>2772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404830774</v>
      </c>
      <c r="C427" s="179">
        <f t="shared" ref="C427:C434" si="13">CE61</f>
        <v>404830774.05000007</v>
      </c>
      <c r="D427" s="179"/>
    </row>
    <row r="428" spans="1:7" ht="12.6" customHeight="1" x14ac:dyDescent="0.25">
      <c r="A428" s="179" t="s">
        <v>3</v>
      </c>
      <c r="B428" s="179">
        <f t="shared" si="12"/>
        <v>114374411.90000001</v>
      </c>
      <c r="C428" s="179">
        <f t="shared" si="13"/>
        <v>114374412</v>
      </c>
      <c r="D428" s="179">
        <f>D173</f>
        <v>114374411.89999999</v>
      </c>
    </row>
    <row r="429" spans="1:7" ht="12.6" customHeight="1" x14ac:dyDescent="0.25">
      <c r="A429" s="179" t="s">
        <v>236</v>
      </c>
      <c r="B429" s="179">
        <f t="shared" si="12"/>
        <v>90513738</v>
      </c>
      <c r="C429" s="179">
        <f t="shared" si="13"/>
        <v>90513738.5</v>
      </c>
      <c r="D429" s="179"/>
    </row>
    <row r="430" spans="1:7" ht="12.6" customHeight="1" x14ac:dyDescent="0.25">
      <c r="A430" s="179" t="s">
        <v>237</v>
      </c>
      <c r="B430" s="179">
        <f t="shared" si="12"/>
        <v>330774433</v>
      </c>
      <c r="C430" s="179">
        <f t="shared" si="13"/>
        <v>330774432.50999993</v>
      </c>
      <c r="D430" s="179"/>
    </row>
    <row r="431" spans="1:7" ht="12.6" customHeight="1" x14ac:dyDescent="0.25">
      <c r="A431" s="179" t="s">
        <v>444</v>
      </c>
      <c r="B431" s="179">
        <f t="shared" si="12"/>
        <v>6367507</v>
      </c>
      <c r="C431" s="179">
        <f t="shared" si="13"/>
        <v>6367507.29</v>
      </c>
      <c r="D431" s="179"/>
    </row>
    <row r="432" spans="1:7" ht="12.6" customHeight="1" x14ac:dyDescent="0.25">
      <c r="A432" s="179" t="s">
        <v>445</v>
      </c>
      <c r="B432" s="179">
        <f t="shared" si="12"/>
        <v>318573123</v>
      </c>
      <c r="C432" s="179">
        <f t="shared" si="13"/>
        <v>319008123.02000004</v>
      </c>
      <c r="D432" s="179"/>
    </row>
    <row r="433" spans="1:7" ht="12.6" customHeight="1" x14ac:dyDescent="0.25">
      <c r="A433" s="179" t="s">
        <v>6</v>
      </c>
      <c r="B433" s="179">
        <f t="shared" si="12"/>
        <v>47100653</v>
      </c>
      <c r="C433" s="179">
        <f t="shared" si="13"/>
        <v>47100653</v>
      </c>
      <c r="D433" s="179">
        <f>C217</f>
        <v>47486792</v>
      </c>
    </row>
    <row r="434" spans="1:7" ht="12.6" customHeight="1" x14ac:dyDescent="0.25">
      <c r="A434" s="179" t="s">
        <v>474</v>
      </c>
      <c r="B434" s="179">
        <f t="shared" si="12"/>
        <v>12918146</v>
      </c>
      <c r="C434" s="179">
        <f t="shared" si="13"/>
        <v>12918145.879999999</v>
      </c>
      <c r="D434" s="179">
        <f>D177</f>
        <v>12918146</v>
      </c>
    </row>
    <row r="435" spans="1:7" ht="12.6" customHeight="1" x14ac:dyDescent="0.25">
      <c r="A435" s="179" t="s">
        <v>447</v>
      </c>
      <c r="B435" s="179">
        <f t="shared" si="12"/>
        <v>6293444</v>
      </c>
      <c r="C435" s="179"/>
      <c r="D435" s="179">
        <f>D181</f>
        <v>6293445</v>
      </c>
    </row>
    <row r="436" spans="1:7" ht="12.6" customHeight="1" x14ac:dyDescent="0.25">
      <c r="A436" s="179" t="s">
        <v>475</v>
      </c>
      <c r="B436" s="179">
        <f t="shared" si="12"/>
        <v>420250</v>
      </c>
      <c r="C436" s="179"/>
      <c r="D436" s="179">
        <f>D186</f>
        <v>420250</v>
      </c>
    </row>
    <row r="437" spans="1:7" ht="12.6" customHeight="1" x14ac:dyDescent="0.25">
      <c r="A437" s="194" t="s">
        <v>449</v>
      </c>
      <c r="B437" s="194">
        <f t="shared" si="12"/>
        <v>13637279</v>
      </c>
      <c r="C437" s="194"/>
      <c r="D437" s="194">
        <f>D190</f>
        <v>13637279</v>
      </c>
    </row>
    <row r="438" spans="1:7" ht="12.6" customHeight="1" x14ac:dyDescent="0.25">
      <c r="A438" s="194" t="s">
        <v>476</v>
      </c>
      <c r="B438" s="194">
        <f>C386+C387+C388</f>
        <v>20350973</v>
      </c>
      <c r="C438" s="194">
        <f>CD69</f>
        <v>0</v>
      </c>
      <c r="D438" s="194">
        <f>D181+D186+D190</f>
        <v>20350974</v>
      </c>
    </row>
    <row r="439" spans="1:7" ht="12.6" customHeight="1" x14ac:dyDescent="0.25">
      <c r="A439" s="179" t="s">
        <v>451</v>
      </c>
      <c r="B439" s="194">
        <f>C389</f>
        <v>2335637</v>
      </c>
      <c r="C439" s="194">
        <f>SUM(C69:CC69)</f>
        <v>22251380.350000001</v>
      </c>
      <c r="D439" s="179"/>
    </row>
    <row r="440" spans="1:7" ht="12.6" customHeight="1" x14ac:dyDescent="0.25">
      <c r="A440" s="179" t="s">
        <v>477</v>
      </c>
      <c r="B440" s="194">
        <f>B438+B439</f>
        <v>22686610</v>
      </c>
      <c r="C440" s="194">
        <f>CE69</f>
        <v>22251380.350000001</v>
      </c>
      <c r="D440" s="179"/>
    </row>
    <row r="441" spans="1:7" ht="12.6" customHeight="1" x14ac:dyDescent="0.25">
      <c r="A441" s="179" t="s">
        <v>478</v>
      </c>
      <c r="B441" s="179">
        <f>D390</f>
        <v>1348139395.9000001</v>
      </c>
      <c r="C441" s="179">
        <f>SUM(C427:C437)+C440</f>
        <v>1348139166.5999999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13138965</v>
      </c>
      <c r="C444" s="179">
        <f>C363</f>
        <v>13138965</v>
      </c>
      <c r="D444" s="179"/>
    </row>
    <row r="445" spans="1:7" ht="12.6" customHeight="1" x14ac:dyDescent="0.25">
      <c r="A445" s="179" t="s">
        <v>343</v>
      </c>
      <c r="B445" s="179">
        <f>D229</f>
        <v>1815826947</v>
      </c>
      <c r="C445" s="179">
        <f>C364</f>
        <v>1815826944</v>
      </c>
      <c r="D445" s="179"/>
    </row>
    <row r="446" spans="1:7" ht="12.6" customHeight="1" x14ac:dyDescent="0.25">
      <c r="A446" s="179" t="s">
        <v>351</v>
      </c>
      <c r="B446" s="179">
        <f>D236</f>
        <v>27829784</v>
      </c>
      <c r="C446" s="179">
        <f>C365</f>
        <v>27829784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1856795696</v>
      </c>
      <c r="C448" s="179">
        <f>D367</f>
        <v>1856795693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6486</v>
      </c>
    </row>
    <row r="454" spans="1:7" ht="12.6" customHeight="1" x14ac:dyDescent="0.25">
      <c r="A454" s="179" t="s">
        <v>168</v>
      </c>
      <c r="B454" s="179">
        <f>C233</f>
        <v>8869394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18960390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87028330</v>
      </c>
      <c r="C458" s="194">
        <f>CE70</f>
        <v>87028329.120000005</v>
      </c>
      <c r="D458" s="194"/>
    </row>
    <row r="459" spans="1:7" ht="12.6" customHeight="1" x14ac:dyDescent="0.25">
      <c r="A459" s="179" t="s">
        <v>244</v>
      </c>
      <c r="B459" s="194">
        <f>C371</f>
        <v>6746154</v>
      </c>
      <c r="C459" s="194">
        <f>CE72</f>
        <v>6746154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1696776317</v>
      </c>
      <c r="C463" s="194">
        <f>CE73</f>
        <v>1696776316.6800003</v>
      </c>
      <c r="D463" s="194">
        <f>E141+E147+E153</f>
        <v>1696776318</v>
      </c>
    </row>
    <row r="464" spans="1:7" ht="12.6" customHeight="1" x14ac:dyDescent="0.25">
      <c r="A464" s="179" t="s">
        <v>246</v>
      </c>
      <c r="B464" s="194">
        <f>C360</f>
        <v>1479168640</v>
      </c>
      <c r="C464" s="194">
        <f>CE74</f>
        <v>1479168640.1200004</v>
      </c>
      <c r="D464" s="194">
        <f>E142+E148+E154</f>
        <v>1479168641</v>
      </c>
    </row>
    <row r="465" spans="1:7" ht="12.6" customHeight="1" x14ac:dyDescent="0.25">
      <c r="A465" s="179" t="s">
        <v>247</v>
      </c>
      <c r="B465" s="194">
        <f>D361</f>
        <v>3175944957</v>
      </c>
      <c r="C465" s="194">
        <f>CE75</f>
        <v>3175944956.7999997</v>
      </c>
      <c r="D465" s="194">
        <f>D463+D464</f>
        <v>3175944959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2631402</v>
      </c>
      <c r="C468" s="179">
        <f>E195</f>
        <v>2631402</v>
      </c>
      <c r="D468" s="179"/>
    </row>
    <row r="469" spans="1:7" ht="12.6" customHeight="1" x14ac:dyDescent="0.25">
      <c r="A469" s="179" t="s">
        <v>333</v>
      </c>
      <c r="B469" s="179">
        <f t="shared" si="14"/>
        <v>8213656</v>
      </c>
      <c r="C469" s="179">
        <f>E196</f>
        <v>8213656</v>
      </c>
      <c r="D469" s="179"/>
    </row>
    <row r="470" spans="1:7" ht="12.6" customHeight="1" x14ac:dyDescent="0.25">
      <c r="A470" s="179" t="s">
        <v>334</v>
      </c>
      <c r="B470" s="179">
        <f t="shared" si="14"/>
        <v>759855973</v>
      </c>
      <c r="C470" s="179">
        <f>E197</f>
        <v>759855973</v>
      </c>
      <c r="D470" s="179"/>
    </row>
    <row r="471" spans="1:7" ht="12.6" customHeight="1" x14ac:dyDescent="0.25">
      <c r="A471" s="179" t="s">
        <v>494</v>
      </c>
      <c r="B471" s="179">
        <f t="shared" si="14"/>
        <v>117373716</v>
      </c>
      <c r="C471" s="179">
        <f>E198</f>
        <v>117373716</v>
      </c>
      <c r="D471" s="179"/>
    </row>
    <row r="472" spans="1:7" ht="12.6" customHeight="1" x14ac:dyDescent="0.25">
      <c r="A472" s="179" t="s">
        <v>377</v>
      </c>
      <c r="B472" s="179">
        <f t="shared" si="14"/>
        <v>1630674</v>
      </c>
      <c r="C472" s="179">
        <f>E199</f>
        <v>1630674</v>
      </c>
      <c r="D472" s="179"/>
    </row>
    <row r="473" spans="1:7" ht="12.6" customHeight="1" x14ac:dyDescent="0.25">
      <c r="A473" s="179" t="s">
        <v>495</v>
      </c>
      <c r="B473" s="179">
        <f t="shared" si="14"/>
        <v>396741513</v>
      </c>
      <c r="C473" s="179">
        <f>SUM(E200:E201)</f>
        <v>396741513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18775877</v>
      </c>
      <c r="C475" s="179">
        <f>E203</f>
        <v>18775877</v>
      </c>
      <c r="D475" s="179"/>
    </row>
    <row r="476" spans="1:7" ht="12.6" customHeight="1" x14ac:dyDescent="0.25">
      <c r="A476" s="179" t="s">
        <v>203</v>
      </c>
      <c r="B476" s="179">
        <f>D275</f>
        <v>1305222811</v>
      </c>
      <c r="C476" s="179">
        <f>E204</f>
        <v>1305222811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777698382</v>
      </c>
      <c r="C478" s="179">
        <f>E217</f>
        <v>777698382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1206460054</v>
      </c>
    </row>
    <row r="482" spans="1:12" ht="12.6" customHeight="1" x14ac:dyDescent="0.25">
      <c r="A482" s="180" t="s">
        <v>499</v>
      </c>
      <c r="C482" s="180">
        <f>D339</f>
        <v>1206460054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128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52884257.919999994</v>
      </c>
      <c r="C496" s="240">
        <f>C71</f>
        <v>59854552.850000001</v>
      </c>
      <c r="D496" s="240">
        <f>'Prior Year'!C59</f>
        <v>33719</v>
      </c>
      <c r="E496" s="180">
        <f>C59</f>
        <v>33636</v>
      </c>
      <c r="F496" s="263">
        <f t="shared" ref="F496:G511" si="15">IF(B496=0,"",IF(D496=0,"",B496/D496))</f>
        <v>1568.3815629170497</v>
      </c>
      <c r="G496" s="264">
        <f t="shared" si="15"/>
        <v>1779.4789169342371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71638555.929999992</v>
      </c>
      <c r="C497" s="240">
        <f>D71</f>
        <v>78474204.910000011</v>
      </c>
      <c r="D497" s="240">
        <f>'Prior Year'!D59</f>
        <v>85550</v>
      </c>
      <c r="E497" s="180">
        <f>D59</f>
        <v>87457</v>
      </c>
      <c r="F497" s="263">
        <f t="shared" si="15"/>
        <v>837.38814646405604</v>
      </c>
      <c r="G497" s="263">
        <f t="shared" si="15"/>
        <v>897.28900957041765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5591053.9800000004</v>
      </c>
      <c r="C498" s="240">
        <f>E71</f>
        <v>6123472.5200000005</v>
      </c>
      <c r="D498" s="240">
        <f>'Prior Year'!E59</f>
        <v>9190</v>
      </c>
      <c r="E498" s="180">
        <f>E59</f>
        <v>9881</v>
      </c>
      <c r="F498" s="263">
        <f t="shared" si="15"/>
        <v>608.38454624591952</v>
      </c>
      <c r="G498" s="263">
        <f t="shared" si="15"/>
        <v>619.72194312316572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3799534.74</v>
      </c>
      <c r="C500" s="240">
        <f>G71</f>
        <v>4074133.2500000005</v>
      </c>
      <c r="D500" s="240">
        <f>'Prior Year'!G59</f>
        <v>4715</v>
      </c>
      <c r="E500" s="180">
        <f>G59</f>
        <v>4683</v>
      </c>
      <c r="F500" s="263">
        <f t="shared" si="15"/>
        <v>805.8398176033935</v>
      </c>
      <c r="G500" s="263">
        <f t="shared" si="15"/>
        <v>869.98361093316259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2820193.9</v>
      </c>
      <c r="C501" s="240">
        <f>H71</f>
        <v>3148410.4299999992</v>
      </c>
      <c r="D501" s="240">
        <f>'Prior Year'!H59</f>
        <v>3394</v>
      </c>
      <c r="E501" s="180">
        <f>H59</f>
        <v>3113</v>
      </c>
      <c r="F501" s="263">
        <f t="shared" si="15"/>
        <v>830.93515026517377</v>
      </c>
      <c r="G501" s="263">
        <f t="shared" si="15"/>
        <v>1011.3750176678443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11748438.16</v>
      </c>
      <c r="C508" s="240">
        <f>O71</f>
        <v>12488720.029999999</v>
      </c>
      <c r="D508" s="240">
        <f>'Prior Year'!O59</f>
        <v>1763</v>
      </c>
      <c r="E508" s="180">
        <f>O59</f>
        <v>1767</v>
      </c>
      <c r="F508" s="263">
        <f t="shared" si="15"/>
        <v>6663.8900510493477</v>
      </c>
      <c r="G508" s="263">
        <f t="shared" si="15"/>
        <v>7067.7532710809273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81069009.00999999</v>
      </c>
      <c r="C509" s="240">
        <f>P71</f>
        <v>85278687.200000003</v>
      </c>
      <c r="D509" s="240">
        <f>'Prior Year'!P59</f>
        <v>3136300</v>
      </c>
      <c r="E509" s="180">
        <f>P59</f>
        <v>3286700</v>
      </c>
      <c r="F509" s="263">
        <f t="shared" si="15"/>
        <v>25.848614293913208</v>
      </c>
      <c r="G509" s="263">
        <f t="shared" si="15"/>
        <v>25.946599081145223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13112338.1</v>
      </c>
      <c r="C510" s="240">
        <f>Q71</f>
        <v>14329711.73</v>
      </c>
      <c r="D510" s="240">
        <f>'Prior Year'!Q59</f>
        <v>5200332</v>
      </c>
      <c r="E510" s="180">
        <f>Q59</f>
        <v>5348000</v>
      </c>
      <c r="F510" s="263">
        <f t="shared" si="15"/>
        <v>2.5214424963636937</v>
      </c>
      <c r="G510" s="263">
        <f t="shared" si="15"/>
        <v>2.6794524551234109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15179609.98</v>
      </c>
      <c r="C511" s="240">
        <f>R71</f>
        <v>19136973.350000001</v>
      </c>
      <c r="D511" s="240">
        <f>'Prior Year'!R59</f>
        <v>2988700</v>
      </c>
      <c r="E511" s="180">
        <f>R59</f>
        <v>3152900</v>
      </c>
      <c r="F511" s="263">
        <f t="shared" si="15"/>
        <v>5.0790008967109443</v>
      </c>
      <c r="G511" s="263">
        <f t="shared" si="15"/>
        <v>6.0696417108059251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11614074.500000002</v>
      </c>
      <c r="C512" s="240">
        <f>S71</f>
        <v>11891985.93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70837370.969999999</v>
      </c>
      <c r="C514" s="240">
        <f>U71</f>
        <v>74033128.519999996</v>
      </c>
      <c r="D514" s="240">
        <f>'Prior Year'!U59</f>
        <v>2176204</v>
      </c>
      <c r="E514" s="180">
        <f>U59</f>
        <v>2626963</v>
      </c>
      <c r="F514" s="263">
        <f t="shared" si="17"/>
        <v>32.550887219212903</v>
      </c>
      <c r="G514" s="263">
        <f t="shared" si="17"/>
        <v>28.182021794749296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52835029.680000007</v>
      </c>
      <c r="C515" s="240">
        <f>V71</f>
        <v>59352512.289999999</v>
      </c>
      <c r="D515" s="240">
        <f>'Prior Year'!V59</f>
        <v>1692450</v>
      </c>
      <c r="E515" s="180">
        <f>V59</f>
        <v>324034</v>
      </c>
      <c r="F515" s="263">
        <f t="shared" si="17"/>
        <v>31.218074200124086</v>
      </c>
      <c r="G515" s="263">
        <f t="shared" si="17"/>
        <v>183.1675450415697</v>
      </c>
      <c r="H515" s="265">
        <f t="shared" si="16"/>
        <v>4.8673556820760471</v>
      </c>
      <c r="I515" s="267" t="s">
        <v>1285</v>
      </c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4484498.6899999995</v>
      </c>
      <c r="C516" s="240">
        <f>W71</f>
        <v>5482422.04</v>
      </c>
      <c r="D516" s="240">
        <f>'Prior Year'!W59</f>
        <v>134559</v>
      </c>
      <c r="E516" s="180">
        <f>W59</f>
        <v>146168</v>
      </c>
      <c r="F516" s="263">
        <f t="shared" si="17"/>
        <v>33.327378250432893</v>
      </c>
      <c r="G516" s="263">
        <f t="shared" si="17"/>
        <v>37.507676372393412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4922265.91</v>
      </c>
      <c r="C517" s="240">
        <f>X71</f>
        <v>5716871.8600000013</v>
      </c>
      <c r="D517" s="240">
        <f>'Prior Year'!X59</f>
        <v>155046</v>
      </c>
      <c r="E517" s="180">
        <f>X59</f>
        <v>156023</v>
      </c>
      <c r="F517" s="263">
        <f t="shared" si="17"/>
        <v>31.747132528410923</v>
      </c>
      <c r="G517" s="263">
        <f t="shared" si="17"/>
        <v>36.641212257167219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34976092.800000004</v>
      </c>
      <c r="C518" s="240">
        <f>Y71</f>
        <v>38203027.999999993</v>
      </c>
      <c r="D518" s="240">
        <f>'Prior Year'!Y59</f>
        <v>283833</v>
      </c>
      <c r="E518" s="180">
        <f>Y59</f>
        <v>257309</v>
      </c>
      <c r="F518" s="263">
        <f t="shared" si="17"/>
        <v>123.22771770724336</v>
      </c>
      <c r="G518" s="263">
        <f t="shared" si="17"/>
        <v>148.47140208853943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11475997.82</v>
      </c>
      <c r="C519" s="240">
        <f>Z71</f>
        <v>12459306.979999999</v>
      </c>
      <c r="D519" s="240">
        <f>'Prior Year'!Z59</f>
        <v>245393</v>
      </c>
      <c r="E519" s="180">
        <f>Z59</f>
        <v>263049</v>
      </c>
      <c r="F519" s="263">
        <f t="shared" si="17"/>
        <v>46.765791281739901</v>
      </c>
      <c r="G519" s="263">
        <f t="shared" si="17"/>
        <v>47.36496614699162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6647568.3099999987</v>
      </c>
      <c r="C520" s="240">
        <f>AA71</f>
        <v>6892208.1000000015</v>
      </c>
      <c r="D520" s="240">
        <f>'Prior Year'!AA59</f>
        <v>31437</v>
      </c>
      <c r="E520" s="180">
        <f>AA59</f>
        <v>30401</v>
      </c>
      <c r="F520" s="263">
        <f t="shared" si="17"/>
        <v>211.45682825969394</v>
      </c>
      <c r="G520" s="263">
        <f t="shared" si="17"/>
        <v>226.70991414756099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124788112.06999996</v>
      </c>
      <c r="C521" s="240">
        <f>AB71</f>
        <v>138067464.31000003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9049176.0099999998</v>
      </c>
      <c r="C522" s="240">
        <f>AC71</f>
        <v>9571692.0500000007</v>
      </c>
      <c r="D522" s="240">
        <f>'Prior Year'!AC59</f>
        <v>67709</v>
      </c>
      <c r="E522" s="180">
        <f>AC59</f>
        <v>78904</v>
      </c>
      <c r="F522" s="263">
        <f t="shared" si="17"/>
        <v>133.64805284378738</v>
      </c>
      <c r="G522" s="263">
        <f t="shared" si="17"/>
        <v>121.30807120044612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1987403.84</v>
      </c>
      <c r="C523" s="240">
        <f>AD71</f>
        <v>2058825.0099999998</v>
      </c>
      <c r="D523" s="240">
        <f>'Prior Year'!AD59</f>
        <v>23173</v>
      </c>
      <c r="E523" s="180">
        <f>AD59</f>
        <v>24097</v>
      </c>
      <c r="F523" s="263">
        <f t="shared" si="17"/>
        <v>85.763769904630394</v>
      </c>
      <c r="G523" s="263">
        <f t="shared" si="17"/>
        <v>85.439059218989911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11686686.499999996</v>
      </c>
      <c r="C524" s="240">
        <f>AE71</f>
        <v>12001406.24</v>
      </c>
      <c r="D524" s="240">
        <f>'Prior Year'!AE59</f>
        <v>231398</v>
      </c>
      <c r="E524" s="180">
        <f>AE59</f>
        <v>283216</v>
      </c>
      <c r="F524" s="263">
        <f t="shared" si="17"/>
        <v>50.504699694897951</v>
      </c>
      <c r="G524" s="263">
        <f t="shared" si="17"/>
        <v>42.375452799276879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14517647.959999999</v>
      </c>
      <c r="C526" s="240">
        <f>AG71</f>
        <v>15492946.959999999</v>
      </c>
      <c r="D526" s="240">
        <f>'Prior Year'!AG59</f>
        <v>28279</v>
      </c>
      <c r="E526" s="180">
        <f>AG59</f>
        <v>28765</v>
      </c>
      <c r="F526" s="263">
        <f t="shared" si="17"/>
        <v>513.37204144418115</v>
      </c>
      <c r="G526" s="263">
        <f t="shared" si="17"/>
        <v>538.604100816965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88338676.819999978</v>
      </c>
      <c r="C529" s="240">
        <f>AJ71</f>
        <v>100286736.06999999</v>
      </c>
      <c r="D529" s="240">
        <f>'Prior Year'!AJ59</f>
        <v>353718</v>
      </c>
      <c r="E529" s="180">
        <f>AJ59</f>
        <v>364006</v>
      </c>
      <c r="F529" s="263">
        <f t="shared" si="18"/>
        <v>249.74323280127101</v>
      </c>
      <c r="G529" s="263">
        <f t="shared" si="18"/>
        <v>275.50846983291484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3268304.4200000004</v>
      </c>
      <c r="C530" s="240">
        <f>AK71</f>
        <v>3529078.44</v>
      </c>
      <c r="D530" s="240">
        <f>'Prior Year'!AK59</f>
        <v>77613</v>
      </c>
      <c r="E530" s="180">
        <f>AK59</f>
        <v>46593</v>
      </c>
      <c r="F530" s="263">
        <f t="shared" si="18"/>
        <v>42.110270444384319</v>
      </c>
      <c r="G530" s="263">
        <f t="shared" si="18"/>
        <v>75.742674650698604</v>
      </c>
      <c r="H530" s="265">
        <f t="shared" si="16"/>
        <v>0.79867461907500958</v>
      </c>
      <c r="I530" s="267" t="s">
        <v>1286</v>
      </c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972939.09</v>
      </c>
      <c r="C531" s="240">
        <f>AL71</f>
        <v>1250303.8999999999</v>
      </c>
      <c r="D531" s="240">
        <f>'Prior Year'!AL59</f>
        <v>13189</v>
      </c>
      <c r="E531" s="180">
        <f>AL59</f>
        <v>18328</v>
      </c>
      <c r="F531" s="263">
        <f t="shared" si="18"/>
        <v>73.768980968989311</v>
      </c>
      <c r="G531" s="263">
        <f t="shared" si="18"/>
        <v>68.218239851593182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77565.710000000006</v>
      </c>
      <c r="C533" s="240">
        <f>AN71</f>
        <v>94890.919999999984</v>
      </c>
      <c r="D533" s="240">
        <f>'Prior Year'!AN59</f>
        <v>1326</v>
      </c>
      <c r="E533" s="180">
        <f>AN59</f>
        <v>1298</v>
      </c>
      <c r="F533" s="263">
        <f t="shared" si="18"/>
        <v>58.496010558069386</v>
      </c>
      <c r="G533" s="263">
        <f t="shared" si="18"/>
        <v>73.105485362095521</v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42416398.289999999</v>
      </c>
      <c r="C539" s="240">
        <f>AT71</f>
        <v>48101328.120000005</v>
      </c>
      <c r="D539" s="240">
        <f>'Prior Year'!AT59</f>
        <v>399</v>
      </c>
      <c r="E539" s="180">
        <f>AT59</f>
        <v>436</v>
      </c>
      <c r="F539" s="263">
        <f t="shared" si="18"/>
        <v>106306.76263157894</v>
      </c>
      <c r="G539" s="263">
        <f t="shared" si="18"/>
        <v>110324.14706422019</v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6687192.1500000004</v>
      </c>
      <c r="C541" s="240">
        <f>AV71</f>
        <v>8716593.9199999999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35362609.629999995</v>
      </c>
      <c r="C542" s="240">
        <f>AW71</f>
        <v>36948238.619999997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5270853.6100000003</v>
      </c>
      <c r="C544" s="240">
        <f>AY71</f>
        <v>5935427.8200000003</v>
      </c>
      <c r="D544" s="240">
        <f>'Prior Year'!AY59</f>
        <v>308087</v>
      </c>
      <c r="E544" s="180">
        <f>AY59</f>
        <v>312057</v>
      </c>
      <c r="F544" s="263">
        <f t="shared" ref="F544:G550" si="19">IF(B544=0,"",IF(D544=0,"",B544/D544))</f>
        <v>17.108328524085731</v>
      </c>
      <c r="G544" s="263">
        <f t="shared" si="19"/>
        <v>19.020332246993338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-577915.73999999929</v>
      </c>
      <c r="C545" s="240">
        <f>AZ71</f>
        <v>90949.159999999218</v>
      </c>
      <c r="D545" s="240">
        <f>'Prior Year'!AZ59</f>
        <v>1071433</v>
      </c>
      <c r="E545" s="180">
        <f>AZ59</f>
        <v>1113928</v>
      </c>
      <c r="F545" s="263">
        <f t="shared" si="19"/>
        <v>-0.53938579453871527</v>
      </c>
      <c r="G545" s="263">
        <f t="shared" si="19"/>
        <v>8.164725188701534E-2</v>
      </c>
      <c r="H545" s="265">
        <f t="shared" si="16"/>
        <v>-1.1513707863901761</v>
      </c>
      <c r="I545" s="267" t="s">
        <v>1287</v>
      </c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770650.6</v>
      </c>
      <c r="C546" s="240">
        <f>BA71</f>
        <v>385466.23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8400969.3400000017</v>
      </c>
      <c r="C547" s="240">
        <f>BB71</f>
        <v>9397257.1500000004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3688499.15</v>
      </c>
      <c r="C549" s="240">
        <f>BD71</f>
        <v>3759315.94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42166181.469999999</v>
      </c>
      <c r="C550" s="240">
        <f>BE71</f>
        <v>46119098.750000007</v>
      </c>
      <c r="D550" s="240">
        <f>'Prior Year'!BE59</f>
        <v>1139620</v>
      </c>
      <c r="E550" s="180">
        <f>BE59</f>
        <v>1125561.03</v>
      </c>
      <c r="F550" s="263">
        <f t="shared" si="19"/>
        <v>37.000211886418278</v>
      </c>
      <c r="G550" s="263">
        <f t="shared" si="19"/>
        <v>40.974320823811752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11654181</v>
      </c>
      <c r="C551" s="240">
        <f>BF71</f>
        <v>12876582.010000002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3405258.95</v>
      </c>
      <c r="C552" s="240">
        <f>BG71</f>
        <v>3667956.8400000003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70213441.079999998</v>
      </c>
      <c r="C553" s="240">
        <f>BH71</f>
        <v>67687605.449999988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43450269.460000001</v>
      </c>
      <c r="C554" s="240">
        <f>BI71</f>
        <v>-12923048.340000004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8391586.2400000002</v>
      </c>
      <c r="C555" s="240">
        <f>BJ71</f>
        <v>10899913.16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22190969.669999998</v>
      </c>
      <c r="C556" s="240">
        <f>BK71</f>
        <v>18386972.93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1667229.6700000002</v>
      </c>
      <c r="C557" s="240">
        <f>BL71</f>
        <v>1697248.06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55964664.670000002</v>
      </c>
      <c r="C559" s="240">
        <f>BN71</f>
        <v>59056937.439999998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5814364.0499999998</v>
      </c>
      <c r="C563" s="240">
        <f>BR71</f>
        <v>7914230.1799999997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289109.00999999995</v>
      </c>
      <c r="C564" s="240">
        <f>BS71</f>
        <v>320436.27999999997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10128165.119999999</v>
      </c>
      <c r="C567" s="240">
        <f>BV71</f>
        <v>10854943.720000001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7691528.0599999996</v>
      </c>
      <c r="C568" s="240">
        <f>BW71</f>
        <v>8380247.46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16418241.380000001</v>
      </c>
      <c r="C569" s="240">
        <f>BX71</f>
        <v>18112898.75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3136019.2199999993</v>
      </c>
      <c r="C570" s="240">
        <f>BY71</f>
        <v>3178293.5700000003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5862873.8299999991</v>
      </c>
      <c r="C571" s="240">
        <f>BZ71</f>
        <v>6695619.3499999996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1422630.99</v>
      </c>
      <c r="C572" s="240">
        <f>CA71</f>
        <v>1515423.45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221444.76</v>
      </c>
      <c r="C573" s="240">
        <f>CB71</f>
        <v>218076.92999999996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99026007.459999979</v>
      </c>
      <c r="C574" s="240">
        <f>CC71</f>
        <v>103823150.64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1107039.0299999998</v>
      </c>
      <c r="E612" s="180">
        <f>SUM(C624:D647)+SUM(C668:D713)</f>
        <v>1083154141.5779638</v>
      </c>
      <c r="F612" s="180">
        <f>CE64-(AX64+BD64+BE64+BG64+BJ64+BN64+BP64+BQ64+CB64+CC64+CD64)</f>
        <v>327808008.29999995</v>
      </c>
      <c r="G612" s="180">
        <f>CE77-(AX77+AY77+BD77+BE77+BG77+BJ77+BN77+BP77+BQ77+CB77+CC77+CD77)</f>
        <v>312057</v>
      </c>
      <c r="H612" s="197">
        <f>CE60-(AX60+AY60+AZ60+BD60+BE60+BG60+BJ60+BN60+BO60+BP60+BQ60+BR60+CB60+CC60+CD60)</f>
        <v>4290</v>
      </c>
      <c r="I612" s="180">
        <f>CE78-(AX78+AY78+AZ78+BD78+BE78+BF78+BG78+BJ78+BN78+BO78+BP78+BQ78+BR78+CB78+CC78+CD78)</f>
        <v>355217.97606411332</v>
      </c>
      <c r="J612" s="180">
        <f>CE79-(AX79+AY79+AZ79+BA79+BD79+BE79+BF79+BG79+BJ79+BN79+BO79+BP79+BQ79+BR79+CB79+CC79+CD79)</f>
        <v>3309568.4599999995</v>
      </c>
      <c r="K612" s="180">
        <f>CE75-(AW75+AX75+AY75+AZ75+BA75+BB75+BC75+BD75+BE75+BF75+BG75+BH75+BI75+BJ75+BK75+BL75+BM75+BN75+BO75+BP75+BQ75+BR75+BS75+BT75+BU75+BV75+BW75+BX75+CB75+CC75+CD75)</f>
        <v>3175944956.7999997</v>
      </c>
      <c r="L612" s="197">
        <f>CE80-(AW80+AX80+AY80+AZ80+BA80+BB80+BC80+BD80+BE80+BF80+BG80+BH80+BI80+BJ80+BK80+BL80+BM80+BN80+BO80+BP80+BQ80+BR80+BS80+BT80+BU80+BV80+BW80+BX80+BY80+BZ80+CA80+CB80+CC80+CD80)</f>
        <v>1446.0500000000002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46119098.750000007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46119098.750000007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10899913.16</v>
      </c>
      <c r="D617" s="180">
        <f>(D615/D612)*BJ76</f>
        <v>11039.864754136088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3667956.8400000003</v>
      </c>
      <c r="D618" s="180">
        <f>(D615/D612)*BG76</f>
        <v>109940.38900439674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59056937.439999998</v>
      </c>
      <c r="D619" s="180">
        <f>(D615/D612)*BN76</f>
        <v>143851.52073974308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103823150.64</v>
      </c>
      <c r="D620" s="180">
        <f>(D615/D612)*CC76</f>
        <v>21663.130838304776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218076.92999999996</v>
      </c>
      <c r="D622" s="180">
        <f>(D615/D612)*CB76</f>
        <v>4165.9866996739956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177956695.90203625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3759315.94</v>
      </c>
      <c r="D624" s="180">
        <f>(D615/D612)*BD76</f>
        <v>24662.641262070054</v>
      </c>
      <c r="E624" s="180">
        <f>(E623/E612)*SUM(C624:D624)</f>
        <v>621688.36349041795</v>
      </c>
      <c r="F624" s="180">
        <f>SUM(C624:E624)</f>
        <v>4405666.9447524883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5935427.8200000003</v>
      </c>
      <c r="D625" s="180">
        <f>(D615/D612)*AY76</f>
        <v>517415.54809951026</v>
      </c>
      <c r="E625" s="180">
        <f>(E623/E612)*SUM(C625:D625)</f>
        <v>1060169.2232718118</v>
      </c>
      <c r="F625" s="180">
        <f>(F624/F612)*AY64</f>
        <v>18518.832150653714</v>
      </c>
      <c r="G625" s="180">
        <f>SUM(C625:F625)</f>
        <v>7531531.423521976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7914230.1799999997</v>
      </c>
      <c r="D626" s="180">
        <f>(D615/D612)*BR76</f>
        <v>44367.758351528057</v>
      </c>
      <c r="E626" s="180">
        <f>(E623/E612)*SUM(C626:D626)</f>
        <v>1307557.0122074387</v>
      </c>
      <c r="F626" s="180">
        <f>(F624/F612)*BR64</f>
        <v>1889.2082613389139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90949.159999999218</v>
      </c>
      <c r="D628" s="180">
        <f>(D615/D612)*AZ76</f>
        <v>676056.32162309601</v>
      </c>
      <c r="E628" s="180">
        <f>(E623/E612)*SUM(C628:D628)</f>
        <v>126015.0850270939</v>
      </c>
      <c r="F628" s="180">
        <f>(F624/F612)*AZ64</f>
        <v>38735.922612229915</v>
      </c>
      <c r="G628" s="180">
        <f>(G625/G612)*AZ77</f>
        <v>0</v>
      </c>
      <c r="H628" s="180">
        <f>SUM(C626:G628)</f>
        <v>10199800.648082724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12876582.010000002</v>
      </c>
      <c r="D629" s="180">
        <f>(D615/D612)*BF76</f>
        <v>814742.01885524334</v>
      </c>
      <c r="E629" s="180">
        <f>(E623/E612)*SUM(C629:D629)</f>
        <v>2249414.6430070791</v>
      </c>
      <c r="F629" s="180">
        <f>(F624/F612)*BF64</f>
        <v>9927.5585911922044</v>
      </c>
      <c r="G629" s="180">
        <f>(G625/G612)*BF77</f>
        <v>0</v>
      </c>
      <c r="H629" s="180">
        <f>(H628/H612)*BF60</f>
        <v>449361.8467337144</v>
      </c>
      <c r="I629" s="180">
        <f>SUM(C629:H629)</f>
        <v>16400028.077187231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385466.23</v>
      </c>
      <c r="D630" s="180">
        <f>(D615/D612)*BA76</f>
        <v>24287.702459099393</v>
      </c>
      <c r="E630" s="180">
        <f>(E623/E612)*SUM(C630:D630)</f>
        <v>67320.479287516893</v>
      </c>
      <c r="F630" s="180">
        <f>(F624/F612)*BA64</f>
        <v>172.56419935333975</v>
      </c>
      <c r="G630" s="180">
        <f>(G625/G612)*BA77</f>
        <v>0</v>
      </c>
      <c r="H630" s="180">
        <f>(H628/H612)*BA60</f>
        <v>16643.031360507943</v>
      </c>
      <c r="I630" s="180">
        <f>(I629/I612)*BA78</f>
        <v>9104.1859606499511</v>
      </c>
      <c r="J630" s="180">
        <f>SUM(C630:I630)</f>
        <v>502994.19326712756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36948238.619999997</v>
      </c>
      <c r="D631" s="180">
        <f>(D615/D612)*AW76</f>
        <v>414474.01675056585</v>
      </c>
      <c r="E631" s="180">
        <f>(E623/E612)*SUM(C631:D631)</f>
        <v>6138502.9475925295</v>
      </c>
      <c r="F631" s="180">
        <f>(F624/F612)*AW64</f>
        <v>2966.5691105245605</v>
      </c>
      <c r="G631" s="180">
        <f>(G625/G612)*AW77</f>
        <v>1665.3229000567728</v>
      </c>
      <c r="H631" s="180">
        <f>(H628/H612)*AW60</f>
        <v>14265.455451863949</v>
      </c>
      <c r="I631" s="180">
        <f>(I629/I612)*AW78</f>
        <v>155364.57310893029</v>
      </c>
      <c r="J631" s="180">
        <f>(J630/J612)*AW79</f>
        <v>1610.5755205083972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9397257.1500000004</v>
      </c>
      <c r="D632" s="180">
        <f>(D615/D612)*BB76</f>
        <v>100191.98012715959</v>
      </c>
      <c r="E632" s="180">
        <f>(E623/E612)*SUM(C632:D632)</f>
        <v>1560382.4070993911</v>
      </c>
      <c r="F632" s="180">
        <f>(F624/F612)*BB64</f>
        <v>631.26947621438478</v>
      </c>
      <c r="G632" s="180">
        <f>(G625/G612)*BB77</f>
        <v>0</v>
      </c>
      <c r="H632" s="180">
        <f>(H628/H612)*BB60</f>
        <v>180695.76905694336</v>
      </c>
      <c r="I632" s="180">
        <f>(I629/I612)*BB78</f>
        <v>37556.71910010829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-12923048.340000004</v>
      </c>
      <c r="D634" s="180">
        <f>(D615/D612)*BI76</f>
        <v>5336587.3024153914</v>
      </c>
      <c r="E634" s="180">
        <f>(E623/E612)*SUM(C634:D634)</f>
        <v>-1246416.81919001</v>
      </c>
      <c r="F634" s="180">
        <f>(F624/F612)*BI64</f>
        <v>-31615.094251860522</v>
      </c>
      <c r="G634" s="180">
        <f>(G625/G612)*BI77</f>
        <v>0</v>
      </c>
      <c r="H634" s="180">
        <f>(H628/H612)*BI60</f>
        <v>102235.76407169164</v>
      </c>
      <c r="I634" s="180">
        <f>(I629/I612)*BI78</f>
        <v>2000406.7193367032</v>
      </c>
      <c r="J634" s="180">
        <f>(J630/J612)*BI79</f>
        <v>657.74078287347004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18386972.93</v>
      </c>
      <c r="D635" s="180">
        <f>(D615/D612)*BK76</f>
        <v>9290.1503402730104</v>
      </c>
      <c r="E635" s="180">
        <f>(E623/E612)*SUM(C635:D635)</f>
        <v>3022412.1102031828</v>
      </c>
      <c r="F635" s="180">
        <f>(F624/F612)*BK64</f>
        <v>0</v>
      </c>
      <c r="G635" s="180">
        <f>(G625/G612)*BK77</f>
        <v>0</v>
      </c>
      <c r="H635" s="180">
        <f>(H628/H612)*BK60</f>
        <v>7132.7277259319744</v>
      </c>
      <c r="I635" s="180">
        <f>(I629/I612)*BK78</f>
        <v>3482.3901701971504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67687605.449999988</v>
      </c>
      <c r="D636" s="180">
        <f>(D615/D612)*BH76</f>
        <v>0</v>
      </c>
      <c r="E636" s="180">
        <f>(E623/E612)*SUM(C636:D636)</f>
        <v>11120728.026626527</v>
      </c>
      <c r="F636" s="180">
        <f>(F624/F612)*BH64</f>
        <v>1.8546894004475834E-2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1697248.06</v>
      </c>
      <c r="D637" s="180">
        <f>(D615/D612)*BL76</f>
        <v>52033.17387892821</v>
      </c>
      <c r="E637" s="180">
        <f>(E623/E612)*SUM(C637:D637)</f>
        <v>287397.97655302094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19504.508172987629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320436.27999999997</v>
      </c>
      <c r="D639" s="180">
        <f>(D615/D612)*BS76</f>
        <v>43034.642607632377</v>
      </c>
      <c r="E639" s="180">
        <f>(E623/E612)*SUM(C639:D639)</f>
        <v>59716.417046135874</v>
      </c>
      <c r="F639" s="180">
        <f>(F624/F612)*BS64</f>
        <v>53.857357835562361</v>
      </c>
      <c r="G639" s="180">
        <f>(G625/G612)*BS77</f>
        <v>0</v>
      </c>
      <c r="H639" s="180">
        <f>(H628/H612)*BS60</f>
        <v>9510.3036345759665</v>
      </c>
      <c r="I639" s="180">
        <f>(I629/I612)*BS78</f>
        <v>16131.430698715949</v>
      </c>
      <c r="J639" s="180">
        <f>(J630/J612)*BS79</f>
        <v>0.53193632272980595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10854943.720000001</v>
      </c>
      <c r="D642" s="180">
        <f>(D615/D612)*BV76</f>
        <v>203300.150944091</v>
      </c>
      <c r="E642" s="180">
        <f>(E623/E612)*SUM(C642:D642)</f>
        <v>1816813.0150758496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76206.565159471269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8380247.46</v>
      </c>
      <c r="D643" s="180">
        <f>(D615/D612)*BW76</f>
        <v>50575.07853404231</v>
      </c>
      <c r="E643" s="180">
        <f>(E623/E612)*SUM(C643:D643)</f>
        <v>1385141.1032858475</v>
      </c>
      <c r="F643" s="180">
        <f>(F624/F612)*BW64</f>
        <v>152.40076881925643</v>
      </c>
      <c r="G643" s="180">
        <f>(G625/G612)*BW77</f>
        <v>0</v>
      </c>
      <c r="H643" s="180">
        <f>(H628/H612)*BW60</f>
        <v>78460.004985251726</v>
      </c>
      <c r="I643" s="180">
        <f>(I629/I612)*BW78</f>
        <v>18957.94469336027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18112898.75</v>
      </c>
      <c r="D644" s="180">
        <f>(D615/D612)*BX76</f>
        <v>77570.672347929794</v>
      </c>
      <c r="E644" s="180">
        <f>(E623/E612)*SUM(C644:D644)</f>
        <v>2988601.2627825574</v>
      </c>
      <c r="F644" s="180">
        <f>(F624/F612)*BX64</f>
        <v>7367.5278550031881</v>
      </c>
      <c r="G644" s="180">
        <f>(G625/G612)*BX77</f>
        <v>0</v>
      </c>
      <c r="H644" s="180">
        <f>(H628/H612)*BX60</f>
        <v>123633.94724948757</v>
      </c>
      <c r="I644" s="180">
        <f>(I629/I612)*BX78</f>
        <v>29077.177116175309</v>
      </c>
      <c r="J644" s="180">
        <f>(J630/J612)*BX79</f>
        <v>0</v>
      </c>
      <c r="K644" s="180">
        <f>SUM(C631:J644)</f>
        <v>195139248.41475663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3178293.5700000003</v>
      </c>
      <c r="D645" s="180">
        <f>(D615/D612)*BY76</f>
        <v>183136.77531766886</v>
      </c>
      <c r="E645" s="180">
        <f>(E623/E612)*SUM(C645:D645)</f>
        <v>552265.84545586247</v>
      </c>
      <c r="F645" s="180">
        <f>(F624/F612)*BY64</f>
        <v>103.01697557668669</v>
      </c>
      <c r="G645" s="180">
        <f>(G625/G612)*BY77</f>
        <v>0</v>
      </c>
      <c r="H645" s="180">
        <f>(H628/H612)*BY60</f>
        <v>45173.94226423584</v>
      </c>
      <c r="I645" s="180">
        <f>(I629/I612)*BY78</f>
        <v>68648.373041195839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6695619.3499999996</v>
      </c>
      <c r="D646" s="180">
        <f>(D615/D612)*BZ76</f>
        <v>0</v>
      </c>
      <c r="E646" s="180">
        <f>(E623/E612)*SUM(C646:D646)</f>
        <v>1100056.0777138246</v>
      </c>
      <c r="F646" s="180">
        <f>(F624/F612)*BZ64</f>
        <v>305.62203610153693</v>
      </c>
      <c r="G646" s="180">
        <f>(G625/G612)*BZ77</f>
        <v>0</v>
      </c>
      <c r="H646" s="180">
        <f>(H628/H612)*BZ60</f>
        <v>116501.21952355558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1515423.45</v>
      </c>
      <c r="D647" s="180">
        <f>(D615/D612)*CA76</f>
        <v>20121.715759425399</v>
      </c>
      <c r="E647" s="180">
        <f>(E623/E612)*SUM(C647:D647)</f>
        <v>252282.23169492726</v>
      </c>
      <c r="F647" s="180">
        <f>(F624/F612)*CA64</f>
        <v>214.74265867295327</v>
      </c>
      <c r="G647" s="180">
        <f>(G625/G612)*CA77</f>
        <v>0</v>
      </c>
      <c r="H647" s="180">
        <f>(H628/H612)*CA60</f>
        <v>16643.031360507943</v>
      </c>
      <c r="I647" s="180">
        <f>(I629/I612)*CA78</f>
        <v>7542.576018857505</v>
      </c>
      <c r="J647" s="180">
        <f>(J630/J612)*CA79</f>
        <v>0</v>
      </c>
      <c r="K647" s="180">
        <v>0</v>
      </c>
      <c r="L647" s="180">
        <f>SUM(C645:K647)</f>
        <v>13752331.539820408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424999241.54999995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59854552.850000001</v>
      </c>
      <c r="D668" s="180">
        <f>(D615/D612)*C76</f>
        <v>4503598.2618155759</v>
      </c>
      <c r="E668" s="180">
        <f>(E623/E612)*SUM(C668:D668)</f>
        <v>10573715.675903451</v>
      </c>
      <c r="F668" s="180">
        <f>(F624/F612)*C64</f>
        <v>56608.003871689034</v>
      </c>
      <c r="G668" s="180">
        <f>(G625/G612)*C77</f>
        <v>807657.47141304123</v>
      </c>
      <c r="H668" s="180">
        <f>(H628/H612)*C60</f>
        <v>912989.14891929273</v>
      </c>
      <c r="I668" s="180">
        <f>(I629/I612)*C78</f>
        <v>1688162.8114753037</v>
      </c>
      <c r="J668" s="180">
        <f>(J630/J612)*C79</f>
        <v>73224.462013494238</v>
      </c>
      <c r="K668" s="180">
        <f>(K644/K612)*C75</f>
        <v>11930385.17244903</v>
      </c>
      <c r="L668" s="180">
        <f>(L647/L612)*C80</f>
        <v>3084847.5374790258</v>
      </c>
      <c r="M668" s="180">
        <f t="shared" ref="M668:M713" si="20">ROUND(SUM(D668:L668),0)</f>
        <v>33631189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78474204.910000011</v>
      </c>
      <c r="D669" s="180">
        <f>(D615/D612)*D76</f>
        <v>5832839.6380805578</v>
      </c>
      <c r="E669" s="180">
        <f>(E623/E612)*SUM(C669:D669)</f>
        <v>13851217.027324917</v>
      </c>
      <c r="F669" s="180">
        <f>(F624/F612)*D64</f>
        <v>64310.391194020638</v>
      </c>
      <c r="G669" s="180">
        <f>(G625/G612)*D77</f>
        <v>4997489.2123834137</v>
      </c>
      <c r="H669" s="180">
        <f>(H628/H612)*D60</f>
        <v>1476474.6392679189</v>
      </c>
      <c r="I669" s="180">
        <f>(I629/I612)*D78</f>
        <v>2186425.6956030191</v>
      </c>
      <c r="J669" s="180">
        <f>(J630/J612)*D79</f>
        <v>155375.98882194073</v>
      </c>
      <c r="K669" s="180">
        <f>(K644/K612)*D75</f>
        <v>19042817.988393229</v>
      </c>
      <c r="L669" s="180">
        <f>(L647/L612)*D80</f>
        <v>3716615.0311274263</v>
      </c>
      <c r="M669" s="180">
        <f t="shared" si="20"/>
        <v>51323566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6123472.5200000005</v>
      </c>
      <c r="D670" s="180">
        <f>(D615/D612)*E76</f>
        <v>857943.30093086266</v>
      </c>
      <c r="E670" s="180">
        <f>(E623/E612)*SUM(C670:D670)</f>
        <v>1147010.9788816543</v>
      </c>
      <c r="F670" s="180">
        <f>(F624/F612)*E64</f>
        <v>3501.9227868036678</v>
      </c>
      <c r="G670" s="180">
        <f>(G625/G612)*E77</f>
        <v>243185.41363727598</v>
      </c>
      <c r="H670" s="180">
        <f>(H628/H612)*E60</f>
        <v>102235.76407169164</v>
      </c>
      <c r="I670" s="180">
        <f>(I629/I612)*E78</f>
        <v>321597.95141273591</v>
      </c>
      <c r="J670" s="180">
        <f>(J630/J612)*E79</f>
        <v>12014.056935922421</v>
      </c>
      <c r="K670" s="180">
        <f>(K644/K612)*E75</f>
        <v>1691281.3687326564</v>
      </c>
      <c r="L670" s="180">
        <f>(L647/L612)*E80</f>
        <v>976990.43538311287</v>
      </c>
      <c r="M670" s="180">
        <f t="shared" si="20"/>
        <v>5355761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4074133.2500000005</v>
      </c>
      <c r="D672" s="180">
        <f>(D615/D612)*G76</f>
        <v>314407.01622439647</v>
      </c>
      <c r="E672" s="180">
        <f>(E623/E612)*SUM(C672:D672)</f>
        <v>721014.76201032766</v>
      </c>
      <c r="F672" s="180">
        <f>(F624/F612)*G64</f>
        <v>1979.0226707378492</v>
      </c>
      <c r="G672" s="180">
        <f>(G625/G612)*G77</f>
        <v>375011.40900119039</v>
      </c>
      <c r="H672" s="180">
        <f>(H628/H612)*G60</f>
        <v>73704.853167963738</v>
      </c>
      <c r="I672" s="180">
        <f>(I629/I612)*G78</f>
        <v>117854.70230707577</v>
      </c>
      <c r="J672" s="180">
        <f>(J630/J612)*G79</f>
        <v>9632.0400034660906</v>
      </c>
      <c r="K672" s="180">
        <f>(K644/K612)*G75</f>
        <v>732625.0342345275</v>
      </c>
      <c r="L672" s="180">
        <f>(L647/L612)*G80</f>
        <v>1122497.6257010496</v>
      </c>
      <c r="M672" s="180">
        <f t="shared" si="20"/>
        <v>3468726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3148410.4299999992</v>
      </c>
      <c r="D673" s="180">
        <f>(D615/D612)*H76</f>
        <v>464465.85714665381</v>
      </c>
      <c r="E673" s="180">
        <f>(E623/E612)*SUM(C673:D673)</f>
        <v>593577.13005352265</v>
      </c>
      <c r="F673" s="180">
        <f>(F624/F612)*H64</f>
        <v>324.21234058980588</v>
      </c>
      <c r="G673" s="180">
        <f>(G625/G612)*H77</f>
        <v>316411.35101078684</v>
      </c>
      <c r="H673" s="180">
        <f>(H628/H612)*H60</f>
        <v>54684.245898811809</v>
      </c>
      <c r="I673" s="180">
        <f>(I629/I612)*H78</f>
        <v>174103.89241043961</v>
      </c>
      <c r="J673" s="180">
        <f>(J630/J612)*H79</f>
        <v>2576.0019508113714</v>
      </c>
      <c r="K673" s="180">
        <f>(K644/K612)*H75</f>
        <v>442289.91166510258</v>
      </c>
      <c r="L673" s="180">
        <f>(L647/L612)*H80</f>
        <v>12553.561517625903</v>
      </c>
      <c r="M673" s="180">
        <f t="shared" si="20"/>
        <v>2060986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12488720.029999999</v>
      </c>
      <c r="D680" s="180">
        <f>(D615/D612)*O76</f>
        <v>31619.839050525628</v>
      </c>
      <c r="E680" s="180">
        <f>(E623/E612)*SUM(C680:D680)</f>
        <v>2057027.9234872786</v>
      </c>
      <c r="F680" s="180">
        <f>(F624/F612)*O64</f>
        <v>9082.0606622212526</v>
      </c>
      <c r="G680" s="180">
        <f>(G625/G612)*O77</f>
        <v>293386.45178391493</v>
      </c>
      <c r="H680" s="180">
        <f>(H628/H612)*O60</f>
        <v>192583.64860016332</v>
      </c>
      <c r="I680" s="180">
        <f>(I629/I612)*O78</f>
        <v>11852.61945820465</v>
      </c>
      <c r="J680" s="180">
        <f>(J630/J612)*O79</f>
        <v>10759.606704209369</v>
      </c>
      <c r="K680" s="180">
        <f>(K644/K612)*O75</f>
        <v>2178526.7231852007</v>
      </c>
      <c r="L680" s="180">
        <f>(L647/L612)*O80</f>
        <v>235664.58667179538</v>
      </c>
      <c r="M680" s="180">
        <f t="shared" si="20"/>
        <v>5020503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85278687.200000003</v>
      </c>
      <c r="D681" s="180">
        <f>(D615/D612)*P76</f>
        <v>3165816.612816263</v>
      </c>
      <c r="E681" s="180">
        <f>(E623/E612)*SUM(C681:D681)</f>
        <v>14530980.462572454</v>
      </c>
      <c r="F681" s="180">
        <f>(F624/F612)*P64</f>
        <v>607622.71548274835</v>
      </c>
      <c r="G681" s="180">
        <f>(G625/G612)*P77</f>
        <v>340956.76245075406</v>
      </c>
      <c r="H681" s="180">
        <f>(H628/H612)*P60</f>
        <v>582506.097617778</v>
      </c>
      <c r="I681" s="180">
        <f>(I629/I612)*P78</f>
        <v>1186698.6269669142</v>
      </c>
      <c r="J681" s="180">
        <f>(J630/J612)*P79</f>
        <v>24045.862307207237</v>
      </c>
      <c r="K681" s="180">
        <f>(K644/K612)*P75</f>
        <v>21783502.980263703</v>
      </c>
      <c r="L681" s="180">
        <f>(L647/L612)*P80</f>
        <v>678938.45207826758</v>
      </c>
      <c r="M681" s="180">
        <f t="shared" si="20"/>
        <v>42901069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14329711.73</v>
      </c>
      <c r="D682" s="180">
        <f>(D615/D612)*Q76</f>
        <v>1420143.2060518684</v>
      </c>
      <c r="E682" s="180">
        <f>(E623/E612)*SUM(C682:D682)</f>
        <v>2587620.7621502466</v>
      </c>
      <c r="F682" s="180">
        <f>(F624/F612)*Q64</f>
        <v>10224.832643422773</v>
      </c>
      <c r="G682" s="180">
        <f>(G625/G612)*Q77</f>
        <v>32944.431283731807</v>
      </c>
      <c r="H682" s="180">
        <f>(H628/H612)*Q60</f>
        <v>218736.98359524723</v>
      </c>
      <c r="I682" s="180">
        <f>(I629/I612)*Q78</f>
        <v>532337.21305762627</v>
      </c>
      <c r="J682" s="180">
        <f>(J630/J612)*Q79</f>
        <v>16252.332538539269</v>
      </c>
      <c r="K682" s="180">
        <f>(K644/K612)*Q75</f>
        <v>1653824.7914954375</v>
      </c>
      <c r="L682" s="180">
        <f>(L647/L612)*Q80</f>
        <v>279697.15472225589</v>
      </c>
      <c r="M682" s="180">
        <f t="shared" si="20"/>
        <v>6751782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19136973.350000001</v>
      </c>
      <c r="D683" s="180">
        <f>(D615/D612)*R76</f>
        <v>144933.01088697845</v>
      </c>
      <c r="E683" s="180">
        <f>(E623/E612)*SUM(C683:D683)</f>
        <v>3167918.779941183</v>
      </c>
      <c r="F683" s="180">
        <f>(F624/F612)*R64</f>
        <v>56027.749240207348</v>
      </c>
      <c r="G683" s="180">
        <f>(G625/G612)*R77</f>
        <v>0</v>
      </c>
      <c r="H683" s="180">
        <f>(H628/H612)*R60</f>
        <v>171185.46542236739</v>
      </c>
      <c r="I683" s="180">
        <f>(I629/I612)*R78</f>
        <v>54327.785230982416</v>
      </c>
      <c r="J683" s="180">
        <f>(J630/J612)*R79</f>
        <v>1881.9359963677155</v>
      </c>
      <c r="K683" s="180">
        <f>(K644/K612)*R75</f>
        <v>6001877.1181415236</v>
      </c>
      <c r="L683" s="180">
        <f>(L647/L612)*R80</f>
        <v>475.51369384946605</v>
      </c>
      <c r="M683" s="180">
        <f t="shared" si="20"/>
        <v>9598627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11891985.93</v>
      </c>
      <c r="D684" s="180">
        <f>(D615/D612)*S76</f>
        <v>668474.2258296893</v>
      </c>
      <c r="E684" s="180">
        <f>(E623/E612)*SUM(C684:D684)</f>
        <v>2063619.4817889077</v>
      </c>
      <c r="F684" s="180">
        <f>(F624/F612)*S64</f>
        <v>34875.216746401005</v>
      </c>
      <c r="G684" s="180">
        <f>(G625/G612)*S77</f>
        <v>0</v>
      </c>
      <c r="H684" s="180">
        <f>(H628/H612)*S60</f>
        <v>190206.07269151934</v>
      </c>
      <c r="I684" s="180">
        <f>(I629/I612)*S78</f>
        <v>250575.93126001558</v>
      </c>
      <c r="J684" s="180">
        <f>(J630/J612)*S79</f>
        <v>63.56791038427675</v>
      </c>
      <c r="K684" s="180">
        <f>(K644/K612)*S75</f>
        <v>0</v>
      </c>
      <c r="L684" s="180">
        <f>(L647/L612)*S80</f>
        <v>3613.904073255942</v>
      </c>
      <c r="M684" s="180">
        <f t="shared" si="20"/>
        <v>3211428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74033128.519999996</v>
      </c>
      <c r="D686" s="180">
        <f>(D615/D612)*U76</f>
        <v>2526920.8925542589</v>
      </c>
      <c r="E686" s="180">
        <f>(E623/E612)*SUM(C686:D686)</f>
        <v>12578425.275378153</v>
      </c>
      <c r="F686" s="180">
        <f>(F624/F612)*U64</f>
        <v>247138.42435212337</v>
      </c>
      <c r="G686" s="180">
        <f>(G625/G612)*U77</f>
        <v>0</v>
      </c>
      <c r="H686" s="180">
        <f>(H628/H612)*U60</f>
        <v>691874.58941540157</v>
      </c>
      <c r="I686" s="180">
        <f>(I629/I612)*U78</f>
        <v>947210.12629362498</v>
      </c>
      <c r="J686" s="180">
        <f>(J630/J612)*U79</f>
        <v>1419.079964143732</v>
      </c>
      <c r="K686" s="180">
        <f>(K644/K612)*U75</f>
        <v>23162163.473523747</v>
      </c>
      <c r="L686" s="180">
        <f>(L647/L612)*U80</f>
        <v>10366.19852591836</v>
      </c>
      <c r="M686" s="180">
        <f t="shared" si="20"/>
        <v>40165518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59352512.289999999</v>
      </c>
      <c r="D687" s="180">
        <f>(D615/D612)*V76</f>
        <v>654601.49011977494</v>
      </c>
      <c r="E687" s="180">
        <f>(E623/E612)*SUM(C687:D687)</f>
        <v>9858862.4545817059</v>
      </c>
      <c r="F687" s="180">
        <f>(F624/F612)*V64</f>
        <v>566921.69609482447</v>
      </c>
      <c r="G687" s="180">
        <f>(G625/G612)*V77</f>
        <v>4658.0770972602486</v>
      </c>
      <c r="H687" s="180">
        <f>(H628/H612)*V60</f>
        <v>249645.47040761911</v>
      </c>
      <c r="I687" s="180">
        <f>(I629/I612)*V78</f>
        <v>245375.77015384677</v>
      </c>
      <c r="J687" s="180">
        <f>(J630/J612)*V79</f>
        <v>5334.0385905331432</v>
      </c>
      <c r="K687" s="180">
        <f>(K644/K612)*V75</f>
        <v>15732865.083971636</v>
      </c>
      <c r="L687" s="180">
        <f>(L647/L612)*V80</f>
        <v>441942.4270636937</v>
      </c>
      <c r="M687" s="180">
        <f t="shared" si="20"/>
        <v>27760207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5482422.04</v>
      </c>
      <c r="D688" s="180">
        <f>(D615/D612)*W76</f>
        <v>763292.08311426954</v>
      </c>
      <c r="E688" s="180">
        <f>(E623/E612)*SUM(C688:D688)</f>
        <v>1026138.9457264955</v>
      </c>
      <c r="F688" s="180">
        <f>(F624/F612)*W64</f>
        <v>7110.5591601955657</v>
      </c>
      <c r="G688" s="180">
        <f>(G625/G612)*W77</f>
        <v>0</v>
      </c>
      <c r="H688" s="180">
        <f>(H628/H612)*W60</f>
        <v>57061.821807455795</v>
      </c>
      <c r="I688" s="180">
        <f>(I629/I612)*W78</f>
        <v>286118.17353521165</v>
      </c>
      <c r="J688" s="180">
        <f>(J630/J612)*W79</f>
        <v>15441.099250015013</v>
      </c>
      <c r="K688" s="180">
        <f>(K644/K612)*W75</f>
        <v>4099804.2038040427</v>
      </c>
      <c r="L688" s="180">
        <f>(L647/L612)*W80</f>
        <v>0</v>
      </c>
      <c r="M688" s="180">
        <f t="shared" si="20"/>
        <v>6254967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5716871.8600000013</v>
      </c>
      <c r="D689" s="180">
        <f>(D615/D612)*X76</f>
        <v>463799.29927470593</v>
      </c>
      <c r="E689" s="180">
        <f>(E623/E612)*SUM(C689:D689)</f>
        <v>1015452.7188154286</v>
      </c>
      <c r="F689" s="180">
        <f>(F624/F612)*X64</f>
        <v>10046.133588485212</v>
      </c>
      <c r="G689" s="180">
        <f>(G625/G612)*X77</f>
        <v>0</v>
      </c>
      <c r="H689" s="180">
        <f>(H628/H612)*X60</f>
        <v>68949.70135067575</v>
      </c>
      <c r="I689" s="180">
        <f>(I629/I612)*X78</f>
        <v>173854.03481975282</v>
      </c>
      <c r="J689" s="180">
        <f>(J630/J612)*X79</f>
        <v>11363.532249221298</v>
      </c>
      <c r="K689" s="180">
        <f>(K644/K612)*X75</f>
        <v>6956676.8235200262</v>
      </c>
      <c r="L689" s="180">
        <f>(L647/L612)*X80</f>
        <v>0</v>
      </c>
      <c r="M689" s="180">
        <f t="shared" si="20"/>
        <v>8700142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38203027.999999993</v>
      </c>
      <c r="D690" s="180">
        <f>(D615/D612)*Y76</f>
        <v>2755258.6235633907</v>
      </c>
      <c r="E690" s="180">
        <f>(E623/E612)*SUM(C690:D690)</f>
        <v>6729237.398030363</v>
      </c>
      <c r="F690" s="180">
        <f>(F624/F612)*Y64</f>
        <v>91094.249377923523</v>
      </c>
      <c r="G690" s="180">
        <f>(G625/G612)*Y77</f>
        <v>24.135114493576417</v>
      </c>
      <c r="H690" s="180">
        <f>(H628/H612)*Y60</f>
        <v>506423.66854117019</v>
      </c>
      <c r="I690" s="180">
        <f>(I629/I612)*Y78</f>
        <v>1032801.9672032688</v>
      </c>
      <c r="J690" s="180">
        <f>(J630/J612)*Y79</f>
        <v>39924.103787605462</v>
      </c>
      <c r="K690" s="180">
        <f>(K644/K612)*Y75</f>
        <v>10916881.172838217</v>
      </c>
      <c r="L690" s="180">
        <f>(L647/L612)*Y80</f>
        <v>201237.39523709402</v>
      </c>
      <c r="M690" s="180">
        <f t="shared" si="20"/>
        <v>22272883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12459306.979999999</v>
      </c>
      <c r="D691" s="180">
        <f>(D615/D612)*Z76</f>
        <v>1122316.8168921745</v>
      </c>
      <c r="E691" s="180">
        <f>(E623/E612)*SUM(C691:D691)</f>
        <v>2231391.454921037</v>
      </c>
      <c r="F691" s="180">
        <f>(F624/F612)*Z64</f>
        <v>2513.7933294358595</v>
      </c>
      <c r="G691" s="180">
        <f>(G625/G612)*Z77</f>
        <v>0</v>
      </c>
      <c r="H691" s="180">
        <f>(H628/H612)*Z60</f>
        <v>133144.25088406354</v>
      </c>
      <c r="I691" s="180">
        <f>(I629/I612)*Z78</f>
        <v>420697.71831888444</v>
      </c>
      <c r="J691" s="180">
        <f>(J630/J612)*Z79</f>
        <v>11629.419860228758</v>
      </c>
      <c r="K691" s="180">
        <f>(K644/K612)*Z75</f>
        <v>6829074.8454712052</v>
      </c>
      <c r="L691" s="180">
        <f>(L647/L612)*Z80</f>
        <v>52972.22549483052</v>
      </c>
      <c r="M691" s="180">
        <f t="shared" si="20"/>
        <v>10803741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6892208.1000000015</v>
      </c>
      <c r="D692" s="180">
        <f>(D615/D612)*AA76</f>
        <v>137269.26175425816</v>
      </c>
      <c r="E692" s="180">
        <f>(E623/E612)*SUM(C692:D692)</f>
        <v>1154907.2446822289</v>
      </c>
      <c r="F692" s="180">
        <f>(F624/F612)*AA64</f>
        <v>61638.366516761205</v>
      </c>
      <c r="G692" s="180">
        <f>(G625/G612)*AA77</f>
        <v>0</v>
      </c>
      <c r="H692" s="180">
        <f>(H628/H612)*AA60</f>
        <v>23775.759086439917</v>
      </c>
      <c r="I692" s="180">
        <f>(I629/I612)*AA78</f>
        <v>51455.047582061037</v>
      </c>
      <c r="J692" s="180">
        <f>(J630/J612)*AA79</f>
        <v>5847.1519665286378</v>
      </c>
      <c r="K692" s="180">
        <f>(K644/K612)*AA75</f>
        <v>1803450.3148985263</v>
      </c>
      <c r="L692" s="180">
        <f>(L647/L612)*AA80</f>
        <v>0</v>
      </c>
      <c r="M692" s="180">
        <f t="shared" si="20"/>
        <v>3238343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138067464.31000003</v>
      </c>
      <c r="D693" s="180">
        <f>(D615/D612)*AB76</f>
        <v>758776.98672916298</v>
      </c>
      <c r="E693" s="180">
        <f>(E623/E612)*SUM(C693:D693)</f>
        <v>22808442.729742832</v>
      </c>
      <c r="F693" s="180">
        <f>(F624/F612)*AB64</f>
        <v>1881623.0706302163</v>
      </c>
      <c r="G693" s="180">
        <f>(G625/G612)*AB77</f>
        <v>0</v>
      </c>
      <c r="H693" s="180">
        <f>(H628/H612)*AB60</f>
        <v>615792.16033879388</v>
      </c>
      <c r="I693" s="180">
        <f>(I629/I612)*AB78</f>
        <v>284425.70068029698</v>
      </c>
      <c r="J693" s="180">
        <f>(J630/J612)*AB79</f>
        <v>1710.0339344962863</v>
      </c>
      <c r="K693" s="180">
        <f>(K644/K612)*AB75</f>
        <v>31873908.873774208</v>
      </c>
      <c r="L693" s="180">
        <f>(L647/L612)*AB80</f>
        <v>0</v>
      </c>
      <c r="M693" s="180">
        <f t="shared" si="20"/>
        <v>58224680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9571692.0500000007</v>
      </c>
      <c r="D694" s="180">
        <f>(D615/D612)*AC76</f>
        <v>157682.59658266074</v>
      </c>
      <c r="E694" s="180">
        <f>(E623/E612)*SUM(C694:D694)</f>
        <v>1598486.5854609928</v>
      </c>
      <c r="F694" s="180">
        <f>(F624/F612)*AC64</f>
        <v>17693.023362441905</v>
      </c>
      <c r="G694" s="180">
        <f>(G625/G612)*AC77</f>
        <v>0</v>
      </c>
      <c r="H694" s="180">
        <f>(H628/H612)*AC60</f>
        <v>154542.43406185944</v>
      </c>
      <c r="I694" s="180">
        <f>(I629/I612)*AC78</f>
        <v>59106.936296844011</v>
      </c>
      <c r="J694" s="180">
        <f>(J630/J612)*AC79</f>
        <v>2409.2444730897723</v>
      </c>
      <c r="K694" s="180">
        <f>(K644/K612)*AC75</f>
        <v>2198621.5109763918</v>
      </c>
      <c r="L694" s="180">
        <f>(L647/L612)*AC80</f>
        <v>0</v>
      </c>
      <c r="M694" s="180">
        <f t="shared" si="20"/>
        <v>4188542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2058825.0099999998</v>
      </c>
      <c r="D695" s="180">
        <f>(D615/D612)*AD76</f>
        <v>84861.149072359287</v>
      </c>
      <c r="E695" s="180">
        <f>(E623/E612)*SUM(C695:D695)</f>
        <v>352196.69230428303</v>
      </c>
      <c r="F695" s="180">
        <f>(F624/F612)*AD64</f>
        <v>4224.7128522676167</v>
      </c>
      <c r="G695" s="180">
        <f>(G625/G612)*AD77</f>
        <v>0</v>
      </c>
      <c r="H695" s="180">
        <f>(H628/H612)*AD60</f>
        <v>33286.062721015885</v>
      </c>
      <c r="I695" s="180">
        <f>(I629/I612)*AD78</f>
        <v>31809.994514312089</v>
      </c>
      <c r="J695" s="180">
        <f>(J630/J612)*AD79</f>
        <v>49.655495817794915</v>
      </c>
      <c r="K695" s="180">
        <f>(K644/K612)*AD75</f>
        <v>638477.68571538175</v>
      </c>
      <c r="L695" s="180">
        <f>(L647/L612)*AD80</f>
        <v>26343.458639260418</v>
      </c>
      <c r="M695" s="180">
        <f t="shared" si="20"/>
        <v>1171249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12001406.24</v>
      </c>
      <c r="D696" s="180">
        <f>(D615/D612)*AE76</f>
        <v>474130.94628989743</v>
      </c>
      <c r="E696" s="180">
        <f>(E623/E612)*SUM(C696:D696)</f>
        <v>2049667.0714297744</v>
      </c>
      <c r="F696" s="180">
        <f>(F624/F612)*AE64</f>
        <v>1611.6836944718966</v>
      </c>
      <c r="G696" s="180">
        <f>(G625/G612)*AE77</f>
        <v>0</v>
      </c>
      <c r="H696" s="180">
        <f>(H628/H612)*AE60</f>
        <v>199716.37632609528</v>
      </c>
      <c r="I696" s="180">
        <f>(I629/I612)*AE78</f>
        <v>177726.82747539808</v>
      </c>
      <c r="J696" s="180">
        <f>(J630/J612)*AE79</f>
        <v>3680.9172831147498</v>
      </c>
      <c r="K696" s="180">
        <f>(K644/K612)*AE75</f>
        <v>1514573.4116101286</v>
      </c>
      <c r="L696" s="180">
        <f>(L647/L612)*AE80</f>
        <v>0</v>
      </c>
      <c r="M696" s="180">
        <f t="shared" si="20"/>
        <v>4421107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15492946.959999999</v>
      </c>
      <c r="D698" s="180">
        <f>(D615/D612)*AG76</f>
        <v>604443.01025570009</v>
      </c>
      <c r="E698" s="180">
        <f>(E623/E612)*SUM(C698:D698)</f>
        <v>2644718.9940851917</v>
      </c>
      <c r="F698" s="180">
        <f>(F624/F612)*AG64</f>
        <v>12117.626772000334</v>
      </c>
      <c r="G698" s="180">
        <f>(G625/G612)*AG77</f>
        <v>59758.543486095208</v>
      </c>
      <c r="H698" s="180">
        <f>(H628/H612)*AG60</f>
        <v>204471.52814338327</v>
      </c>
      <c r="I698" s="180">
        <f>(I629/I612)*AG78</f>
        <v>226573.98645466575</v>
      </c>
      <c r="J698" s="180">
        <f>(J630/J612)*AG79</f>
        <v>28666.543892598413</v>
      </c>
      <c r="K698" s="180">
        <f>(K644/K612)*AG75</f>
        <v>4751247.5529753072</v>
      </c>
      <c r="L698" s="180">
        <f>(L647/L612)*AG80</f>
        <v>435095.0298722614</v>
      </c>
      <c r="M698" s="180">
        <f t="shared" si="20"/>
        <v>8967093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100286736.06999999</v>
      </c>
      <c r="D701" s="180">
        <f>(D615/D612)*AJ76</f>
        <v>8263572.0637260433</v>
      </c>
      <c r="E701" s="180">
        <f>(E623/E612)*SUM(C701:D701)</f>
        <v>17834261.471302688</v>
      </c>
      <c r="F701" s="180">
        <f>(F624/F612)*AJ64</f>
        <v>132683.65746238592</v>
      </c>
      <c r="G701" s="180">
        <f>(G625/G612)*AJ77</f>
        <v>1303.2961826531266</v>
      </c>
      <c r="H701" s="180">
        <f>(H628/H612)*AJ60</f>
        <v>1811712.8423867216</v>
      </c>
      <c r="I701" s="180">
        <f>(I629/I612)*AJ78</f>
        <v>3097579.8099505976</v>
      </c>
      <c r="J701" s="180">
        <f>(J630/J612)*AJ79</f>
        <v>63971.678929771908</v>
      </c>
      <c r="K701" s="180">
        <f>(K644/K612)*AJ75</f>
        <v>12991962.596546007</v>
      </c>
      <c r="L701" s="180">
        <f>(L647/L612)*AJ80</f>
        <v>1918412.4464662857</v>
      </c>
      <c r="M701" s="180">
        <f t="shared" si="20"/>
        <v>46115460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3529078.44</v>
      </c>
      <c r="D702" s="180">
        <f>(D615/D612)*AK76</f>
        <v>33327.893597391965</v>
      </c>
      <c r="E702" s="180">
        <f>(E623/E612)*SUM(C702:D702)</f>
        <v>585285.17433716322</v>
      </c>
      <c r="F702" s="180">
        <f>(F624/F612)*AK64</f>
        <v>231.52571617804693</v>
      </c>
      <c r="G702" s="180">
        <f>(G625/G612)*AK77</f>
        <v>0</v>
      </c>
      <c r="H702" s="180">
        <f>(H628/H612)*AK60</f>
        <v>61816.973624743783</v>
      </c>
      <c r="I702" s="180">
        <f>(I629/I612)*AK78</f>
        <v>12492.879534339552</v>
      </c>
      <c r="J702" s="180">
        <f>(J630/J612)*AK79</f>
        <v>0</v>
      </c>
      <c r="K702" s="180">
        <f>(K644/K612)*AK75</f>
        <v>462275.30529947142</v>
      </c>
      <c r="L702" s="180">
        <f>(L647/L612)*AK80</f>
        <v>0</v>
      </c>
      <c r="M702" s="180">
        <f t="shared" si="20"/>
        <v>1155430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1250303.8999999999</v>
      </c>
      <c r="D703" s="180">
        <f>(D615/D612)*AL76</f>
        <v>16663.946798695983</v>
      </c>
      <c r="E703" s="180">
        <f>(E623/E612)*SUM(C703:D703)</f>
        <v>208156.34929110826</v>
      </c>
      <c r="F703" s="180">
        <f>(F624/F612)*AL64</f>
        <v>15.962559042069561</v>
      </c>
      <c r="G703" s="180">
        <f>(G625/G612)*AL77</f>
        <v>0</v>
      </c>
      <c r="H703" s="180">
        <f>(H628/H612)*AL60</f>
        <v>23775.759086439917</v>
      </c>
      <c r="I703" s="180">
        <f>(I629/I612)*AL78</f>
        <v>6246.4397671697761</v>
      </c>
      <c r="J703" s="180">
        <f>(J630/J612)*AL79</f>
        <v>0</v>
      </c>
      <c r="K703" s="180">
        <f>(K644/K612)*AL75</f>
        <v>286468.16244165058</v>
      </c>
      <c r="L703" s="180">
        <f>(L647/L612)*AL80</f>
        <v>0</v>
      </c>
      <c r="M703" s="180">
        <f t="shared" si="20"/>
        <v>541327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94890.919999999984</v>
      </c>
      <c r="D705" s="180">
        <f>(D615/D612)*AN76</f>
        <v>69197.03908158507</v>
      </c>
      <c r="E705" s="180">
        <f>(E623/E612)*SUM(C705:D705)</f>
        <v>26958.813999388272</v>
      </c>
      <c r="F705" s="180">
        <f>(F624/F612)*AN64</f>
        <v>204.59925482367933</v>
      </c>
      <c r="G705" s="180">
        <f>(G625/G612)*AN77</f>
        <v>0</v>
      </c>
      <c r="H705" s="180">
        <f>(H628/H612)*AN60</f>
        <v>0</v>
      </c>
      <c r="I705" s="180">
        <f>(I629/I612)*AN78</f>
        <v>25938.341133172496</v>
      </c>
      <c r="J705" s="180">
        <f>(J630/J612)*AN79</f>
        <v>1052.9679508436509</v>
      </c>
      <c r="K705" s="180">
        <f>(K644/K612)*AN75</f>
        <v>89298.213904527525</v>
      </c>
      <c r="L705" s="180">
        <f>(L647/L612)*AN80</f>
        <v>0</v>
      </c>
      <c r="M705" s="180">
        <f t="shared" si="20"/>
        <v>212650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48101328.120000005</v>
      </c>
      <c r="D711" s="180">
        <f>(D615/D612)*AT76</f>
        <v>835571.95235361333</v>
      </c>
      <c r="E711" s="180">
        <f>(E623/E612)*SUM(C711:D711)</f>
        <v>8040082.8564226404</v>
      </c>
      <c r="F711" s="180">
        <f>(F624/F612)*AT64</f>
        <v>454897.43824458693</v>
      </c>
      <c r="G711" s="180">
        <f>(G625/G612)*AT77</f>
        <v>0</v>
      </c>
      <c r="H711" s="180">
        <f>(H628/H612)*AT60</f>
        <v>173563.04133101139</v>
      </c>
      <c r="I711" s="180">
        <f>(I629/I612)*AT78</f>
        <v>313212.10602531047</v>
      </c>
      <c r="J711" s="180">
        <f>(J630/J612)*AT79</f>
        <v>2.279727097413454</v>
      </c>
      <c r="K711" s="180">
        <f>(K644/K612)*AT75</f>
        <v>4534769.4067290025</v>
      </c>
      <c r="L711" s="180">
        <f>(L647/L612)*AT80</f>
        <v>384405.27010790835</v>
      </c>
      <c r="M711" s="180">
        <f t="shared" si="20"/>
        <v>14736504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8716593.9199999999</v>
      </c>
      <c r="D713" s="180">
        <f>(D615/D612)*AV76</f>
        <v>110663.18769679018</v>
      </c>
      <c r="E713" s="180">
        <f>(E623/E612)*SUM(C713:D713)</f>
        <v>1450273.2791798285</v>
      </c>
      <c r="F713" s="180">
        <f>(F624/F612)*AV64</f>
        <v>19920.277796933442</v>
      </c>
      <c r="G713" s="180">
        <f>(G625/G612)*AV77</f>
        <v>57079.545777308223</v>
      </c>
      <c r="H713" s="180">
        <f>(H628/H612)*AV60</f>
        <v>54684.245898811809</v>
      </c>
      <c r="I713" s="180">
        <f>(I629/I612)*AV78</f>
        <v>41481.82568880359</v>
      </c>
      <c r="J713" s="180">
        <f>(J630/J612)*AV79</f>
        <v>2397.7424899742887</v>
      </c>
      <c r="K713" s="180">
        <f>(K644/K612)*AV75</f>
        <v>839598.68819675769</v>
      </c>
      <c r="L713" s="180">
        <f>(L647/L612)*AV80</f>
        <v>169663.28596548949</v>
      </c>
      <c r="M713" s="180">
        <f t="shared" si="20"/>
        <v>2745762</v>
      </c>
      <c r="N713" s="199" t="s">
        <v>741</v>
      </c>
    </row>
    <row r="715" spans="1:15" ht="12.6" customHeight="1" x14ac:dyDescent="0.25">
      <c r="C715" s="180">
        <f>SUM(C614:C647)+SUM(C668:C713)</f>
        <v>1261110837.48</v>
      </c>
      <c r="D715" s="180">
        <f>SUM(D616:D647)+SUM(D668:D713)</f>
        <v>46119098.750000022</v>
      </c>
      <c r="E715" s="180">
        <f>SUM(E624:E647)+SUM(E668:E713)</f>
        <v>177956695.90203628</v>
      </c>
      <c r="F715" s="180">
        <f>SUM(F625:F648)+SUM(F668:F713)</f>
        <v>4405666.9447524892</v>
      </c>
      <c r="G715" s="180">
        <f>SUM(G626:G647)+SUM(G668:G713)</f>
        <v>7531531.4235219751</v>
      </c>
      <c r="H715" s="180">
        <f>SUM(H629:H647)+SUM(H668:H713)</f>
        <v>10199800.648082724</v>
      </c>
      <c r="I715" s="180">
        <f>SUM(I630:I647)+SUM(I668:I713)</f>
        <v>16400028.077187233</v>
      </c>
      <c r="J715" s="180">
        <f>SUM(J631:J647)+SUM(J668:J713)</f>
        <v>502994.19326712762</v>
      </c>
      <c r="K715" s="180">
        <f>SUM(K668:K713)</f>
        <v>195139248.4147566</v>
      </c>
      <c r="L715" s="180">
        <f>SUM(L668:L713)</f>
        <v>13752331.539820407</v>
      </c>
      <c r="M715" s="180">
        <f>SUM(M668:M713)</f>
        <v>424999242</v>
      </c>
      <c r="N715" s="198" t="s">
        <v>742</v>
      </c>
    </row>
    <row r="716" spans="1:15" ht="12.6" customHeight="1" x14ac:dyDescent="0.25">
      <c r="C716" s="180">
        <f>CE71</f>
        <v>1261110837.48</v>
      </c>
      <c r="D716" s="180">
        <f>D615</f>
        <v>46119098.750000007</v>
      </c>
      <c r="E716" s="180">
        <f>E623</f>
        <v>177956695.90203625</v>
      </c>
      <c r="F716" s="180">
        <f>F624</f>
        <v>4405666.9447524883</v>
      </c>
      <c r="G716" s="180">
        <f>G625</f>
        <v>7531531.423521976</v>
      </c>
      <c r="H716" s="180">
        <f>H628</f>
        <v>10199800.648082724</v>
      </c>
      <c r="I716" s="180">
        <f>I629</f>
        <v>16400028.077187231</v>
      </c>
      <c r="J716" s="180">
        <f>J630</f>
        <v>502994.19326712756</v>
      </c>
      <c r="K716" s="180">
        <f>K644</f>
        <v>195139248.41475663</v>
      </c>
      <c r="L716" s="180">
        <f>L647</f>
        <v>13752331.539820408</v>
      </c>
      <c r="M716" s="180">
        <f>C648</f>
        <v>424999241.54999995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Normal="10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137545041</v>
      </c>
      <c r="C47" s="225">
        <v>12122822</v>
      </c>
      <c r="D47" s="225">
        <v>17528291</v>
      </c>
      <c r="E47" s="225">
        <v>1392075</v>
      </c>
      <c r="F47" s="225">
        <v>0</v>
      </c>
      <c r="G47" s="225">
        <v>933500</v>
      </c>
      <c r="H47" s="225">
        <v>737565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2806790</v>
      </c>
      <c r="P47" s="225">
        <v>7560872</v>
      </c>
      <c r="Q47" s="225">
        <v>3036705</v>
      </c>
      <c r="R47" s="225">
        <v>2745585</v>
      </c>
      <c r="S47" s="225">
        <v>1392185</v>
      </c>
      <c r="T47" s="225">
        <v>0</v>
      </c>
      <c r="U47" s="225">
        <v>7432045</v>
      </c>
      <c r="V47" s="225">
        <v>3387340</v>
      </c>
      <c r="W47" s="225">
        <v>778205</v>
      </c>
      <c r="X47" s="225">
        <v>843218</v>
      </c>
      <c r="Y47" s="225">
        <v>6441458</v>
      </c>
      <c r="Z47" s="225">
        <v>2207814</v>
      </c>
      <c r="AA47" s="225">
        <v>517312</v>
      </c>
      <c r="AB47" s="225">
        <v>9772875</v>
      </c>
      <c r="AC47" s="225">
        <v>1947071</v>
      </c>
      <c r="AD47" s="225">
        <v>404617</v>
      </c>
      <c r="AE47" s="225">
        <v>3166047</v>
      </c>
      <c r="AF47" s="225">
        <v>0</v>
      </c>
      <c r="AG47" s="225">
        <v>2720509</v>
      </c>
      <c r="AH47" s="225">
        <v>0</v>
      </c>
      <c r="AI47" s="225">
        <v>0</v>
      </c>
      <c r="AJ47" s="225">
        <v>20288676</v>
      </c>
      <c r="AK47" s="225">
        <v>901131</v>
      </c>
      <c r="AL47" s="225">
        <v>259052</v>
      </c>
      <c r="AM47" s="225">
        <v>0</v>
      </c>
      <c r="AN47" s="225">
        <v>9313</v>
      </c>
      <c r="AO47" s="225">
        <v>0</v>
      </c>
      <c r="AP47" s="225">
        <v>0</v>
      </c>
      <c r="AQ47" s="225">
        <v>0</v>
      </c>
      <c r="AR47" s="225">
        <v>0</v>
      </c>
      <c r="AS47" s="225">
        <v>0</v>
      </c>
      <c r="AT47" s="225">
        <v>2408931</v>
      </c>
      <c r="AU47" s="225">
        <v>0</v>
      </c>
      <c r="AV47" s="225">
        <v>781843</v>
      </c>
      <c r="AW47" s="225">
        <v>169553</v>
      </c>
      <c r="AX47" s="225">
        <v>0</v>
      </c>
      <c r="AY47" s="225">
        <v>997550</v>
      </c>
      <c r="AZ47" s="225">
        <v>612320</v>
      </c>
      <c r="BA47" s="225">
        <v>107527</v>
      </c>
      <c r="BB47" s="225">
        <v>2184120</v>
      </c>
      <c r="BC47" s="225">
        <v>0</v>
      </c>
      <c r="BD47" s="225">
        <v>0</v>
      </c>
      <c r="BE47" s="225">
        <v>3583106</v>
      </c>
      <c r="BF47" s="225">
        <v>2832605</v>
      </c>
      <c r="BG47" s="225">
        <v>677659</v>
      </c>
      <c r="BH47" s="225">
        <v>0</v>
      </c>
      <c r="BI47" s="225">
        <v>5488298</v>
      </c>
      <c r="BJ47" s="225">
        <v>0</v>
      </c>
      <c r="BK47" s="225">
        <v>62740</v>
      </c>
      <c r="BL47" s="225">
        <v>0</v>
      </c>
      <c r="BM47" s="225">
        <v>0</v>
      </c>
      <c r="BN47" s="225">
        <v>840757</v>
      </c>
      <c r="BO47" s="225">
        <v>0</v>
      </c>
      <c r="BP47" s="225">
        <v>0</v>
      </c>
      <c r="BQ47" s="225">
        <v>0</v>
      </c>
      <c r="BR47" s="225">
        <v>0</v>
      </c>
      <c r="BS47" s="225">
        <v>68489</v>
      </c>
      <c r="BT47" s="225">
        <v>0</v>
      </c>
      <c r="BU47" s="225">
        <v>0</v>
      </c>
      <c r="BV47" s="225">
        <v>0</v>
      </c>
      <c r="BW47" s="225">
        <v>1456928</v>
      </c>
      <c r="BX47" s="225">
        <v>1579811</v>
      </c>
      <c r="BY47" s="225">
        <v>643341</v>
      </c>
      <c r="BZ47" s="225">
        <v>1414200</v>
      </c>
      <c r="CA47" s="225">
        <v>253318</v>
      </c>
      <c r="CB47" s="225">
        <v>41065</v>
      </c>
      <c r="CC47" s="225">
        <v>7807</v>
      </c>
      <c r="CD47" s="195"/>
      <c r="CE47" s="195">
        <f>SUM(C47:CC47)</f>
        <v>137545041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137545041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48069926</v>
      </c>
      <c r="C51" s="225">
        <v>1227469</v>
      </c>
      <c r="D51" s="225">
        <v>362761</v>
      </c>
      <c r="E51" s="225">
        <v>24205</v>
      </c>
      <c r="F51" s="225">
        <v>0</v>
      </c>
      <c r="G51" s="225">
        <v>0</v>
      </c>
      <c r="H51" s="225">
        <v>0</v>
      </c>
      <c r="I51" s="225">
        <v>0</v>
      </c>
      <c r="J51" s="225">
        <v>0</v>
      </c>
      <c r="K51" s="225">
        <v>0</v>
      </c>
      <c r="L51" s="225">
        <v>0</v>
      </c>
      <c r="M51" s="225">
        <v>0</v>
      </c>
      <c r="N51" s="225">
        <v>0</v>
      </c>
      <c r="O51" s="225">
        <v>57148</v>
      </c>
      <c r="P51" s="225">
        <v>3854487</v>
      </c>
      <c r="Q51" s="225">
        <v>129912</v>
      </c>
      <c r="R51" s="225">
        <v>38797</v>
      </c>
      <c r="S51" s="225">
        <v>714014</v>
      </c>
      <c r="T51" s="225">
        <v>0</v>
      </c>
      <c r="U51" s="225">
        <v>835690</v>
      </c>
      <c r="V51" s="225">
        <v>1480781</v>
      </c>
      <c r="W51" s="225">
        <v>951073</v>
      </c>
      <c r="X51" s="225">
        <v>726139</v>
      </c>
      <c r="Y51" s="225">
        <v>3334752</v>
      </c>
      <c r="Z51" s="225">
        <v>1278223</v>
      </c>
      <c r="AA51" s="225">
        <v>364233</v>
      </c>
      <c r="AB51" s="225">
        <v>47825</v>
      </c>
      <c r="AC51" s="225">
        <v>445660</v>
      </c>
      <c r="AD51" s="225">
        <v>132783</v>
      </c>
      <c r="AE51" s="225">
        <v>54958</v>
      </c>
      <c r="AF51" s="225">
        <v>0</v>
      </c>
      <c r="AG51" s="225">
        <v>97522</v>
      </c>
      <c r="AH51" s="225">
        <v>0</v>
      </c>
      <c r="AI51" s="225">
        <v>0</v>
      </c>
      <c r="AJ51" s="225">
        <v>1249558</v>
      </c>
      <c r="AK51" s="225">
        <v>4231</v>
      </c>
      <c r="AL51" s="225">
        <v>0</v>
      </c>
      <c r="AM51" s="225">
        <v>0</v>
      </c>
      <c r="AN51" s="225">
        <v>15031</v>
      </c>
      <c r="AO51" s="225">
        <v>0</v>
      </c>
      <c r="AP51" s="225">
        <v>0</v>
      </c>
      <c r="AQ51" s="225">
        <v>0</v>
      </c>
      <c r="AR51" s="225">
        <v>0</v>
      </c>
      <c r="AS51" s="225">
        <v>0</v>
      </c>
      <c r="AT51" s="225">
        <v>72956</v>
      </c>
      <c r="AU51" s="225">
        <v>0</v>
      </c>
      <c r="AV51" s="225">
        <v>24536</v>
      </c>
      <c r="AW51" s="225">
        <v>0</v>
      </c>
      <c r="AX51" s="225">
        <v>0</v>
      </c>
      <c r="AY51" s="225">
        <v>46595</v>
      </c>
      <c r="AZ51" s="225">
        <v>60430</v>
      </c>
      <c r="BA51" s="225">
        <v>0</v>
      </c>
      <c r="BB51" s="225">
        <v>0</v>
      </c>
      <c r="BC51" s="225">
        <v>0</v>
      </c>
      <c r="BD51" s="225">
        <v>0</v>
      </c>
      <c r="BE51" s="225">
        <v>1337677</v>
      </c>
      <c r="BF51" s="225">
        <v>41263</v>
      </c>
      <c r="BG51" s="225">
        <v>138201</v>
      </c>
      <c r="BH51" s="225">
        <v>1806305</v>
      </c>
      <c r="BI51" s="225">
        <v>26939335</v>
      </c>
      <c r="BJ51" s="225">
        <v>0</v>
      </c>
      <c r="BK51" s="225">
        <v>1901</v>
      </c>
      <c r="BL51" s="225">
        <v>0</v>
      </c>
      <c r="BM51" s="225">
        <v>0</v>
      </c>
      <c r="BN51" s="225">
        <v>9189</v>
      </c>
      <c r="BO51" s="225">
        <v>0</v>
      </c>
      <c r="BP51" s="225">
        <v>0</v>
      </c>
      <c r="BQ51" s="225">
        <v>0</v>
      </c>
      <c r="BR51" s="225">
        <v>0</v>
      </c>
      <c r="BS51" s="225">
        <v>0</v>
      </c>
      <c r="BT51" s="225">
        <v>0</v>
      </c>
      <c r="BU51" s="225">
        <v>0</v>
      </c>
      <c r="BV51" s="225">
        <v>23066</v>
      </c>
      <c r="BW51" s="225">
        <v>0</v>
      </c>
      <c r="BX51" s="225">
        <v>1385</v>
      </c>
      <c r="BY51" s="225">
        <v>17264</v>
      </c>
      <c r="BZ51" s="225">
        <v>122571</v>
      </c>
      <c r="CA51" s="225">
        <v>0</v>
      </c>
      <c r="CB51" s="225">
        <v>0</v>
      </c>
      <c r="CC51" s="225">
        <v>0</v>
      </c>
      <c r="CD51" s="195"/>
      <c r="CE51" s="195">
        <f>SUM(C51:CD51)</f>
        <v>48069926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48069926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33719</v>
      </c>
      <c r="D59" s="184">
        <v>85550</v>
      </c>
      <c r="E59" s="184">
        <v>9190</v>
      </c>
      <c r="F59" s="184"/>
      <c r="G59" s="184">
        <v>4715</v>
      </c>
      <c r="H59" s="184">
        <v>3394</v>
      </c>
      <c r="I59" s="184"/>
      <c r="J59" s="184"/>
      <c r="K59" s="184"/>
      <c r="L59" s="184"/>
      <c r="M59" s="184"/>
      <c r="N59" s="184"/>
      <c r="O59" s="184">
        <v>1763</v>
      </c>
      <c r="P59" s="185">
        <v>3136300</v>
      </c>
      <c r="Q59" s="185">
        <v>5200332</v>
      </c>
      <c r="R59" s="185">
        <v>2988700</v>
      </c>
      <c r="S59" s="248"/>
      <c r="T59" s="248"/>
      <c r="U59" s="224">
        <v>2176204</v>
      </c>
      <c r="V59" s="185">
        <v>1692450</v>
      </c>
      <c r="W59" s="185">
        <v>134559</v>
      </c>
      <c r="X59" s="185">
        <v>155046</v>
      </c>
      <c r="Y59" s="185">
        <v>283833</v>
      </c>
      <c r="Z59" s="185">
        <v>245393</v>
      </c>
      <c r="AA59" s="185">
        <v>31437</v>
      </c>
      <c r="AB59" s="248"/>
      <c r="AC59" s="185">
        <v>67709</v>
      </c>
      <c r="AD59" s="185">
        <v>23173</v>
      </c>
      <c r="AE59" s="185">
        <v>231398</v>
      </c>
      <c r="AF59" s="185"/>
      <c r="AG59" s="185">
        <v>28279</v>
      </c>
      <c r="AH59" s="185"/>
      <c r="AI59" s="185"/>
      <c r="AJ59" s="185">
        <v>353718</v>
      </c>
      <c r="AK59" s="185">
        <v>77613</v>
      </c>
      <c r="AL59" s="185">
        <v>13189</v>
      </c>
      <c r="AM59" s="185"/>
      <c r="AN59" s="185">
        <v>1326</v>
      </c>
      <c r="AO59" s="185"/>
      <c r="AP59" s="185"/>
      <c r="AQ59" s="185"/>
      <c r="AR59" s="185"/>
      <c r="AS59" s="185"/>
      <c r="AT59" s="185">
        <v>399</v>
      </c>
      <c r="AU59" s="185"/>
      <c r="AV59" s="248"/>
      <c r="AW59" s="248"/>
      <c r="AX59" s="248"/>
      <c r="AY59" s="185">
        <v>308087</v>
      </c>
      <c r="AZ59" s="185">
        <v>1071433</v>
      </c>
      <c r="BA59" s="248"/>
      <c r="BB59" s="248"/>
      <c r="BC59" s="248"/>
      <c r="BD59" s="248"/>
      <c r="BE59" s="185">
        <v>1139620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370.74</v>
      </c>
      <c r="D60" s="186">
        <v>615.44000000000005</v>
      </c>
      <c r="E60" s="186">
        <v>41.59</v>
      </c>
      <c r="F60" s="186" t="s">
        <v>1268</v>
      </c>
      <c r="G60" s="186">
        <v>31.69</v>
      </c>
      <c r="H60" s="186">
        <v>22.44</v>
      </c>
      <c r="I60" s="186" t="s">
        <v>1268</v>
      </c>
      <c r="J60" s="186" t="s">
        <v>1268</v>
      </c>
      <c r="K60" s="186" t="s">
        <v>1268</v>
      </c>
      <c r="L60" s="186" t="s">
        <v>1268</v>
      </c>
      <c r="M60" s="186" t="s">
        <v>1268</v>
      </c>
      <c r="N60" s="186" t="s">
        <v>1268</v>
      </c>
      <c r="O60" s="186">
        <v>78.27</v>
      </c>
      <c r="P60" s="186">
        <v>235.88</v>
      </c>
      <c r="Q60" s="186">
        <v>89.48</v>
      </c>
      <c r="R60" s="186">
        <v>64.02</v>
      </c>
      <c r="S60" s="186">
        <v>79.11</v>
      </c>
      <c r="T60" s="186" t="s">
        <v>1268</v>
      </c>
      <c r="U60" s="186">
        <v>287.99</v>
      </c>
      <c r="V60" s="186">
        <v>100.94</v>
      </c>
      <c r="W60" s="186">
        <v>21.4</v>
      </c>
      <c r="X60" s="186">
        <v>26.37</v>
      </c>
      <c r="Y60" s="186">
        <v>205.57</v>
      </c>
      <c r="Z60" s="186">
        <v>56.22</v>
      </c>
      <c r="AA60" s="186">
        <v>9.8800000000000008</v>
      </c>
      <c r="AB60" s="186">
        <v>245.97</v>
      </c>
      <c r="AC60" s="186">
        <v>64.38</v>
      </c>
      <c r="AD60" s="186">
        <v>13.96</v>
      </c>
      <c r="AE60" s="186">
        <v>86.87</v>
      </c>
      <c r="AF60" s="186" t="s">
        <v>1268</v>
      </c>
      <c r="AG60" s="186">
        <v>84.81</v>
      </c>
      <c r="AH60" s="186" t="s">
        <v>1268</v>
      </c>
      <c r="AI60" s="186" t="s">
        <v>1268</v>
      </c>
      <c r="AJ60" s="186">
        <v>723.03</v>
      </c>
      <c r="AK60" s="186">
        <v>25.23</v>
      </c>
      <c r="AL60" s="186">
        <v>7.96</v>
      </c>
      <c r="AM60" s="186" t="s">
        <v>1268</v>
      </c>
      <c r="AN60" s="186">
        <v>0.37</v>
      </c>
      <c r="AO60" s="186" t="s">
        <v>1268</v>
      </c>
      <c r="AP60" s="186" t="s">
        <v>1268</v>
      </c>
      <c r="AQ60" s="186" t="s">
        <v>1268</v>
      </c>
      <c r="AR60" s="186" t="s">
        <v>1268</v>
      </c>
      <c r="AS60" s="186" t="s">
        <v>1268</v>
      </c>
      <c r="AT60" s="186">
        <v>71.52</v>
      </c>
      <c r="AU60" s="186" t="s">
        <v>1268</v>
      </c>
      <c r="AV60" s="186">
        <v>18.47</v>
      </c>
      <c r="AW60" s="186">
        <v>5.5</v>
      </c>
      <c r="AX60" s="186" t="s">
        <v>1268</v>
      </c>
      <c r="AY60" s="186">
        <v>72.959999999999994</v>
      </c>
      <c r="AZ60" s="186">
        <v>43.42</v>
      </c>
      <c r="BA60" s="186">
        <v>7.2</v>
      </c>
      <c r="BB60" s="186">
        <v>69.61</v>
      </c>
      <c r="BC60" s="186" t="s">
        <v>1268</v>
      </c>
      <c r="BD60" s="186" t="s">
        <v>1268</v>
      </c>
      <c r="BE60" s="186">
        <v>136.88999999999999</v>
      </c>
      <c r="BF60" s="186">
        <v>192.01</v>
      </c>
      <c r="BG60" s="186">
        <v>27.62</v>
      </c>
      <c r="BH60" s="186" t="s">
        <v>1268</v>
      </c>
      <c r="BI60" s="186">
        <v>43.43</v>
      </c>
      <c r="BJ60" s="186">
        <v>0</v>
      </c>
      <c r="BK60" s="186">
        <v>3.03</v>
      </c>
      <c r="BL60" s="186">
        <v>0</v>
      </c>
      <c r="BM60" s="186" t="s">
        <v>1268</v>
      </c>
      <c r="BN60" s="186">
        <v>16.18</v>
      </c>
      <c r="BO60" s="186" t="s">
        <v>1268</v>
      </c>
      <c r="BP60" s="186" t="s">
        <v>1268</v>
      </c>
      <c r="BQ60" s="186" t="s">
        <v>1268</v>
      </c>
      <c r="BR60" s="186" t="s">
        <v>1268</v>
      </c>
      <c r="BS60" s="186">
        <v>4.4400000000000004</v>
      </c>
      <c r="BT60" s="186" t="s">
        <v>1268</v>
      </c>
      <c r="BU60" s="186" t="s">
        <v>1268</v>
      </c>
      <c r="BV60" s="186">
        <v>0</v>
      </c>
      <c r="BW60" s="186">
        <v>30.02</v>
      </c>
      <c r="BX60" s="186">
        <v>48.39</v>
      </c>
      <c r="BY60" s="186">
        <v>18.079999999999998</v>
      </c>
      <c r="BZ60" s="186">
        <v>43.66</v>
      </c>
      <c r="CA60" s="186">
        <v>6.91</v>
      </c>
      <c r="CB60" s="186">
        <v>2.02</v>
      </c>
      <c r="CC60" s="186">
        <v>0.4</v>
      </c>
      <c r="CD60" s="249" t="s">
        <v>221</v>
      </c>
      <c r="CE60" s="251">
        <f t="shared" ref="CE60:CE70" si="0">SUM(C60:CD60)</f>
        <v>4451.37</v>
      </c>
    </row>
    <row r="61" spans="1:84" ht="12.6" customHeight="1" x14ac:dyDescent="0.25">
      <c r="A61" s="171" t="s">
        <v>235</v>
      </c>
      <c r="B61" s="175"/>
      <c r="C61" s="225">
        <v>35242420.409999996</v>
      </c>
      <c r="D61" s="225">
        <v>48566724.460000001</v>
      </c>
      <c r="E61" s="225">
        <v>3857070.63</v>
      </c>
      <c r="F61" s="225">
        <v>0</v>
      </c>
      <c r="G61" s="225">
        <v>2654450.87</v>
      </c>
      <c r="H61" s="225">
        <v>2049148.4</v>
      </c>
      <c r="I61" s="225">
        <v>0</v>
      </c>
      <c r="J61" s="225">
        <v>0</v>
      </c>
      <c r="K61" s="225">
        <v>0</v>
      </c>
      <c r="L61" s="225">
        <v>0</v>
      </c>
      <c r="M61" s="225">
        <v>0</v>
      </c>
      <c r="N61" s="225">
        <v>0</v>
      </c>
      <c r="O61" s="225">
        <v>8087005.2699999996</v>
      </c>
      <c r="P61" s="225">
        <v>21256404.84</v>
      </c>
      <c r="Q61" s="225">
        <v>9059670.5099999998</v>
      </c>
      <c r="R61" s="225">
        <v>8288960.4100000001</v>
      </c>
      <c r="S61" s="225">
        <v>3882768.88</v>
      </c>
      <c r="T61" s="225">
        <v>0</v>
      </c>
      <c r="U61" s="225">
        <v>20331745.760000002</v>
      </c>
      <c r="V61" s="225">
        <v>10608191.68</v>
      </c>
      <c r="W61" s="225">
        <v>2068553.06</v>
      </c>
      <c r="X61" s="225">
        <v>2397745.0499999998</v>
      </c>
      <c r="Y61" s="225">
        <v>17635837.66</v>
      </c>
      <c r="Z61" s="225">
        <v>6380096.1100000003</v>
      </c>
      <c r="AA61" s="225">
        <v>1354484.14</v>
      </c>
      <c r="AB61" s="225">
        <v>26286722.199999999</v>
      </c>
      <c r="AC61" s="225">
        <v>5212682.83</v>
      </c>
      <c r="AD61" s="225">
        <v>1104503.82</v>
      </c>
      <c r="AE61" s="225">
        <v>8302669.6299999999</v>
      </c>
      <c r="AF61" s="225">
        <v>0</v>
      </c>
      <c r="AG61" s="225">
        <v>9641514.6899999995</v>
      </c>
      <c r="AH61" s="225">
        <v>0</v>
      </c>
      <c r="AI61" s="225">
        <v>0</v>
      </c>
      <c r="AJ61" s="225">
        <v>54442698.609999999</v>
      </c>
      <c r="AK61" s="225">
        <v>2333850.79</v>
      </c>
      <c r="AL61" s="225">
        <v>711285.63</v>
      </c>
      <c r="AM61" s="225">
        <v>0</v>
      </c>
      <c r="AN61" s="225">
        <v>25778.15</v>
      </c>
      <c r="AO61" s="225">
        <v>0</v>
      </c>
      <c r="AP61" s="225">
        <v>0</v>
      </c>
      <c r="AQ61" s="225">
        <v>0</v>
      </c>
      <c r="AR61" s="225">
        <v>0</v>
      </c>
      <c r="AS61" s="225">
        <v>0</v>
      </c>
      <c r="AT61" s="225">
        <v>7177532.8799999999</v>
      </c>
      <c r="AU61" s="225">
        <v>0</v>
      </c>
      <c r="AV61" s="225">
        <v>2088356.04</v>
      </c>
      <c r="AW61" s="225">
        <v>485185.16</v>
      </c>
      <c r="AX61" s="225">
        <v>0</v>
      </c>
      <c r="AY61" s="225">
        <v>2859908.91</v>
      </c>
      <c r="AZ61" s="225">
        <v>1748012.9</v>
      </c>
      <c r="BA61" s="225">
        <v>282215.40999999997</v>
      </c>
      <c r="BB61" s="225">
        <v>5952569.9800000004</v>
      </c>
      <c r="BC61" s="225">
        <v>0</v>
      </c>
      <c r="BD61" s="225">
        <v>0</v>
      </c>
      <c r="BE61" s="225">
        <v>9671338.9000000004</v>
      </c>
      <c r="BF61" s="225">
        <v>7945787.5</v>
      </c>
      <c r="BG61" s="225">
        <v>1824815.35</v>
      </c>
      <c r="BH61" s="225">
        <v>0</v>
      </c>
      <c r="BI61" s="225">
        <v>4107931.5</v>
      </c>
      <c r="BJ61" s="225">
        <v>0</v>
      </c>
      <c r="BK61" s="225">
        <v>158124</v>
      </c>
      <c r="BL61" s="225">
        <v>0</v>
      </c>
      <c r="BM61" s="225">
        <v>0</v>
      </c>
      <c r="BN61" s="225">
        <v>2589177.5699999998</v>
      </c>
      <c r="BO61" s="225">
        <v>0</v>
      </c>
      <c r="BP61" s="225">
        <v>0</v>
      </c>
      <c r="BQ61" s="225">
        <v>0</v>
      </c>
      <c r="BR61" s="225">
        <v>0</v>
      </c>
      <c r="BS61" s="225">
        <v>198720.48</v>
      </c>
      <c r="BT61" s="225">
        <v>0</v>
      </c>
      <c r="BU61" s="225">
        <v>0</v>
      </c>
      <c r="BV61" s="225">
        <v>0</v>
      </c>
      <c r="BW61" s="225">
        <v>5696817.6600000001</v>
      </c>
      <c r="BX61" s="225">
        <v>4926060.01</v>
      </c>
      <c r="BY61" s="225">
        <v>1919240.8</v>
      </c>
      <c r="BZ61" s="225">
        <v>4310309.62</v>
      </c>
      <c r="CA61" s="225">
        <v>776392.37</v>
      </c>
      <c r="CB61" s="225">
        <v>130382.51</v>
      </c>
      <c r="CC61" s="225">
        <v>24027.21</v>
      </c>
      <c r="CD61" s="249" t="s">
        <v>221</v>
      </c>
      <c r="CE61" s="195">
        <f t="shared" si="0"/>
        <v>376655891.25000012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12122822</v>
      </c>
      <c r="D62" s="195">
        <f t="shared" si="1"/>
        <v>17528291</v>
      </c>
      <c r="E62" s="195">
        <f t="shared" si="1"/>
        <v>1392075</v>
      </c>
      <c r="F62" s="195">
        <f t="shared" si="1"/>
        <v>0</v>
      </c>
      <c r="G62" s="195">
        <f t="shared" si="1"/>
        <v>933500</v>
      </c>
      <c r="H62" s="195">
        <f t="shared" si="1"/>
        <v>737565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2806790</v>
      </c>
      <c r="P62" s="195">
        <f t="shared" si="1"/>
        <v>7560872</v>
      </c>
      <c r="Q62" s="195">
        <f t="shared" si="1"/>
        <v>3036705</v>
      </c>
      <c r="R62" s="195">
        <f t="shared" si="1"/>
        <v>2745585</v>
      </c>
      <c r="S62" s="195">
        <f t="shared" si="1"/>
        <v>1392185</v>
      </c>
      <c r="T62" s="195">
        <f t="shared" si="1"/>
        <v>0</v>
      </c>
      <c r="U62" s="195">
        <f t="shared" si="1"/>
        <v>7432045</v>
      </c>
      <c r="V62" s="195">
        <f t="shared" si="1"/>
        <v>3387340</v>
      </c>
      <c r="W62" s="195">
        <f t="shared" si="1"/>
        <v>778205</v>
      </c>
      <c r="X62" s="195">
        <f t="shared" si="1"/>
        <v>843218</v>
      </c>
      <c r="Y62" s="195">
        <f t="shared" si="1"/>
        <v>6441458</v>
      </c>
      <c r="Z62" s="195">
        <f t="shared" si="1"/>
        <v>2207814</v>
      </c>
      <c r="AA62" s="195">
        <f t="shared" si="1"/>
        <v>517312</v>
      </c>
      <c r="AB62" s="195">
        <f t="shared" si="1"/>
        <v>9772875</v>
      </c>
      <c r="AC62" s="195">
        <f t="shared" si="1"/>
        <v>1947071</v>
      </c>
      <c r="AD62" s="195">
        <f t="shared" si="1"/>
        <v>404617</v>
      </c>
      <c r="AE62" s="195">
        <f t="shared" si="1"/>
        <v>3166047</v>
      </c>
      <c r="AF62" s="195">
        <f t="shared" si="1"/>
        <v>0</v>
      </c>
      <c r="AG62" s="195">
        <f t="shared" si="1"/>
        <v>2720509</v>
      </c>
      <c r="AH62" s="195">
        <f t="shared" si="1"/>
        <v>0</v>
      </c>
      <c r="AI62" s="195">
        <f t="shared" si="1"/>
        <v>0</v>
      </c>
      <c r="AJ62" s="195">
        <f t="shared" si="1"/>
        <v>20288676</v>
      </c>
      <c r="AK62" s="195">
        <f t="shared" si="1"/>
        <v>901131</v>
      </c>
      <c r="AL62" s="195">
        <f t="shared" si="1"/>
        <v>259052</v>
      </c>
      <c r="AM62" s="195">
        <f t="shared" si="1"/>
        <v>0</v>
      </c>
      <c r="AN62" s="195">
        <f t="shared" si="1"/>
        <v>9313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2408931</v>
      </c>
      <c r="AU62" s="195">
        <f t="shared" si="1"/>
        <v>0</v>
      </c>
      <c r="AV62" s="195">
        <f t="shared" si="1"/>
        <v>781843</v>
      </c>
      <c r="AW62" s="195">
        <f t="shared" si="1"/>
        <v>169553</v>
      </c>
      <c r="AX62" s="195">
        <f t="shared" si="1"/>
        <v>0</v>
      </c>
      <c r="AY62" s="195">
        <f>ROUND(AY47+AY48,0)</f>
        <v>997550</v>
      </c>
      <c r="AZ62" s="195">
        <f>ROUND(AZ47+AZ48,0)</f>
        <v>612320</v>
      </c>
      <c r="BA62" s="195">
        <f>ROUND(BA47+BA48,0)</f>
        <v>107527</v>
      </c>
      <c r="BB62" s="195">
        <f t="shared" si="1"/>
        <v>2184120</v>
      </c>
      <c r="BC62" s="195">
        <f t="shared" si="1"/>
        <v>0</v>
      </c>
      <c r="BD62" s="195">
        <f t="shared" si="1"/>
        <v>0</v>
      </c>
      <c r="BE62" s="195">
        <f t="shared" si="1"/>
        <v>3583106</v>
      </c>
      <c r="BF62" s="195">
        <f t="shared" si="1"/>
        <v>2832605</v>
      </c>
      <c r="BG62" s="195">
        <f t="shared" si="1"/>
        <v>677659</v>
      </c>
      <c r="BH62" s="195">
        <f t="shared" si="1"/>
        <v>0</v>
      </c>
      <c r="BI62" s="195">
        <f t="shared" si="1"/>
        <v>5488298</v>
      </c>
      <c r="BJ62" s="195">
        <f t="shared" si="1"/>
        <v>0</v>
      </c>
      <c r="BK62" s="195">
        <f t="shared" si="1"/>
        <v>62740</v>
      </c>
      <c r="BL62" s="195">
        <f t="shared" si="1"/>
        <v>0</v>
      </c>
      <c r="BM62" s="195">
        <f t="shared" si="1"/>
        <v>0</v>
      </c>
      <c r="BN62" s="195">
        <f t="shared" si="1"/>
        <v>840757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68489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1456928</v>
      </c>
      <c r="BX62" s="195">
        <f t="shared" si="2"/>
        <v>1579811</v>
      </c>
      <c r="BY62" s="195">
        <f t="shared" si="2"/>
        <v>643341</v>
      </c>
      <c r="BZ62" s="195">
        <f t="shared" si="2"/>
        <v>1414200</v>
      </c>
      <c r="CA62" s="195">
        <f t="shared" si="2"/>
        <v>253318</v>
      </c>
      <c r="CB62" s="195">
        <f t="shared" si="2"/>
        <v>41065</v>
      </c>
      <c r="CC62" s="195">
        <f t="shared" si="2"/>
        <v>7807</v>
      </c>
      <c r="CD62" s="249" t="s">
        <v>221</v>
      </c>
      <c r="CE62" s="195">
        <f t="shared" si="0"/>
        <v>137545041</v>
      </c>
      <c r="CF62" s="252"/>
    </row>
    <row r="63" spans="1:84" ht="12.6" customHeight="1" x14ac:dyDescent="0.25">
      <c r="A63" s="171" t="s">
        <v>236</v>
      </c>
      <c r="B63" s="175"/>
      <c r="C63" s="225">
        <v>0</v>
      </c>
      <c r="D63" s="225">
        <v>0</v>
      </c>
      <c r="E63" s="225">
        <v>0</v>
      </c>
      <c r="F63" s="225">
        <v>0</v>
      </c>
      <c r="G63" s="225">
        <v>0</v>
      </c>
      <c r="H63" s="225">
        <v>0</v>
      </c>
      <c r="I63" s="225">
        <v>0</v>
      </c>
      <c r="J63" s="225">
        <v>0</v>
      </c>
      <c r="K63" s="225">
        <v>0</v>
      </c>
      <c r="L63" s="225">
        <v>0</v>
      </c>
      <c r="M63" s="225">
        <v>0</v>
      </c>
      <c r="N63" s="225">
        <v>0</v>
      </c>
      <c r="O63" s="225">
        <v>0</v>
      </c>
      <c r="P63" s="225">
        <v>0</v>
      </c>
      <c r="Q63" s="225">
        <v>0</v>
      </c>
      <c r="R63" s="225">
        <v>0</v>
      </c>
      <c r="S63" s="225">
        <v>0</v>
      </c>
      <c r="T63" s="225">
        <v>0</v>
      </c>
      <c r="U63" s="225">
        <v>0</v>
      </c>
      <c r="V63" s="225">
        <v>0</v>
      </c>
      <c r="W63" s="225">
        <v>0</v>
      </c>
      <c r="X63" s="225">
        <v>0</v>
      </c>
      <c r="Y63" s="225">
        <v>0</v>
      </c>
      <c r="Z63" s="225">
        <v>0</v>
      </c>
      <c r="AA63" s="225">
        <v>0</v>
      </c>
      <c r="AB63" s="225">
        <v>0</v>
      </c>
      <c r="AC63" s="225">
        <v>0</v>
      </c>
      <c r="AD63" s="225">
        <v>0</v>
      </c>
      <c r="AE63" s="225">
        <v>0</v>
      </c>
      <c r="AF63" s="225">
        <v>0</v>
      </c>
      <c r="AG63" s="225">
        <v>0</v>
      </c>
      <c r="AH63" s="225">
        <v>0</v>
      </c>
      <c r="AI63" s="225">
        <v>0</v>
      </c>
      <c r="AJ63" s="225">
        <v>0</v>
      </c>
      <c r="AK63" s="225">
        <v>0</v>
      </c>
      <c r="AL63" s="225">
        <v>0</v>
      </c>
      <c r="AM63" s="225">
        <v>0</v>
      </c>
      <c r="AN63" s="225">
        <v>0</v>
      </c>
      <c r="AO63" s="225">
        <v>0</v>
      </c>
      <c r="AP63" s="225">
        <v>0</v>
      </c>
      <c r="AQ63" s="225">
        <v>0</v>
      </c>
      <c r="AR63" s="225">
        <v>0</v>
      </c>
      <c r="AS63" s="225">
        <v>0</v>
      </c>
      <c r="AT63" s="225">
        <v>0</v>
      </c>
      <c r="AU63" s="225">
        <v>0</v>
      </c>
      <c r="AV63" s="225">
        <v>0</v>
      </c>
      <c r="AW63" s="225">
        <v>0</v>
      </c>
      <c r="AX63" s="225">
        <v>0</v>
      </c>
      <c r="AY63" s="225">
        <v>0</v>
      </c>
      <c r="AZ63" s="225">
        <v>0</v>
      </c>
      <c r="BA63" s="225">
        <v>0</v>
      </c>
      <c r="BB63" s="225">
        <v>0</v>
      </c>
      <c r="BC63" s="225">
        <v>0</v>
      </c>
      <c r="BD63" s="225">
        <v>0</v>
      </c>
      <c r="BE63" s="225">
        <v>0</v>
      </c>
      <c r="BF63" s="225">
        <v>0</v>
      </c>
      <c r="BG63" s="225">
        <v>0</v>
      </c>
      <c r="BH63" s="225">
        <v>0</v>
      </c>
      <c r="BI63" s="225">
        <v>0</v>
      </c>
      <c r="BJ63" s="225">
        <v>212687.98</v>
      </c>
      <c r="BK63" s="225">
        <v>0</v>
      </c>
      <c r="BL63" s="225">
        <v>0</v>
      </c>
      <c r="BM63" s="225">
        <v>0</v>
      </c>
      <c r="BN63" s="225">
        <v>195042.59</v>
      </c>
      <c r="BO63" s="225">
        <v>0</v>
      </c>
      <c r="BP63" s="225">
        <v>0</v>
      </c>
      <c r="BQ63" s="225">
        <v>0</v>
      </c>
      <c r="BR63" s="225">
        <v>0</v>
      </c>
      <c r="BS63" s="225">
        <v>0</v>
      </c>
      <c r="BT63" s="225">
        <v>0</v>
      </c>
      <c r="BU63" s="225">
        <v>0</v>
      </c>
      <c r="BV63" s="225">
        <v>0</v>
      </c>
      <c r="BW63" s="225">
        <v>0</v>
      </c>
      <c r="BX63" s="225">
        <v>0</v>
      </c>
      <c r="BY63" s="225">
        <v>0</v>
      </c>
      <c r="BZ63" s="225">
        <v>0</v>
      </c>
      <c r="CA63" s="225">
        <v>0</v>
      </c>
      <c r="CB63" s="225">
        <v>0</v>
      </c>
      <c r="CC63" s="225">
        <v>84975234.75</v>
      </c>
      <c r="CD63" s="249" t="s">
        <v>221</v>
      </c>
      <c r="CE63" s="195">
        <f t="shared" si="0"/>
        <v>85382965.319999993</v>
      </c>
      <c r="CF63" s="252"/>
    </row>
    <row r="64" spans="1:84" ht="12.6" customHeight="1" x14ac:dyDescent="0.25">
      <c r="A64" s="171" t="s">
        <v>237</v>
      </c>
      <c r="B64" s="175"/>
      <c r="C64" s="225">
        <v>3864572.29</v>
      </c>
      <c r="D64" s="225">
        <v>4542007.03</v>
      </c>
      <c r="E64" s="225">
        <v>261117.59</v>
      </c>
      <c r="F64" s="225">
        <v>0</v>
      </c>
      <c r="G64" s="225">
        <v>124019.29</v>
      </c>
      <c r="H64" s="225">
        <v>23016.959999999999</v>
      </c>
      <c r="I64" s="225">
        <v>0</v>
      </c>
      <c r="J64" s="225">
        <v>0</v>
      </c>
      <c r="K64" s="225">
        <v>0</v>
      </c>
      <c r="L64" s="225">
        <v>0</v>
      </c>
      <c r="M64" s="225">
        <v>0</v>
      </c>
      <c r="N64" s="225">
        <v>0</v>
      </c>
      <c r="O64" s="225">
        <v>647767.97</v>
      </c>
      <c r="P64" s="225">
        <v>45490712.909999996</v>
      </c>
      <c r="Q64" s="225">
        <v>738344</v>
      </c>
      <c r="R64" s="225">
        <v>3893149.55</v>
      </c>
      <c r="S64" s="225">
        <v>2882233.1</v>
      </c>
      <c r="T64" s="225">
        <v>0</v>
      </c>
      <c r="U64" s="225">
        <v>17898423.010000002</v>
      </c>
      <c r="V64" s="225">
        <v>37928767.640000001</v>
      </c>
      <c r="W64" s="225">
        <v>560632.42000000004</v>
      </c>
      <c r="X64" s="225">
        <v>733617.12</v>
      </c>
      <c r="Y64" s="225">
        <v>6408706.9000000004</v>
      </c>
      <c r="Z64" s="225">
        <v>164903.23000000001</v>
      </c>
      <c r="AA64" s="225">
        <v>4388898.43</v>
      </c>
      <c r="AB64" s="225">
        <v>115497746.88</v>
      </c>
      <c r="AC64" s="225">
        <v>1247955.24</v>
      </c>
      <c r="AD64" s="225">
        <v>322729.74</v>
      </c>
      <c r="AE64" s="225">
        <v>137083.45000000001</v>
      </c>
      <c r="AF64" s="225">
        <v>0</v>
      </c>
      <c r="AG64" s="225">
        <v>894526.14</v>
      </c>
      <c r="AH64" s="225">
        <v>0</v>
      </c>
      <c r="AI64" s="225">
        <v>0</v>
      </c>
      <c r="AJ64" s="225">
        <v>10072558.369999999</v>
      </c>
      <c r="AK64" s="225">
        <v>23624.04</v>
      </c>
      <c r="AL64" s="225">
        <v>705.09</v>
      </c>
      <c r="AM64" s="225">
        <v>0</v>
      </c>
      <c r="AN64" s="225">
        <v>23826.87</v>
      </c>
      <c r="AO64" s="225">
        <v>0</v>
      </c>
      <c r="AP64" s="225">
        <v>0</v>
      </c>
      <c r="AQ64" s="225">
        <v>0</v>
      </c>
      <c r="AR64" s="225">
        <v>0</v>
      </c>
      <c r="AS64" s="225">
        <v>0</v>
      </c>
      <c r="AT64" s="225">
        <v>29576990.920000002</v>
      </c>
      <c r="AU64" s="225">
        <v>0</v>
      </c>
      <c r="AV64" s="225">
        <v>695890.6</v>
      </c>
      <c r="AW64" s="225">
        <v>208247.14</v>
      </c>
      <c r="AX64" s="225">
        <v>0</v>
      </c>
      <c r="AY64" s="225">
        <v>1383725.77</v>
      </c>
      <c r="AZ64" s="225">
        <v>2825725.39</v>
      </c>
      <c r="BA64" s="225">
        <v>65</v>
      </c>
      <c r="BB64" s="225">
        <v>23832.15</v>
      </c>
      <c r="BC64" s="225">
        <v>0</v>
      </c>
      <c r="BD64" s="225">
        <v>0</v>
      </c>
      <c r="BE64" s="225">
        <v>1061817.76</v>
      </c>
      <c r="BF64" s="225">
        <v>736754.67</v>
      </c>
      <c r="BG64" s="225">
        <v>227823.46</v>
      </c>
      <c r="BH64" s="225">
        <v>0</v>
      </c>
      <c r="BI64" s="225">
        <v>-2106144.9</v>
      </c>
      <c r="BJ64" s="225">
        <v>0</v>
      </c>
      <c r="BK64" s="225">
        <v>0</v>
      </c>
      <c r="BL64" s="225">
        <v>12.62</v>
      </c>
      <c r="BM64" s="225">
        <v>0</v>
      </c>
      <c r="BN64" s="225">
        <v>12358.22</v>
      </c>
      <c r="BO64" s="225">
        <v>0</v>
      </c>
      <c r="BP64" s="225">
        <v>0</v>
      </c>
      <c r="BQ64" s="225">
        <v>0</v>
      </c>
      <c r="BR64" s="225">
        <v>201436.51</v>
      </c>
      <c r="BS64" s="225">
        <v>3943.1</v>
      </c>
      <c r="BT64" s="225">
        <v>0</v>
      </c>
      <c r="BU64" s="225">
        <v>0</v>
      </c>
      <c r="BV64" s="225">
        <v>0</v>
      </c>
      <c r="BW64" s="225">
        <v>17775.560000000001</v>
      </c>
      <c r="BX64" s="225">
        <v>492979.36</v>
      </c>
      <c r="BY64" s="225">
        <v>6364.8</v>
      </c>
      <c r="BZ64" s="225">
        <v>1899.93</v>
      </c>
      <c r="CA64" s="225">
        <v>47331.59</v>
      </c>
      <c r="CB64" s="225">
        <v>4041.04</v>
      </c>
      <c r="CC64" s="225">
        <v>0</v>
      </c>
      <c r="CD64" s="249" t="s">
        <v>221</v>
      </c>
      <c r="CE64" s="195">
        <f t="shared" si="0"/>
        <v>294194515.95000005</v>
      </c>
      <c r="CF64" s="252"/>
    </row>
    <row r="65" spans="1:84" ht="12.6" customHeight="1" x14ac:dyDescent="0.25">
      <c r="A65" s="171" t="s">
        <v>238</v>
      </c>
      <c r="B65" s="175"/>
      <c r="C65" s="225">
        <v>3599.63</v>
      </c>
      <c r="D65" s="225">
        <v>7854.45</v>
      </c>
      <c r="E65" s="225">
        <v>227.74</v>
      </c>
      <c r="F65" s="225">
        <v>0</v>
      </c>
      <c r="G65" s="225">
        <v>746.58</v>
      </c>
      <c r="H65" s="225">
        <v>30.56</v>
      </c>
      <c r="I65" s="225">
        <v>0</v>
      </c>
      <c r="J65" s="225">
        <v>0</v>
      </c>
      <c r="K65" s="225">
        <v>0</v>
      </c>
      <c r="L65" s="225">
        <v>0</v>
      </c>
      <c r="M65" s="225">
        <v>0</v>
      </c>
      <c r="N65" s="225">
        <v>0</v>
      </c>
      <c r="O65" s="225">
        <v>227.75</v>
      </c>
      <c r="P65" s="225">
        <v>1630.21</v>
      </c>
      <c r="Q65" s="225">
        <v>834.72</v>
      </c>
      <c r="R65" s="225">
        <v>3015.39</v>
      </c>
      <c r="S65" s="225">
        <v>0</v>
      </c>
      <c r="T65" s="225">
        <v>0</v>
      </c>
      <c r="U65" s="225">
        <v>2512.33</v>
      </c>
      <c r="V65" s="225">
        <v>0</v>
      </c>
      <c r="W65" s="225">
        <v>0</v>
      </c>
      <c r="X65" s="225">
        <v>0</v>
      </c>
      <c r="Y65" s="225">
        <v>3904.22</v>
      </c>
      <c r="Z65" s="225">
        <v>3.98</v>
      </c>
      <c r="AA65" s="225">
        <v>0</v>
      </c>
      <c r="AB65" s="225">
        <v>1226.75</v>
      </c>
      <c r="AC65" s="225">
        <v>227.74</v>
      </c>
      <c r="AD65" s="225">
        <v>0</v>
      </c>
      <c r="AE65" s="225">
        <v>0</v>
      </c>
      <c r="AF65" s="225">
        <v>0</v>
      </c>
      <c r="AG65" s="225">
        <v>884.61</v>
      </c>
      <c r="AH65" s="225">
        <v>0</v>
      </c>
      <c r="AI65" s="225">
        <v>0</v>
      </c>
      <c r="AJ65" s="225">
        <v>17663.32</v>
      </c>
      <c r="AK65" s="225">
        <v>914.16</v>
      </c>
      <c r="AL65" s="225">
        <v>0</v>
      </c>
      <c r="AM65" s="225">
        <v>0</v>
      </c>
      <c r="AN65" s="225">
        <v>0</v>
      </c>
      <c r="AO65" s="225">
        <v>0</v>
      </c>
      <c r="AP65" s="225">
        <v>0</v>
      </c>
      <c r="AQ65" s="225">
        <v>0</v>
      </c>
      <c r="AR65" s="225">
        <v>0</v>
      </c>
      <c r="AS65" s="225">
        <v>0</v>
      </c>
      <c r="AT65" s="225">
        <v>6540.98</v>
      </c>
      <c r="AU65" s="225">
        <v>0</v>
      </c>
      <c r="AV65" s="225">
        <v>0</v>
      </c>
      <c r="AW65" s="225">
        <v>20839.38</v>
      </c>
      <c r="AX65" s="225">
        <v>0</v>
      </c>
      <c r="AY65" s="225">
        <v>0</v>
      </c>
      <c r="AZ65" s="225">
        <v>0</v>
      </c>
      <c r="BA65" s="225">
        <v>0</v>
      </c>
      <c r="BB65" s="225">
        <v>191.28</v>
      </c>
      <c r="BC65" s="225">
        <v>0</v>
      </c>
      <c r="BD65" s="225">
        <v>0</v>
      </c>
      <c r="BE65" s="225">
        <v>6127427.54</v>
      </c>
      <c r="BF65" s="225">
        <v>0</v>
      </c>
      <c r="BG65" s="225">
        <v>15492.31</v>
      </c>
      <c r="BH65" s="225">
        <v>0</v>
      </c>
      <c r="BI65" s="225">
        <v>774.5</v>
      </c>
      <c r="BJ65" s="225">
        <v>0</v>
      </c>
      <c r="BK65" s="225">
        <v>0</v>
      </c>
      <c r="BL65" s="225">
        <v>0</v>
      </c>
      <c r="BM65" s="225">
        <v>0</v>
      </c>
      <c r="BN65" s="225">
        <v>492.95</v>
      </c>
      <c r="BO65" s="225">
        <v>0</v>
      </c>
      <c r="BP65" s="225">
        <v>0</v>
      </c>
      <c r="BQ65" s="225">
        <v>0</v>
      </c>
      <c r="BR65" s="225">
        <v>0</v>
      </c>
      <c r="BS65" s="225">
        <v>0</v>
      </c>
      <c r="BT65" s="225">
        <v>0</v>
      </c>
      <c r="BU65" s="225">
        <v>0</v>
      </c>
      <c r="BV65" s="225">
        <v>0</v>
      </c>
      <c r="BW65" s="225">
        <v>202.03</v>
      </c>
      <c r="BX65" s="225">
        <v>257.23</v>
      </c>
      <c r="BY65" s="225">
        <v>2412.67</v>
      </c>
      <c r="BZ65" s="225">
        <v>0</v>
      </c>
      <c r="CA65" s="225">
        <v>0</v>
      </c>
      <c r="CB65" s="225">
        <v>78.84</v>
      </c>
      <c r="CC65" s="225">
        <v>0</v>
      </c>
      <c r="CD65" s="249" t="s">
        <v>221</v>
      </c>
      <c r="CE65" s="195">
        <f t="shared" si="0"/>
        <v>6220213.8500000006</v>
      </c>
      <c r="CF65" s="252"/>
    </row>
    <row r="66" spans="1:84" ht="12.6" customHeight="1" x14ac:dyDescent="0.25">
      <c r="A66" s="171" t="s">
        <v>239</v>
      </c>
      <c r="B66" s="175"/>
      <c r="C66" s="225">
        <v>394934.19</v>
      </c>
      <c r="D66" s="225">
        <v>593075.26</v>
      </c>
      <c r="E66" s="225">
        <v>54645.69</v>
      </c>
      <c r="F66" s="225">
        <v>0</v>
      </c>
      <c r="G66" s="225">
        <v>39360.25</v>
      </c>
      <c r="H66" s="225">
        <v>8209.31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  <c r="O66" s="225">
        <v>148875.23000000001</v>
      </c>
      <c r="P66" s="225">
        <v>1895407.9</v>
      </c>
      <c r="Q66" s="225">
        <v>143660.03</v>
      </c>
      <c r="R66" s="225">
        <v>8630.26</v>
      </c>
      <c r="S66" s="225">
        <v>1324130.05</v>
      </c>
      <c r="T66" s="225">
        <v>0</v>
      </c>
      <c r="U66" s="225">
        <v>25948647.239999998</v>
      </c>
      <c r="V66" s="225">
        <v>244698.67</v>
      </c>
      <c r="W66" s="225">
        <v>124850.96</v>
      </c>
      <c r="X66" s="225">
        <v>182209.45</v>
      </c>
      <c r="Y66" s="225">
        <v>964521.51</v>
      </c>
      <c r="Z66" s="225">
        <v>1422294.06</v>
      </c>
      <c r="AA66" s="225">
        <v>22563.27</v>
      </c>
      <c r="AB66" s="225">
        <v>6777084.6799999997</v>
      </c>
      <c r="AC66" s="225">
        <v>5674.32</v>
      </c>
      <c r="AD66" s="225">
        <v>22770.28</v>
      </c>
      <c r="AE66" s="225">
        <v>25669.68</v>
      </c>
      <c r="AF66" s="225">
        <v>0</v>
      </c>
      <c r="AG66" s="225">
        <v>1155861.49</v>
      </c>
      <c r="AH66" s="225">
        <v>0</v>
      </c>
      <c r="AI66" s="225">
        <v>0</v>
      </c>
      <c r="AJ66" s="225">
        <v>355298.63</v>
      </c>
      <c r="AK66" s="225">
        <v>344.28</v>
      </c>
      <c r="AL66" s="225">
        <v>631.37</v>
      </c>
      <c r="AM66" s="225">
        <v>0</v>
      </c>
      <c r="AN66" s="225">
        <v>3616.69</v>
      </c>
      <c r="AO66" s="225">
        <v>0</v>
      </c>
      <c r="AP66" s="225">
        <v>0</v>
      </c>
      <c r="AQ66" s="225">
        <v>0</v>
      </c>
      <c r="AR66" s="225">
        <v>0</v>
      </c>
      <c r="AS66" s="225">
        <v>0</v>
      </c>
      <c r="AT66" s="225">
        <v>3136917.39</v>
      </c>
      <c r="AU66" s="225">
        <v>0</v>
      </c>
      <c r="AV66" s="225">
        <v>3096346.48</v>
      </c>
      <c r="AW66" s="225">
        <v>34469140.979999997</v>
      </c>
      <c r="AX66" s="225">
        <v>0</v>
      </c>
      <c r="AY66" s="225">
        <v>41238.99</v>
      </c>
      <c r="AZ66" s="225">
        <v>46416.28</v>
      </c>
      <c r="BA66" s="225">
        <v>380843.19</v>
      </c>
      <c r="BB66" s="225">
        <v>171114.75</v>
      </c>
      <c r="BC66" s="225">
        <v>0</v>
      </c>
      <c r="BD66" s="225">
        <v>3688555.23</v>
      </c>
      <c r="BE66" s="225">
        <v>20262983.390000001</v>
      </c>
      <c r="BF66" s="225">
        <v>93097.49</v>
      </c>
      <c r="BG66" s="225">
        <v>177223.47</v>
      </c>
      <c r="BH66" s="225">
        <v>69624677.799999997</v>
      </c>
      <c r="BI66" s="225">
        <v>20347422.469999999</v>
      </c>
      <c r="BJ66" s="225">
        <v>8178898.2599999998</v>
      </c>
      <c r="BK66" s="225">
        <v>22130109.989999998</v>
      </c>
      <c r="BL66" s="225">
        <v>1667217.05</v>
      </c>
      <c r="BM66" s="225">
        <v>0</v>
      </c>
      <c r="BN66" s="225">
        <v>51487614.469999999</v>
      </c>
      <c r="BO66" s="225">
        <v>0</v>
      </c>
      <c r="BP66" s="225">
        <v>0</v>
      </c>
      <c r="BQ66" s="225">
        <v>0</v>
      </c>
      <c r="BR66" s="225">
        <v>5615327.54</v>
      </c>
      <c r="BS66" s="225">
        <v>17956.43</v>
      </c>
      <c r="BT66" s="225">
        <v>0</v>
      </c>
      <c r="BU66" s="225">
        <v>0</v>
      </c>
      <c r="BV66" s="225">
        <v>10105539.6</v>
      </c>
      <c r="BW66" s="225">
        <v>419097.5</v>
      </c>
      <c r="BX66" s="225">
        <v>2799331.77</v>
      </c>
      <c r="BY66" s="225">
        <v>543486.84</v>
      </c>
      <c r="BZ66" s="225">
        <v>6433.26</v>
      </c>
      <c r="CA66" s="225">
        <v>17438.82</v>
      </c>
      <c r="CB66" s="225">
        <v>3001.17</v>
      </c>
      <c r="CC66" s="225">
        <v>105764.46</v>
      </c>
      <c r="CD66" s="249" t="s">
        <v>221</v>
      </c>
      <c r="CE66" s="195">
        <f t="shared" si="0"/>
        <v>300500859.81999999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1227469</v>
      </c>
      <c r="D67" s="195">
        <f>ROUND(D51+D52,0)</f>
        <v>362761</v>
      </c>
      <c r="E67" s="195">
        <f t="shared" ref="E67:BP67" si="3">ROUND(E51+E52,0)</f>
        <v>24205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57148</v>
      </c>
      <c r="P67" s="195">
        <f t="shared" si="3"/>
        <v>3854487</v>
      </c>
      <c r="Q67" s="195">
        <f t="shared" si="3"/>
        <v>129912</v>
      </c>
      <c r="R67" s="195">
        <f t="shared" si="3"/>
        <v>38797</v>
      </c>
      <c r="S67" s="195">
        <f t="shared" si="3"/>
        <v>714014</v>
      </c>
      <c r="T67" s="195">
        <f t="shared" si="3"/>
        <v>0</v>
      </c>
      <c r="U67" s="195">
        <f t="shared" si="3"/>
        <v>835690</v>
      </c>
      <c r="V67" s="195">
        <f t="shared" si="3"/>
        <v>1480781</v>
      </c>
      <c r="W67" s="195">
        <f t="shared" si="3"/>
        <v>951073</v>
      </c>
      <c r="X67" s="195">
        <f t="shared" si="3"/>
        <v>726139</v>
      </c>
      <c r="Y67" s="195">
        <f t="shared" si="3"/>
        <v>3334752</v>
      </c>
      <c r="Z67" s="195">
        <f t="shared" si="3"/>
        <v>1278223</v>
      </c>
      <c r="AA67" s="195">
        <f t="shared" si="3"/>
        <v>364233</v>
      </c>
      <c r="AB67" s="195">
        <f t="shared" si="3"/>
        <v>47825</v>
      </c>
      <c r="AC67" s="195">
        <f t="shared" si="3"/>
        <v>445660</v>
      </c>
      <c r="AD67" s="195">
        <f t="shared" si="3"/>
        <v>132783</v>
      </c>
      <c r="AE67" s="195">
        <f t="shared" si="3"/>
        <v>54958</v>
      </c>
      <c r="AF67" s="195">
        <f t="shared" si="3"/>
        <v>0</v>
      </c>
      <c r="AG67" s="195">
        <f t="shared" si="3"/>
        <v>97522</v>
      </c>
      <c r="AH67" s="195">
        <f t="shared" si="3"/>
        <v>0</v>
      </c>
      <c r="AI67" s="195">
        <f t="shared" si="3"/>
        <v>0</v>
      </c>
      <c r="AJ67" s="195">
        <f t="shared" si="3"/>
        <v>1249558</v>
      </c>
      <c r="AK67" s="195">
        <f t="shared" si="3"/>
        <v>4231</v>
      </c>
      <c r="AL67" s="195">
        <f t="shared" si="3"/>
        <v>0</v>
      </c>
      <c r="AM67" s="195">
        <f t="shared" si="3"/>
        <v>0</v>
      </c>
      <c r="AN67" s="195">
        <f t="shared" si="3"/>
        <v>15031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72956</v>
      </c>
      <c r="AU67" s="195">
        <f t="shared" si="3"/>
        <v>0</v>
      </c>
      <c r="AV67" s="195">
        <f t="shared" si="3"/>
        <v>24536</v>
      </c>
      <c r="AW67" s="195">
        <f t="shared" si="3"/>
        <v>0</v>
      </c>
      <c r="AX67" s="195">
        <f t="shared" si="3"/>
        <v>0</v>
      </c>
      <c r="AY67" s="195">
        <f t="shared" si="3"/>
        <v>46595</v>
      </c>
      <c r="AZ67" s="195">
        <f>ROUND(AZ51+AZ52,0)</f>
        <v>60430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1337677</v>
      </c>
      <c r="BF67" s="195">
        <f t="shared" si="3"/>
        <v>41263</v>
      </c>
      <c r="BG67" s="195">
        <f t="shared" si="3"/>
        <v>138201</v>
      </c>
      <c r="BH67" s="195">
        <f t="shared" si="3"/>
        <v>1806305</v>
      </c>
      <c r="BI67" s="195">
        <f t="shared" si="3"/>
        <v>26939335</v>
      </c>
      <c r="BJ67" s="195">
        <f t="shared" si="3"/>
        <v>0</v>
      </c>
      <c r="BK67" s="195">
        <f t="shared" si="3"/>
        <v>1901</v>
      </c>
      <c r="BL67" s="195">
        <f t="shared" si="3"/>
        <v>0</v>
      </c>
      <c r="BM67" s="195">
        <f t="shared" si="3"/>
        <v>0</v>
      </c>
      <c r="BN67" s="195">
        <f t="shared" si="3"/>
        <v>9189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23066</v>
      </c>
      <c r="BW67" s="195">
        <f t="shared" si="4"/>
        <v>0</v>
      </c>
      <c r="BX67" s="195">
        <f t="shared" si="4"/>
        <v>1385</v>
      </c>
      <c r="BY67" s="195">
        <f t="shared" si="4"/>
        <v>17264</v>
      </c>
      <c r="BZ67" s="195">
        <f t="shared" si="4"/>
        <v>122571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48069926</v>
      </c>
      <c r="CF67" s="252"/>
    </row>
    <row r="68" spans="1:84" ht="12.6" customHeight="1" x14ac:dyDescent="0.25">
      <c r="A68" s="171" t="s">
        <v>240</v>
      </c>
      <c r="B68" s="175"/>
      <c r="C68" s="225">
        <v>17968.36</v>
      </c>
      <c r="D68" s="225">
        <v>29049.42</v>
      </c>
      <c r="E68" s="225">
        <v>0</v>
      </c>
      <c r="F68" s="225">
        <v>0</v>
      </c>
      <c r="G68" s="225">
        <v>36537.980000000003</v>
      </c>
      <c r="H68" s="225">
        <v>0</v>
      </c>
      <c r="I68" s="225">
        <v>0</v>
      </c>
      <c r="J68" s="225">
        <v>0</v>
      </c>
      <c r="K68" s="225">
        <v>0</v>
      </c>
      <c r="L68" s="225">
        <v>0</v>
      </c>
      <c r="M68" s="225">
        <v>0</v>
      </c>
      <c r="N68" s="225">
        <v>0</v>
      </c>
      <c r="O68" s="225">
        <v>41.04</v>
      </c>
      <c r="P68" s="225">
        <v>968850.63</v>
      </c>
      <c r="Q68" s="225">
        <v>0</v>
      </c>
      <c r="R68" s="225">
        <v>146237.26999999999</v>
      </c>
      <c r="S68" s="225">
        <v>875585.91</v>
      </c>
      <c r="T68" s="225">
        <v>0</v>
      </c>
      <c r="U68" s="225">
        <v>473534.47</v>
      </c>
      <c r="V68" s="225">
        <v>26960.77</v>
      </c>
      <c r="W68" s="225">
        <v>0</v>
      </c>
      <c r="X68" s="225">
        <v>45.42</v>
      </c>
      <c r="Y68" s="225">
        <v>153366.72</v>
      </c>
      <c r="Z68" s="225">
        <v>324.43</v>
      </c>
      <c r="AA68" s="225">
        <v>0</v>
      </c>
      <c r="AB68" s="225">
        <v>1083569.23</v>
      </c>
      <c r="AC68" s="225">
        <v>187017.79</v>
      </c>
      <c r="AD68" s="225">
        <v>0</v>
      </c>
      <c r="AE68" s="225">
        <v>2000.79</v>
      </c>
      <c r="AF68" s="225">
        <v>0</v>
      </c>
      <c r="AG68" s="225">
        <v>0</v>
      </c>
      <c r="AH68" s="225">
        <v>0</v>
      </c>
      <c r="AI68" s="225">
        <v>0</v>
      </c>
      <c r="AJ68" s="225">
        <v>3384255.91</v>
      </c>
      <c r="AK68" s="225">
        <v>172.93</v>
      </c>
      <c r="AL68" s="225">
        <v>0</v>
      </c>
      <c r="AM68" s="225">
        <v>0</v>
      </c>
      <c r="AN68" s="225">
        <v>0</v>
      </c>
      <c r="AO68" s="225">
        <v>0</v>
      </c>
      <c r="AP68" s="225">
        <v>0</v>
      </c>
      <c r="AQ68" s="225">
        <v>0</v>
      </c>
      <c r="AR68" s="225">
        <v>0</v>
      </c>
      <c r="AS68" s="225">
        <v>0</v>
      </c>
      <c r="AT68" s="225">
        <v>443.82</v>
      </c>
      <c r="AU68" s="225">
        <v>0</v>
      </c>
      <c r="AV68" s="225">
        <v>0</v>
      </c>
      <c r="AW68" s="225">
        <v>9643.9699999999993</v>
      </c>
      <c r="AX68" s="225">
        <v>0</v>
      </c>
      <c r="AY68" s="225">
        <v>0</v>
      </c>
      <c r="AZ68" s="225">
        <v>0</v>
      </c>
      <c r="BA68" s="225">
        <v>0</v>
      </c>
      <c r="BB68" s="225">
        <v>536.04</v>
      </c>
      <c r="BC68" s="225">
        <v>0</v>
      </c>
      <c r="BD68" s="225">
        <v>0</v>
      </c>
      <c r="BE68" s="225">
        <v>43563.15</v>
      </c>
      <c r="BF68" s="225">
        <v>0</v>
      </c>
      <c r="BG68" s="225">
        <v>518950.11</v>
      </c>
      <c r="BH68" s="225">
        <v>0</v>
      </c>
      <c r="BI68" s="225">
        <v>2043790.71</v>
      </c>
      <c r="BJ68" s="225">
        <v>0</v>
      </c>
      <c r="BK68" s="225">
        <v>0</v>
      </c>
      <c r="BL68" s="225">
        <v>0</v>
      </c>
      <c r="BM68" s="225">
        <v>0</v>
      </c>
      <c r="BN68" s="225">
        <v>81779.95</v>
      </c>
      <c r="BO68" s="225">
        <v>0</v>
      </c>
      <c r="BP68" s="225">
        <v>0</v>
      </c>
      <c r="BQ68" s="225">
        <v>0</v>
      </c>
      <c r="BR68" s="225">
        <v>0</v>
      </c>
      <c r="BS68" s="225">
        <v>0</v>
      </c>
      <c r="BT68" s="225">
        <v>0</v>
      </c>
      <c r="BU68" s="225">
        <v>0</v>
      </c>
      <c r="BV68" s="225">
        <v>-440.48</v>
      </c>
      <c r="BW68" s="225">
        <v>366</v>
      </c>
      <c r="BX68" s="225">
        <v>183785.68</v>
      </c>
      <c r="BY68" s="225">
        <v>41.04</v>
      </c>
      <c r="BZ68" s="225">
        <v>0</v>
      </c>
      <c r="CA68" s="225">
        <v>93016.31</v>
      </c>
      <c r="CB68" s="225">
        <v>42648.84</v>
      </c>
      <c r="CC68" s="225">
        <v>0</v>
      </c>
      <c r="CD68" s="249" t="s">
        <v>221</v>
      </c>
      <c r="CE68" s="195">
        <f t="shared" si="0"/>
        <v>10403644.209999999</v>
      </c>
      <c r="CF68" s="252"/>
    </row>
    <row r="69" spans="1:84" ht="12.6" customHeight="1" x14ac:dyDescent="0.25">
      <c r="A69" s="171" t="s">
        <v>241</v>
      </c>
      <c r="B69" s="175"/>
      <c r="C69" s="225">
        <v>15764.92</v>
      </c>
      <c r="D69" s="225">
        <v>18705.599999999999</v>
      </c>
      <c r="E69" s="225">
        <v>4352.33</v>
      </c>
      <c r="F69" s="225">
        <v>0</v>
      </c>
      <c r="G69" s="225">
        <v>10919.77</v>
      </c>
      <c r="H69" s="225">
        <v>2223.67</v>
      </c>
      <c r="I69" s="225">
        <v>0</v>
      </c>
      <c r="J69" s="225">
        <v>0</v>
      </c>
      <c r="K69" s="225">
        <v>0</v>
      </c>
      <c r="L69" s="225">
        <v>0</v>
      </c>
      <c r="M69" s="225">
        <v>0</v>
      </c>
      <c r="N69" s="225">
        <v>0</v>
      </c>
      <c r="O69" s="225">
        <v>1177.8499999999999</v>
      </c>
      <c r="P69" s="225">
        <v>40643.519999999997</v>
      </c>
      <c r="Q69" s="225">
        <v>3211.84</v>
      </c>
      <c r="R69" s="225">
        <v>55235.1</v>
      </c>
      <c r="S69" s="225">
        <v>608651.5</v>
      </c>
      <c r="T69" s="225">
        <v>0</v>
      </c>
      <c r="U69" s="225">
        <v>298554.32</v>
      </c>
      <c r="V69" s="225">
        <v>144924.81</v>
      </c>
      <c r="W69" s="225">
        <v>1184.25</v>
      </c>
      <c r="X69" s="225">
        <v>40583.49</v>
      </c>
      <c r="Y69" s="225">
        <v>272339.46999999997</v>
      </c>
      <c r="Z69" s="225">
        <v>22339.01</v>
      </c>
      <c r="AA69" s="225">
        <v>77.47</v>
      </c>
      <c r="AB69" s="225">
        <v>274061.76</v>
      </c>
      <c r="AC69" s="225">
        <v>2887.09</v>
      </c>
      <c r="AD69" s="225">
        <v>0</v>
      </c>
      <c r="AE69" s="225">
        <v>32546.2</v>
      </c>
      <c r="AF69" s="225">
        <v>0</v>
      </c>
      <c r="AG69" s="225">
        <v>6830.03</v>
      </c>
      <c r="AH69" s="225">
        <v>0</v>
      </c>
      <c r="AI69" s="225">
        <v>0</v>
      </c>
      <c r="AJ69" s="225">
        <v>230412.38</v>
      </c>
      <c r="AK69" s="225">
        <v>4036.22</v>
      </c>
      <c r="AL69" s="225">
        <v>1265</v>
      </c>
      <c r="AM69" s="225">
        <v>0</v>
      </c>
      <c r="AN69" s="225">
        <v>0</v>
      </c>
      <c r="AO69" s="225">
        <v>0</v>
      </c>
      <c r="AP69" s="225">
        <v>0</v>
      </c>
      <c r="AQ69" s="225">
        <v>0</v>
      </c>
      <c r="AR69" s="225">
        <v>0</v>
      </c>
      <c r="AS69" s="225">
        <v>0</v>
      </c>
      <c r="AT69" s="225">
        <v>36186.559999999998</v>
      </c>
      <c r="AU69" s="225">
        <v>0</v>
      </c>
      <c r="AV69" s="225">
        <v>220.03</v>
      </c>
      <c r="AW69" s="225">
        <v>0</v>
      </c>
      <c r="AX69" s="225">
        <v>0</v>
      </c>
      <c r="AY69" s="225">
        <v>-21468.14</v>
      </c>
      <c r="AZ69" s="225">
        <v>21699.57</v>
      </c>
      <c r="BA69" s="225">
        <v>0</v>
      </c>
      <c r="BB69" s="225">
        <v>69044.34</v>
      </c>
      <c r="BC69" s="225">
        <v>0</v>
      </c>
      <c r="BD69" s="225">
        <v>-56.08</v>
      </c>
      <c r="BE69" s="225">
        <v>130862.47</v>
      </c>
      <c r="BF69" s="225">
        <v>4673.34</v>
      </c>
      <c r="BG69" s="225">
        <v>2610.7399999999998</v>
      </c>
      <c r="BH69" s="225">
        <v>0</v>
      </c>
      <c r="BI69" s="225">
        <v>-1962011.32</v>
      </c>
      <c r="BJ69" s="225">
        <v>0</v>
      </c>
      <c r="BK69" s="225">
        <v>0</v>
      </c>
      <c r="BL69" s="225">
        <v>0</v>
      </c>
      <c r="BM69" s="225">
        <v>0</v>
      </c>
      <c r="BN69" s="225">
        <v>845525.93</v>
      </c>
      <c r="BO69" s="225">
        <v>0</v>
      </c>
      <c r="BP69" s="225">
        <v>0</v>
      </c>
      <c r="BQ69" s="225">
        <v>0</v>
      </c>
      <c r="BR69" s="225">
        <v>0</v>
      </c>
      <c r="BS69" s="225">
        <v>0</v>
      </c>
      <c r="BT69" s="225">
        <v>0</v>
      </c>
      <c r="BU69" s="225">
        <v>0</v>
      </c>
      <c r="BV69" s="225">
        <v>0</v>
      </c>
      <c r="BW69" s="225">
        <v>124341.31</v>
      </c>
      <c r="BX69" s="225">
        <v>6434631.3300000001</v>
      </c>
      <c r="BY69" s="225">
        <v>3868.07</v>
      </c>
      <c r="BZ69" s="225">
        <v>7640.02</v>
      </c>
      <c r="CA69" s="225">
        <v>240721.65</v>
      </c>
      <c r="CB69" s="225">
        <v>276.36</v>
      </c>
      <c r="CC69" s="225">
        <f>13913139.04+35</f>
        <v>13913174.039999999</v>
      </c>
      <c r="CD69" s="225">
        <v>0</v>
      </c>
      <c r="CE69" s="195">
        <f t="shared" si="0"/>
        <v>21944867.82</v>
      </c>
      <c r="CF69" s="252"/>
    </row>
    <row r="70" spans="1:84" ht="12.6" customHeight="1" x14ac:dyDescent="0.25">
      <c r="A70" s="171" t="s">
        <v>242</v>
      </c>
      <c r="B70" s="175"/>
      <c r="C70" s="225">
        <v>5292.88</v>
      </c>
      <c r="D70" s="225">
        <v>9912.2900000000009</v>
      </c>
      <c r="E70" s="225">
        <v>2640</v>
      </c>
      <c r="F70" s="225">
        <v>0</v>
      </c>
      <c r="G70" s="225">
        <v>0</v>
      </c>
      <c r="H70" s="225">
        <v>0</v>
      </c>
      <c r="I70" s="225">
        <v>0</v>
      </c>
      <c r="J70" s="225">
        <v>0</v>
      </c>
      <c r="K70" s="225">
        <v>0</v>
      </c>
      <c r="L70" s="225">
        <v>0</v>
      </c>
      <c r="M70" s="225">
        <v>0</v>
      </c>
      <c r="N70" s="225">
        <v>0</v>
      </c>
      <c r="O70" s="225">
        <v>594.95000000000005</v>
      </c>
      <c r="P70" s="225">
        <v>0</v>
      </c>
      <c r="Q70" s="225">
        <v>0</v>
      </c>
      <c r="R70" s="225">
        <v>0</v>
      </c>
      <c r="S70" s="225">
        <v>65493.94</v>
      </c>
      <c r="T70" s="225">
        <v>0</v>
      </c>
      <c r="U70" s="225">
        <v>2383781.16</v>
      </c>
      <c r="V70" s="225">
        <v>986634.89</v>
      </c>
      <c r="W70" s="225">
        <v>0</v>
      </c>
      <c r="X70" s="225">
        <v>1291.6199999999999</v>
      </c>
      <c r="Y70" s="225">
        <v>238793.68</v>
      </c>
      <c r="Z70" s="225">
        <v>0</v>
      </c>
      <c r="AA70" s="225">
        <v>0</v>
      </c>
      <c r="AB70" s="225">
        <v>34952999.43</v>
      </c>
      <c r="AC70" s="225">
        <v>0</v>
      </c>
      <c r="AD70" s="225">
        <v>0</v>
      </c>
      <c r="AE70" s="225">
        <v>34288.25</v>
      </c>
      <c r="AF70" s="225">
        <v>0</v>
      </c>
      <c r="AG70" s="225">
        <v>0</v>
      </c>
      <c r="AH70" s="225">
        <v>0</v>
      </c>
      <c r="AI70" s="225">
        <v>0</v>
      </c>
      <c r="AJ70" s="225">
        <v>1702444.4</v>
      </c>
      <c r="AK70" s="225">
        <v>0</v>
      </c>
      <c r="AL70" s="225">
        <v>0</v>
      </c>
      <c r="AM70" s="225">
        <v>0</v>
      </c>
      <c r="AN70" s="225">
        <v>0</v>
      </c>
      <c r="AO70" s="225">
        <v>0</v>
      </c>
      <c r="AP70" s="225">
        <v>0</v>
      </c>
      <c r="AQ70" s="225">
        <v>0</v>
      </c>
      <c r="AR70" s="225">
        <v>0</v>
      </c>
      <c r="AS70" s="225">
        <v>0</v>
      </c>
      <c r="AT70" s="225">
        <v>101.26</v>
      </c>
      <c r="AU70" s="225">
        <v>0</v>
      </c>
      <c r="AV70" s="225">
        <v>0</v>
      </c>
      <c r="AW70" s="225">
        <v>0</v>
      </c>
      <c r="AX70" s="225">
        <v>0</v>
      </c>
      <c r="AY70" s="225">
        <v>36696.92</v>
      </c>
      <c r="AZ70" s="225">
        <v>5892519.8799999999</v>
      </c>
      <c r="BA70" s="225">
        <v>0</v>
      </c>
      <c r="BB70" s="225">
        <v>439.2</v>
      </c>
      <c r="BC70" s="225">
        <v>0</v>
      </c>
      <c r="BD70" s="225">
        <v>0</v>
      </c>
      <c r="BE70" s="225">
        <v>52594.74</v>
      </c>
      <c r="BF70" s="225">
        <v>0</v>
      </c>
      <c r="BG70" s="225">
        <v>177516.49</v>
      </c>
      <c r="BH70" s="225">
        <v>1217541.72</v>
      </c>
      <c r="BI70" s="225">
        <v>11409126.5</v>
      </c>
      <c r="BJ70" s="225">
        <v>0</v>
      </c>
      <c r="BK70" s="225">
        <v>161905.32</v>
      </c>
      <c r="BL70" s="225">
        <v>0</v>
      </c>
      <c r="BM70" s="225">
        <v>0</v>
      </c>
      <c r="BN70" s="225">
        <v>97273.01</v>
      </c>
      <c r="BO70" s="225">
        <v>0</v>
      </c>
      <c r="BP70" s="225">
        <v>0</v>
      </c>
      <c r="BQ70" s="225">
        <v>0</v>
      </c>
      <c r="BR70" s="225">
        <v>2400</v>
      </c>
      <c r="BS70" s="225">
        <v>0</v>
      </c>
      <c r="BT70" s="225">
        <v>0</v>
      </c>
      <c r="BU70" s="225">
        <v>0</v>
      </c>
      <c r="BV70" s="225">
        <v>0</v>
      </c>
      <c r="BW70" s="225">
        <v>24000</v>
      </c>
      <c r="BX70" s="225">
        <v>0</v>
      </c>
      <c r="BY70" s="225">
        <v>0</v>
      </c>
      <c r="BZ70" s="225">
        <v>180</v>
      </c>
      <c r="CA70" s="225">
        <v>5587.75</v>
      </c>
      <c r="CB70" s="225">
        <f>48+1</f>
        <v>49</v>
      </c>
      <c r="CC70" s="225">
        <v>0</v>
      </c>
      <c r="CD70" s="225">
        <v>0</v>
      </c>
      <c r="CE70" s="195">
        <f t="shared" si="0"/>
        <v>59462099.280000009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52884257.919999994</v>
      </c>
      <c r="D71" s="195">
        <f t="shared" ref="D71:AI71" si="5">SUM(D61:D69)-D70</f>
        <v>71638555.929999992</v>
      </c>
      <c r="E71" s="195">
        <f t="shared" si="5"/>
        <v>5591053.9800000004</v>
      </c>
      <c r="F71" s="195">
        <f t="shared" si="5"/>
        <v>0</v>
      </c>
      <c r="G71" s="195">
        <f t="shared" si="5"/>
        <v>3799534.74</v>
      </c>
      <c r="H71" s="195">
        <f t="shared" si="5"/>
        <v>2820193.9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11748438.16</v>
      </c>
      <c r="P71" s="195">
        <f t="shared" si="5"/>
        <v>81069009.00999999</v>
      </c>
      <c r="Q71" s="195">
        <f t="shared" si="5"/>
        <v>13112338.1</v>
      </c>
      <c r="R71" s="195">
        <f t="shared" si="5"/>
        <v>15179609.98</v>
      </c>
      <c r="S71" s="195">
        <f t="shared" si="5"/>
        <v>11614074.500000002</v>
      </c>
      <c r="T71" s="195">
        <f t="shared" si="5"/>
        <v>0</v>
      </c>
      <c r="U71" s="195">
        <f t="shared" si="5"/>
        <v>70837370.969999999</v>
      </c>
      <c r="V71" s="195">
        <f t="shared" si="5"/>
        <v>52835029.680000007</v>
      </c>
      <c r="W71" s="195">
        <f t="shared" si="5"/>
        <v>4484498.6899999995</v>
      </c>
      <c r="X71" s="195">
        <f t="shared" si="5"/>
        <v>4922265.91</v>
      </c>
      <c r="Y71" s="195">
        <f t="shared" si="5"/>
        <v>34976092.800000004</v>
      </c>
      <c r="Z71" s="195">
        <f t="shared" si="5"/>
        <v>11475997.82</v>
      </c>
      <c r="AA71" s="195">
        <f t="shared" si="5"/>
        <v>6647568.3099999987</v>
      </c>
      <c r="AB71" s="195">
        <f t="shared" si="5"/>
        <v>124788112.06999996</v>
      </c>
      <c r="AC71" s="195">
        <f t="shared" si="5"/>
        <v>9049176.0099999998</v>
      </c>
      <c r="AD71" s="195">
        <f t="shared" si="5"/>
        <v>1987403.84</v>
      </c>
      <c r="AE71" s="195">
        <f t="shared" si="5"/>
        <v>11686686.499999996</v>
      </c>
      <c r="AF71" s="195">
        <f t="shared" si="5"/>
        <v>0</v>
      </c>
      <c r="AG71" s="195">
        <f t="shared" si="5"/>
        <v>14517647.959999999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88338676.819999978</v>
      </c>
      <c r="AK71" s="195">
        <f t="shared" si="6"/>
        <v>3268304.4200000004</v>
      </c>
      <c r="AL71" s="195">
        <f t="shared" si="6"/>
        <v>972939.09</v>
      </c>
      <c r="AM71" s="195">
        <f t="shared" si="6"/>
        <v>0</v>
      </c>
      <c r="AN71" s="195">
        <f t="shared" si="6"/>
        <v>77565.710000000006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42416398.289999999</v>
      </c>
      <c r="AU71" s="195">
        <f t="shared" si="6"/>
        <v>0</v>
      </c>
      <c r="AV71" s="195">
        <f t="shared" si="6"/>
        <v>6687192.1500000004</v>
      </c>
      <c r="AW71" s="195">
        <f t="shared" si="6"/>
        <v>35362609.629999995</v>
      </c>
      <c r="AX71" s="195">
        <f t="shared" si="6"/>
        <v>0</v>
      </c>
      <c r="AY71" s="195">
        <f t="shared" si="6"/>
        <v>5270853.6100000003</v>
      </c>
      <c r="AZ71" s="195">
        <f t="shared" si="6"/>
        <v>-577915.73999999929</v>
      </c>
      <c r="BA71" s="195">
        <f t="shared" si="6"/>
        <v>770650.6</v>
      </c>
      <c r="BB71" s="195">
        <f t="shared" si="6"/>
        <v>8400969.3400000017</v>
      </c>
      <c r="BC71" s="195">
        <f t="shared" si="6"/>
        <v>0</v>
      </c>
      <c r="BD71" s="195">
        <f t="shared" si="6"/>
        <v>3688499.15</v>
      </c>
      <c r="BE71" s="195">
        <f t="shared" si="6"/>
        <v>42166181.469999999</v>
      </c>
      <c r="BF71" s="195">
        <f t="shared" si="6"/>
        <v>11654181</v>
      </c>
      <c r="BG71" s="195">
        <f t="shared" si="6"/>
        <v>3405258.95</v>
      </c>
      <c r="BH71" s="195">
        <f t="shared" si="6"/>
        <v>70213441.079999998</v>
      </c>
      <c r="BI71" s="195">
        <f t="shared" si="6"/>
        <v>43450269.460000001</v>
      </c>
      <c r="BJ71" s="195">
        <f t="shared" si="6"/>
        <v>8391586.2400000002</v>
      </c>
      <c r="BK71" s="195">
        <f t="shared" si="6"/>
        <v>22190969.669999998</v>
      </c>
      <c r="BL71" s="195">
        <f t="shared" si="6"/>
        <v>1667229.6700000002</v>
      </c>
      <c r="BM71" s="195">
        <f t="shared" si="6"/>
        <v>0</v>
      </c>
      <c r="BN71" s="195">
        <f t="shared" si="6"/>
        <v>55964664.670000002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5814364.0499999998</v>
      </c>
      <c r="BS71" s="195">
        <f t="shared" si="7"/>
        <v>289109.00999999995</v>
      </c>
      <c r="BT71" s="195">
        <f t="shared" si="7"/>
        <v>0</v>
      </c>
      <c r="BU71" s="195">
        <f t="shared" si="7"/>
        <v>0</v>
      </c>
      <c r="BV71" s="195">
        <f t="shared" si="7"/>
        <v>10128165.119999999</v>
      </c>
      <c r="BW71" s="195">
        <f t="shared" si="7"/>
        <v>7691528.0599999996</v>
      </c>
      <c r="BX71" s="195">
        <f t="shared" si="7"/>
        <v>16418241.380000001</v>
      </c>
      <c r="BY71" s="195">
        <f t="shared" si="7"/>
        <v>3136019.2199999993</v>
      </c>
      <c r="BZ71" s="195">
        <f t="shared" si="7"/>
        <v>5862873.8299999991</v>
      </c>
      <c r="CA71" s="195">
        <f t="shared" si="7"/>
        <v>1422630.99</v>
      </c>
      <c r="CB71" s="195">
        <f t="shared" si="7"/>
        <v>221444.76</v>
      </c>
      <c r="CC71" s="195">
        <f t="shared" si="7"/>
        <v>99026007.459999979</v>
      </c>
      <c r="CD71" s="245">
        <f>CD69-CD70</f>
        <v>0</v>
      </c>
      <c r="CE71" s="195">
        <f>SUM(CE61:CE69)-CE70</f>
        <v>1221455825.9400003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6688446</v>
      </c>
      <c r="CF72" s="252"/>
    </row>
    <row r="73" spans="1:84" ht="12.6" customHeight="1" x14ac:dyDescent="0.25">
      <c r="A73" s="171" t="s">
        <v>245</v>
      </c>
      <c r="B73" s="175"/>
      <c r="C73" s="225">
        <v>186929483</v>
      </c>
      <c r="D73" s="225">
        <v>278291499.00999999</v>
      </c>
      <c r="E73" s="225">
        <v>24296277</v>
      </c>
      <c r="F73" s="225">
        <v>0</v>
      </c>
      <c r="G73" s="225">
        <v>11551643</v>
      </c>
      <c r="H73" s="225">
        <v>7534801</v>
      </c>
      <c r="I73" s="225">
        <v>0</v>
      </c>
      <c r="J73" s="225">
        <v>0</v>
      </c>
      <c r="K73" s="225">
        <v>0</v>
      </c>
      <c r="L73" s="225">
        <v>0</v>
      </c>
      <c r="M73" s="225">
        <v>0</v>
      </c>
      <c r="N73" s="225">
        <v>0</v>
      </c>
      <c r="O73" s="225">
        <v>34022799</v>
      </c>
      <c r="P73" s="225">
        <v>201535836.88999999</v>
      </c>
      <c r="Q73" s="225">
        <v>6759655</v>
      </c>
      <c r="R73" s="225">
        <v>35738191</v>
      </c>
      <c r="S73" s="225">
        <v>0</v>
      </c>
      <c r="T73" s="225">
        <v>0</v>
      </c>
      <c r="U73" s="225">
        <v>191337984.06999999</v>
      </c>
      <c r="V73" s="225">
        <v>105009100.8</v>
      </c>
      <c r="W73" s="225">
        <v>7679562.2000000002</v>
      </c>
      <c r="X73" s="225">
        <v>31519047.199999999</v>
      </c>
      <c r="Y73" s="225">
        <v>49384049.990000002</v>
      </c>
      <c r="Z73" s="225">
        <v>7050023</v>
      </c>
      <c r="AA73" s="225">
        <v>1921825</v>
      </c>
      <c r="AB73" s="225">
        <v>232022447.28999999</v>
      </c>
      <c r="AC73" s="225">
        <v>25011237</v>
      </c>
      <c r="AD73" s="225">
        <v>9437155</v>
      </c>
      <c r="AE73" s="225">
        <v>10841313.02</v>
      </c>
      <c r="AF73" s="225">
        <v>0</v>
      </c>
      <c r="AG73" s="225">
        <v>20692363</v>
      </c>
      <c r="AH73" s="225">
        <v>0</v>
      </c>
      <c r="AI73" s="225">
        <v>0</v>
      </c>
      <c r="AJ73" s="225">
        <v>11938613.300000001</v>
      </c>
      <c r="AK73" s="225">
        <v>7233250.2300000004</v>
      </c>
      <c r="AL73" s="225">
        <v>3634732.12</v>
      </c>
      <c r="AM73" s="225">
        <v>0</v>
      </c>
      <c r="AN73" s="225">
        <v>39604</v>
      </c>
      <c r="AO73" s="225">
        <v>0</v>
      </c>
      <c r="AP73" s="225">
        <v>0</v>
      </c>
      <c r="AQ73" s="225">
        <v>0</v>
      </c>
      <c r="AR73" s="225">
        <v>0</v>
      </c>
      <c r="AS73" s="225">
        <v>0</v>
      </c>
      <c r="AT73" s="225">
        <v>61248214</v>
      </c>
      <c r="AU73" s="225">
        <v>0</v>
      </c>
      <c r="AV73" s="225">
        <f>5853995.77-6251</f>
        <v>5847744.7699999996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1568508450.8899999</v>
      </c>
      <c r="CF73" s="252"/>
    </row>
    <row r="74" spans="1:84" ht="12.6" customHeight="1" x14ac:dyDescent="0.25">
      <c r="A74" s="171" t="s">
        <v>246</v>
      </c>
      <c r="B74" s="175"/>
      <c r="C74" s="225">
        <v>210579.26</v>
      </c>
      <c r="D74" s="225">
        <v>3493154.42</v>
      </c>
      <c r="E74" s="225">
        <v>334883.40000000002</v>
      </c>
      <c r="F74" s="225">
        <v>0</v>
      </c>
      <c r="G74" s="225">
        <v>1814.8</v>
      </c>
      <c r="H74" s="225">
        <v>441.2</v>
      </c>
      <c r="I74" s="225">
        <v>0</v>
      </c>
      <c r="J74" s="225">
        <v>0</v>
      </c>
      <c r="K74" s="225">
        <v>0</v>
      </c>
      <c r="L74" s="225">
        <v>0</v>
      </c>
      <c r="M74" s="225">
        <v>0</v>
      </c>
      <c r="N74" s="225">
        <v>0</v>
      </c>
      <c r="O74" s="225">
        <v>1232057</v>
      </c>
      <c r="P74" s="225">
        <v>131418860.56</v>
      </c>
      <c r="Q74" s="225">
        <v>17886803.600000001</v>
      </c>
      <c r="R74" s="225">
        <v>49553995.850000001</v>
      </c>
      <c r="S74" s="225">
        <v>0</v>
      </c>
      <c r="T74" s="225">
        <v>0</v>
      </c>
      <c r="U74" s="225">
        <v>151428893.87</v>
      </c>
      <c r="V74" s="225">
        <v>131223837.09999999</v>
      </c>
      <c r="W74" s="225">
        <v>44629956.200000003</v>
      </c>
      <c r="X74" s="225">
        <v>65462285.899999999</v>
      </c>
      <c r="Y74" s="225">
        <v>126391632.31999999</v>
      </c>
      <c r="Z74" s="225">
        <v>96044217</v>
      </c>
      <c r="AA74" s="225">
        <v>28425636.670000002</v>
      </c>
      <c r="AB74" s="225">
        <v>202046822.18000001</v>
      </c>
      <c r="AC74" s="225">
        <v>6419800</v>
      </c>
      <c r="AD74" s="225">
        <v>223470</v>
      </c>
      <c r="AE74" s="225">
        <v>13275974.17</v>
      </c>
      <c r="AF74" s="225">
        <v>0</v>
      </c>
      <c r="AG74" s="225">
        <v>51197601.969999999</v>
      </c>
      <c r="AH74" s="225">
        <v>0</v>
      </c>
      <c r="AI74" s="225">
        <v>0</v>
      </c>
      <c r="AJ74" s="225">
        <v>184092023.90000001</v>
      </c>
      <c r="AK74" s="225">
        <v>129761.83</v>
      </c>
      <c r="AL74" s="225">
        <v>29375.66</v>
      </c>
      <c r="AM74" s="225">
        <v>0</v>
      </c>
      <c r="AN74" s="225">
        <v>1333669</v>
      </c>
      <c r="AO74" s="225">
        <v>0</v>
      </c>
      <c r="AP74" s="225">
        <v>0</v>
      </c>
      <c r="AQ74" s="225">
        <v>0</v>
      </c>
      <c r="AR74" s="225">
        <v>0</v>
      </c>
      <c r="AS74" s="225">
        <v>0</v>
      </c>
      <c r="AT74" s="225">
        <v>1890265.4</v>
      </c>
      <c r="AU74" s="225">
        <v>0</v>
      </c>
      <c r="AV74" s="225">
        <f>6257471+144443</f>
        <v>6401914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1314779727.26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187140062.25999999</v>
      </c>
      <c r="D75" s="195">
        <f t="shared" si="9"/>
        <v>281784653.43000001</v>
      </c>
      <c r="E75" s="195">
        <f t="shared" si="9"/>
        <v>24631160.399999999</v>
      </c>
      <c r="F75" s="195">
        <f t="shared" si="9"/>
        <v>0</v>
      </c>
      <c r="G75" s="195">
        <f t="shared" si="9"/>
        <v>11553457.800000001</v>
      </c>
      <c r="H75" s="195">
        <f t="shared" si="9"/>
        <v>7535242.2000000002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35254856</v>
      </c>
      <c r="P75" s="195">
        <f t="shared" si="9"/>
        <v>332954697.44999999</v>
      </c>
      <c r="Q75" s="195">
        <f t="shared" si="9"/>
        <v>24646458.600000001</v>
      </c>
      <c r="R75" s="195">
        <f t="shared" si="9"/>
        <v>85292186.849999994</v>
      </c>
      <c r="S75" s="195">
        <f t="shared" si="9"/>
        <v>0</v>
      </c>
      <c r="T75" s="195">
        <f t="shared" si="9"/>
        <v>0</v>
      </c>
      <c r="U75" s="195">
        <f t="shared" si="9"/>
        <v>342766877.94</v>
      </c>
      <c r="V75" s="195">
        <f t="shared" si="9"/>
        <v>236232937.89999998</v>
      </c>
      <c r="W75" s="195">
        <f t="shared" si="9"/>
        <v>52309518.400000006</v>
      </c>
      <c r="X75" s="195">
        <f t="shared" si="9"/>
        <v>96981333.099999994</v>
      </c>
      <c r="Y75" s="195">
        <f t="shared" si="9"/>
        <v>175775682.31</v>
      </c>
      <c r="Z75" s="195">
        <f t="shared" si="9"/>
        <v>103094240</v>
      </c>
      <c r="AA75" s="195">
        <f t="shared" si="9"/>
        <v>30347461.670000002</v>
      </c>
      <c r="AB75" s="195">
        <f t="shared" si="9"/>
        <v>434069269.47000003</v>
      </c>
      <c r="AC75" s="195">
        <f t="shared" si="9"/>
        <v>31431037</v>
      </c>
      <c r="AD75" s="195">
        <f t="shared" si="9"/>
        <v>9660625</v>
      </c>
      <c r="AE75" s="195">
        <f t="shared" si="9"/>
        <v>24117287.189999998</v>
      </c>
      <c r="AF75" s="195">
        <f t="shared" si="9"/>
        <v>0</v>
      </c>
      <c r="AG75" s="195">
        <f t="shared" si="9"/>
        <v>71889964.969999999</v>
      </c>
      <c r="AH75" s="195">
        <f t="shared" si="9"/>
        <v>0</v>
      </c>
      <c r="AI75" s="195">
        <f t="shared" si="9"/>
        <v>0</v>
      </c>
      <c r="AJ75" s="195">
        <f t="shared" si="9"/>
        <v>196030637.20000002</v>
      </c>
      <c r="AK75" s="195">
        <f t="shared" si="9"/>
        <v>7363012.0600000005</v>
      </c>
      <c r="AL75" s="195">
        <f t="shared" si="9"/>
        <v>3664107.7800000003</v>
      </c>
      <c r="AM75" s="195">
        <f t="shared" si="9"/>
        <v>0</v>
      </c>
      <c r="AN75" s="195">
        <f t="shared" si="9"/>
        <v>1373273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63138479.399999999</v>
      </c>
      <c r="AU75" s="195">
        <f t="shared" si="9"/>
        <v>0</v>
      </c>
      <c r="AV75" s="195">
        <f t="shared" si="9"/>
        <v>12249658.77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2883288178.1499996</v>
      </c>
      <c r="CF75" s="252"/>
    </row>
    <row r="76" spans="1:84" ht="12.6" customHeight="1" x14ac:dyDescent="0.25">
      <c r="A76" s="171" t="s">
        <v>248</v>
      </c>
      <c r="B76" s="175"/>
      <c r="C76" s="225">
        <v>108104</v>
      </c>
      <c r="D76" s="225">
        <v>140011</v>
      </c>
      <c r="E76" s="225">
        <v>20594</v>
      </c>
      <c r="F76" s="225">
        <v>0</v>
      </c>
      <c r="G76" s="225">
        <v>7547</v>
      </c>
      <c r="H76" s="225">
        <v>11149</v>
      </c>
      <c r="I76" s="225">
        <v>0</v>
      </c>
      <c r="J76" s="225">
        <v>0</v>
      </c>
      <c r="K76" s="225">
        <v>0</v>
      </c>
      <c r="L76" s="225">
        <v>0</v>
      </c>
      <c r="M76" s="225">
        <v>0</v>
      </c>
      <c r="N76" s="225">
        <v>0</v>
      </c>
      <c r="O76" s="225">
        <v>759</v>
      </c>
      <c r="P76" s="225">
        <v>97905</v>
      </c>
      <c r="Q76" s="225">
        <v>23388</v>
      </c>
      <c r="R76" s="225">
        <v>3028.96</v>
      </c>
      <c r="S76" s="225">
        <v>16046</v>
      </c>
      <c r="T76" s="225">
        <v>0</v>
      </c>
      <c r="U76" s="225">
        <v>61895</v>
      </c>
      <c r="V76" s="225">
        <v>12143</v>
      </c>
      <c r="W76" s="225">
        <v>18322</v>
      </c>
      <c r="X76" s="225">
        <v>11133</v>
      </c>
      <c r="Y76" s="225">
        <v>65979.03</v>
      </c>
      <c r="Z76" s="225">
        <v>26940</v>
      </c>
      <c r="AA76" s="225">
        <v>3295</v>
      </c>
      <c r="AB76" s="225">
        <v>18889.000000000004</v>
      </c>
      <c r="AC76" s="225">
        <v>3785</v>
      </c>
      <c r="AD76" s="225">
        <v>2037</v>
      </c>
      <c r="AE76" s="225">
        <v>23088.140000000003</v>
      </c>
      <c r="AF76" s="225">
        <v>0</v>
      </c>
      <c r="AG76" s="225">
        <v>12573</v>
      </c>
      <c r="AH76" s="225">
        <v>0</v>
      </c>
      <c r="AI76" s="225">
        <v>0</v>
      </c>
      <c r="AJ76" s="225">
        <v>192991.94</v>
      </c>
      <c r="AK76" s="225">
        <v>2948.48</v>
      </c>
      <c r="AL76" s="225">
        <v>1542.38</v>
      </c>
      <c r="AM76" s="225">
        <v>0</v>
      </c>
      <c r="AN76" s="225">
        <v>1384</v>
      </c>
      <c r="AO76" s="225">
        <v>0</v>
      </c>
      <c r="AP76" s="225">
        <v>0</v>
      </c>
      <c r="AQ76" s="225">
        <v>0</v>
      </c>
      <c r="AR76" s="225">
        <v>0</v>
      </c>
      <c r="AS76" s="225">
        <v>0</v>
      </c>
      <c r="AT76" s="225">
        <v>20057</v>
      </c>
      <c r="AU76" s="225">
        <v>0</v>
      </c>
      <c r="AV76" s="225">
        <v>1836.35</v>
      </c>
      <c r="AW76" s="225">
        <v>9949</v>
      </c>
      <c r="AX76" s="225">
        <v>0</v>
      </c>
      <c r="AY76" s="225">
        <v>12420</v>
      </c>
      <c r="AZ76" s="225">
        <v>16228</v>
      </c>
      <c r="BA76" s="225">
        <v>583</v>
      </c>
      <c r="BB76" s="225">
        <v>2405</v>
      </c>
      <c r="BC76" s="225">
        <v>0</v>
      </c>
      <c r="BD76" s="225">
        <v>1286</v>
      </c>
      <c r="BE76" s="225">
        <v>17050</v>
      </c>
      <c r="BF76" s="225">
        <v>18657</v>
      </c>
      <c r="BG76" s="225">
        <v>2639</v>
      </c>
      <c r="BH76" s="225">
        <v>244</v>
      </c>
      <c r="BI76" s="225">
        <v>128099</v>
      </c>
      <c r="BJ76" s="225">
        <v>265</v>
      </c>
      <c r="BK76" s="225">
        <v>223</v>
      </c>
      <c r="BL76" s="225">
        <v>1249</v>
      </c>
      <c r="BM76" s="225">
        <v>0</v>
      </c>
      <c r="BN76" s="225">
        <v>3453</v>
      </c>
      <c r="BO76" s="225">
        <v>0</v>
      </c>
      <c r="BP76" s="225">
        <v>0</v>
      </c>
      <c r="BQ76" s="225">
        <v>0</v>
      </c>
      <c r="BR76" s="225">
        <v>1065</v>
      </c>
      <c r="BS76" s="225">
        <v>1823</v>
      </c>
      <c r="BT76" s="225">
        <v>0</v>
      </c>
      <c r="BU76" s="225">
        <v>0</v>
      </c>
      <c r="BV76" s="225">
        <v>4880</v>
      </c>
      <c r="BW76" s="225">
        <v>1214</v>
      </c>
      <c r="BX76" s="225">
        <v>1403</v>
      </c>
      <c r="BY76" s="225">
        <v>3511</v>
      </c>
      <c r="BZ76" s="225">
        <v>885</v>
      </c>
      <c r="CA76" s="225">
        <v>483</v>
      </c>
      <c r="CB76" s="225">
        <v>100</v>
      </c>
      <c r="CC76" s="225">
        <v>135</v>
      </c>
      <c r="CD76" s="249" t="s">
        <v>221</v>
      </c>
      <c r="CE76" s="195">
        <f t="shared" si="8"/>
        <v>1139620.28</v>
      </c>
      <c r="CF76" s="195">
        <f>BE59-CE76</f>
        <v>-0.28000000002793968</v>
      </c>
    </row>
    <row r="77" spans="1:84" ht="12.6" customHeight="1" x14ac:dyDescent="0.25">
      <c r="A77" s="171" t="s">
        <v>249</v>
      </c>
      <c r="B77" s="175"/>
      <c r="C77" s="225">
        <v>35294</v>
      </c>
      <c r="D77" s="225">
        <v>208994</v>
      </c>
      <c r="E77" s="225">
        <v>9709</v>
      </c>
      <c r="F77" s="225">
        <v>0</v>
      </c>
      <c r="G77" s="225">
        <v>15229</v>
      </c>
      <c r="H77" s="225">
        <v>14121</v>
      </c>
      <c r="I77" s="225">
        <v>0</v>
      </c>
      <c r="J77" s="225">
        <v>0</v>
      </c>
      <c r="K77" s="225">
        <v>0</v>
      </c>
      <c r="L77" s="225">
        <v>0</v>
      </c>
      <c r="M77" s="225">
        <v>0</v>
      </c>
      <c r="N77" s="225">
        <v>0</v>
      </c>
      <c r="O77" s="225">
        <v>12685</v>
      </c>
      <c r="P77" s="225">
        <v>0</v>
      </c>
      <c r="Q77" s="225">
        <v>11844</v>
      </c>
      <c r="R77" s="225">
        <v>0</v>
      </c>
      <c r="S77" s="225">
        <v>0</v>
      </c>
      <c r="T77" s="225">
        <v>0</v>
      </c>
      <c r="U77" s="225">
        <v>0</v>
      </c>
      <c r="V77" s="225">
        <v>0</v>
      </c>
      <c r="W77" s="225">
        <v>0</v>
      </c>
      <c r="X77" s="225">
        <v>0</v>
      </c>
      <c r="Y77" s="225">
        <v>0</v>
      </c>
      <c r="Z77" s="225">
        <v>0</v>
      </c>
      <c r="AA77" s="225">
        <v>0</v>
      </c>
      <c r="AB77" s="225">
        <v>0</v>
      </c>
      <c r="AC77" s="225">
        <v>0</v>
      </c>
      <c r="AD77" s="225">
        <v>0</v>
      </c>
      <c r="AE77" s="225">
        <v>0</v>
      </c>
      <c r="AF77" s="225">
        <v>0</v>
      </c>
      <c r="AG77" s="225">
        <v>0</v>
      </c>
      <c r="AH77" s="225">
        <v>0</v>
      </c>
      <c r="AI77" s="225">
        <v>0</v>
      </c>
      <c r="AJ77" s="225">
        <v>0</v>
      </c>
      <c r="AK77" s="225">
        <v>0</v>
      </c>
      <c r="AL77" s="225">
        <v>0</v>
      </c>
      <c r="AM77" s="225">
        <v>0</v>
      </c>
      <c r="AN77" s="225">
        <v>0</v>
      </c>
      <c r="AO77" s="225">
        <v>0</v>
      </c>
      <c r="AP77" s="225">
        <v>0</v>
      </c>
      <c r="AQ77" s="225">
        <v>0</v>
      </c>
      <c r="AR77" s="225">
        <v>0</v>
      </c>
      <c r="AS77" s="225">
        <v>0</v>
      </c>
      <c r="AT77" s="225">
        <v>0</v>
      </c>
      <c r="AU77" s="225">
        <v>0</v>
      </c>
      <c r="AV77" s="225">
        <v>0</v>
      </c>
      <c r="AW77" s="225">
        <v>211</v>
      </c>
      <c r="AX77" s="249" t="s">
        <v>221</v>
      </c>
      <c r="AY77" s="249" t="s">
        <v>221</v>
      </c>
      <c r="AZ77" s="225">
        <v>0</v>
      </c>
      <c r="BA77" s="225">
        <v>0</v>
      </c>
      <c r="BB77" s="225">
        <v>0</v>
      </c>
      <c r="BC77" s="225">
        <v>0</v>
      </c>
      <c r="BD77" s="249" t="s">
        <v>221</v>
      </c>
      <c r="BE77" s="249" t="s">
        <v>221</v>
      </c>
      <c r="BF77" s="225">
        <v>0</v>
      </c>
      <c r="BG77" s="249" t="s">
        <v>221</v>
      </c>
      <c r="BH77" s="225">
        <v>0</v>
      </c>
      <c r="BI77" s="225">
        <v>0</v>
      </c>
      <c r="BJ77" s="249" t="s">
        <v>221</v>
      </c>
      <c r="BK77" s="225">
        <v>0</v>
      </c>
      <c r="BL77" s="225">
        <v>0</v>
      </c>
      <c r="BM77" s="225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225">
        <v>0</v>
      </c>
      <c r="BS77" s="225">
        <v>0</v>
      </c>
      <c r="BT77" s="225">
        <v>0</v>
      </c>
      <c r="BU77" s="225">
        <v>0</v>
      </c>
      <c r="BV77" s="225">
        <v>0</v>
      </c>
      <c r="BW77" s="225">
        <v>0</v>
      </c>
      <c r="BX77" s="225">
        <v>0</v>
      </c>
      <c r="BY77" s="225">
        <v>0</v>
      </c>
      <c r="BZ77" s="225">
        <v>0</v>
      </c>
      <c r="CA77" s="225">
        <v>0</v>
      </c>
      <c r="CB77" s="225">
        <v>0</v>
      </c>
      <c r="CC77" s="249" t="s">
        <v>221</v>
      </c>
      <c r="CD77" s="249" t="s">
        <v>221</v>
      </c>
      <c r="CE77" s="195">
        <f>SUM(C77:CD77)</f>
        <v>308087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225">
        <v>37680.55808898031</v>
      </c>
      <c r="D78" s="225">
        <v>48802.011198440603</v>
      </c>
      <c r="E78" s="225">
        <v>7178.2118449313666</v>
      </c>
      <c r="F78" s="225">
        <v>0</v>
      </c>
      <c r="G78" s="225">
        <v>2630.5703017236588</v>
      </c>
      <c r="H78" s="225">
        <v>3886.0776856919406</v>
      </c>
      <c r="I78" s="225">
        <v>0</v>
      </c>
      <c r="J78" s="225">
        <v>0</v>
      </c>
      <c r="K78" s="225">
        <v>0</v>
      </c>
      <c r="L78" s="225">
        <v>0</v>
      </c>
      <c r="M78" s="225">
        <v>0</v>
      </c>
      <c r="N78" s="225">
        <v>0</v>
      </c>
      <c r="O78" s="225">
        <v>264.55583132479887</v>
      </c>
      <c r="P78" s="225">
        <v>34125.610890453798</v>
      </c>
      <c r="Q78" s="225">
        <v>8152.0840356052649</v>
      </c>
      <c r="R78" s="225">
        <v>1055.7694741100959</v>
      </c>
      <c r="S78" s="225">
        <v>5592.9682074278298</v>
      </c>
      <c r="T78" s="225">
        <v>0</v>
      </c>
      <c r="U78" s="225">
        <v>21574.022634846413</v>
      </c>
      <c r="V78" s="225">
        <v>4232.5447427892395</v>
      </c>
      <c r="W78" s="225">
        <v>6386.2871429946836</v>
      </c>
      <c r="X78" s="225">
        <v>3880.5007511712593</v>
      </c>
      <c r="Y78" s="225">
        <v>22997.54562800243</v>
      </c>
      <c r="Z78" s="225">
        <v>9390.1634991964183</v>
      </c>
      <c r="AA78" s="225">
        <v>1148.4999528527171</v>
      </c>
      <c r="AB78" s="225">
        <v>6583.9197600713132</v>
      </c>
      <c r="AC78" s="225">
        <v>1319.2935725485688</v>
      </c>
      <c r="AD78" s="225">
        <v>710.01347616418354</v>
      </c>
      <c r="AE78" s="225">
        <v>8047.5653115195555</v>
      </c>
      <c r="AF78" s="225">
        <v>0</v>
      </c>
      <c r="AG78" s="225">
        <v>4382.4248580325375</v>
      </c>
      <c r="AH78" s="225">
        <v>0</v>
      </c>
      <c r="AI78" s="225">
        <v>0</v>
      </c>
      <c r="AJ78" s="225">
        <v>67268.963274948226</v>
      </c>
      <c r="AK78" s="225">
        <v>1027.7174934710711</v>
      </c>
      <c r="AL78" s="225">
        <v>537.6095166254853</v>
      </c>
      <c r="AM78" s="225">
        <v>0</v>
      </c>
      <c r="AN78" s="225">
        <v>482.40483603889544</v>
      </c>
      <c r="AO78" s="225">
        <v>0</v>
      </c>
      <c r="AP78" s="225">
        <v>0</v>
      </c>
      <c r="AQ78" s="225">
        <v>0</v>
      </c>
      <c r="AR78" s="225">
        <v>0</v>
      </c>
      <c r="AS78" s="225">
        <v>0</v>
      </c>
      <c r="AT78" s="225">
        <v>6991.0359800810165</v>
      </c>
      <c r="AU78" s="225">
        <v>0</v>
      </c>
      <c r="AV78" s="225">
        <v>640.0752316907699</v>
      </c>
      <c r="AW78" s="225">
        <v>3467.8075966408751</v>
      </c>
      <c r="AX78" s="249" t="s">
        <v>221</v>
      </c>
      <c r="AY78" s="249" t="s">
        <v>221</v>
      </c>
      <c r="AZ78" s="249" t="s">
        <v>221</v>
      </c>
      <c r="BA78" s="184">
        <v>203.20955159730929</v>
      </c>
      <c r="BB78" s="184">
        <v>838.28297013984354</v>
      </c>
      <c r="BC78" s="225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85.048251440383311</v>
      </c>
      <c r="BI78" s="225">
        <v>0</v>
      </c>
      <c r="BJ78" s="249" t="s">
        <v>221</v>
      </c>
      <c r="BK78" s="184">
        <v>77.728524881989657</v>
      </c>
      <c r="BL78" s="184">
        <v>435.34945102065063</v>
      </c>
      <c r="BM78" s="225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635.4219769500769</v>
      </c>
      <c r="BT78" s="225">
        <v>0</v>
      </c>
      <c r="BU78" s="225">
        <v>0</v>
      </c>
      <c r="BV78" s="184">
        <v>1700.9650288076662</v>
      </c>
      <c r="BW78" s="184">
        <v>423.14990675666121</v>
      </c>
      <c r="BX78" s="184">
        <v>489.02744578220398</v>
      </c>
      <c r="BY78" s="184">
        <v>1223.7885688819088</v>
      </c>
      <c r="BZ78" s="184">
        <v>308.47419067516074</v>
      </c>
      <c r="CA78" s="184">
        <v>168.35371084305385</v>
      </c>
      <c r="CB78" s="184">
        <v>34.855840754255453</v>
      </c>
      <c r="CC78" s="249" t="s">
        <v>221</v>
      </c>
      <c r="CD78" s="249" t="s">
        <v>221</v>
      </c>
      <c r="CE78" s="195">
        <f t="shared" si="8"/>
        <v>327060.46823690651</v>
      </c>
      <c r="CF78" s="195"/>
    </row>
    <row r="79" spans="1:84" ht="12.6" customHeight="1" x14ac:dyDescent="0.25">
      <c r="A79" s="171" t="s">
        <v>251</v>
      </c>
      <c r="B79" s="175"/>
      <c r="C79" s="225">
        <v>414238</v>
      </c>
      <c r="D79" s="225">
        <v>950879</v>
      </c>
      <c r="E79" s="225">
        <v>81429</v>
      </c>
      <c r="F79" s="225">
        <v>0</v>
      </c>
      <c r="G79" s="225">
        <v>58080</v>
      </c>
      <c r="H79" s="225">
        <v>14830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0</v>
      </c>
      <c r="O79" s="225">
        <v>212903</v>
      </c>
      <c r="P79" s="225">
        <v>525621</v>
      </c>
      <c r="Q79" s="225">
        <v>170334</v>
      </c>
      <c r="R79" s="225">
        <v>0</v>
      </c>
      <c r="S79" s="225">
        <v>0</v>
      </c>
      <c r="T79" s="225">
        <v>0</v>
      </c>
      <c r="U79" s="225">
        <v>23904</v>
      </c>
      <c r="V79" s="225">
        <v>98785</v>
      </c>
      <c r="W79" s="225">
        <v>86246</v>
      </c>
      <c r="X79" s="225">
        <v>66595</v>
      </c>
      <c r="Y79" s="225">
        <v>247816</v>
      </c>
      <c r="Z79" s="225">
        <v>70508</v>
      </c>
      <c r="AA79" s="225">
        <v>40640</v>
      </c>
      <c r="AB79" s="225">
        <v>9549</v>
      </c>
      <c r="AC79" s="225">
        <v>1490</v>
      </c>
      <c r="AD79" s="225">
        <v>200</v>
      </c>
      <c r="AE79" s="225">
        <v>19523</v>
      </c>
      <c r="AF79" s="225">
        <v>0</v>
      </c>
      <c r="AG79" s="225">
        <v>180967</v>
      </c>
      <c r="AH79" s="225">
        <v>0</v>
      </c>
      <c r="AI79" s="225">
        <v>0</v>
      </c>
      <c r="AJ79" s="225">
        <v>289633</v>
      </c>
      <c r="AK79" s="225">
        <v>0</v>
      </c>
      <c r="AL79" s="225">
        <v>0</v>
      </c>
      <c r="AM79" s="225">
        <v>0</v>
      </c>
      <c r="AN79" s="225">
        <v>5127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15160</v>
      </c>
      <c r="AW79" s="225">
        <v>6885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225">
        <v>0</v>
      </c>
      <c r="BC79" s="225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225">
        <v>0</v>
      </c>
      <c r="BI79" s="225">
        <v>3338</v>
      </c>
      <c r="BJ79" s="249" t="s">
        <v>221</v>
      </c>
      <c r="BK79" s="225">
        <v>0</v>
      </c>
      <c r="BL79" s="225">
        <v>0</v>
      </c>
      <c r="BM79" s="225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225">
        <v>0</v>
      </c>
      <c r="BT79" s="225">
        <v>0</v>
      </c>
      <c r="BU79" s="225">
        <v>0</v>
      </c>
      <c r="BV79" s="225">
        <v>0</v>
      </c>
      <c r="BW79" s="225">
        <v>0</v>
      </c>
      <c r="BX79" s="225">
        <v>0</v>
      </c>
      <c r="BY79" s="225">
        <v>0</v>
      </c>
      <c r="BZ79" s="225">
        <v>0</v>
      </c>
      <c r="CA79" s="225">
        <v>0</v>
      </c>
      <c r="CB79" s="225">
        <v>0</v>
      </c>
      <c r="CC79" s="249" t="s">
        <v>221</v>
      </c>
      <c r="CD79" s="249" t="s">
        <v>221</v>
      </c>
      <c r="CE79" s="195">
        <f t="shared" si="8"/>
        <v>3594680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312.41000000000003</v>
      </c>
      <c r="D80" s="187">
        <f>443.46+0.09</f>
        <v>443.54999999999995</v>
      </c>
      <c r="E80" s="187">
        <v>30.85</v>
      </c>
      <c r="F80" s="187"/>
      <c r="G80" s="187">
        <v>20.059999999999999</v>
      </c>
      <c r="H80" s="187">
        <v>13.13</v>
      </c>
      <c r="I80" s="187"/>
      <c r="J80" s="187"/>
      <c r="K80" s="187"/>
      <c r="L80" s="187"/>
      <c r="M80" s="187"/>
      <c r="N80" s="187"/>
      <c r="O80" s="187">
        <v>65.23</v>
      </c>
      <c r="P80" s="187">
        <v>139.52000000000001</v>
      </c>
      <c r="Q80" s="187">
        <v>69.569999999999993</v>
      </c>
      <c r="R80" s="187"/>
      <c r="S80" s="187"/>
      <c r="T80" s="187"/>
      <c r="U80" s="187">
        <v>0.38</v>
      </c>
      <c r="V80" s="187">
        <v>41.19</v>
      </c>
      <c r="W80" s="187"/>
      <c r="X80" s="187"/>
      <c r="Y80" s="187">
        <v>23.44</v>
      </c>
      <c r="Z80" s="187">
        <v>8.1</v>
      </c>
      <c r="AA80" s="187"/>
      <c r="AB80" s="187"/>
      <c r="AC80" s="187"/>
      <c r="AD80" s="187">
        <v>5.78</v>
      </c>
      <c r="AE80" s="187"/>
      <c r="AF80" s="187"/>
      <c r="AG80" s="187">
        <v>45.54</v>
      </c>
      <c r="AH80" s="187"/>
      <c r="AI80" s="187"/>
      <c r="AJ80" s="187">
        <v>202.87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>
        <v>34.86</v>
      </c>
      <c r="AU80" s="187"/>
      <c r="AV80" s="187">
        <v>18.2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1474.6799999999998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1269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1272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1274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1278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1279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>
        <v>1</v>
      </c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19350</v>
      </c>
      <c r="D111" s="174">
        <v>136568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1398</v>
      </c>
      <c r="D114" s="174">
        <v>2810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262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41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21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16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476</v>
      </c>
    </row>
    <row r="128" spans="1:5" ht="12.6" customHeight="1" x14ac:dyDescent="0.25">
      <c r="A128" s="173" t="s">
        <v>292</v>
      </c>
      <c r="B128" s="172" t="s">
        <v>256</v>
      </c>
      <c r="C128" s="189">
        <v>529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6734</v>
      </c>
      <c r="C138" s="189">
        <v>3995</v>
      </c>
      <c r="D138" s="174">
        <v>8621</v>
      </c>
      <c r="E138" s="175">
        <f>SUM(B138:D138)</f>
        <v>19350</v>
      </c>
    </row>
    <row r="139" spans="1:6" ht="12.6" customHeight="1" x14ac:dyDescent="0.25">
      <c r="A139" s="173" t="s">
        <v>215</v>
      </c>
      <c r="B139" s="174">
        <v>44970</v>
      </c>
      <c r="C139" s="189">
        <v>32554</v>
      </c>
      <c r="D139" s="174">
        <v>59044</v>
      </c>
      <c r="E139" s="175">
        <f>SUM(B139:D139)</f>
        <v>136568</v>
      </c>
    </row>
    <row r="140" spans="1:6" ht="12.6" customHeight="1" x14ac:dyDescent="0.25">
      <c r="A140" s="173" t="s">
        <v>298</v>
      </c>
      <c r="B140" s="174">
        <v>158408</v>
      </c>
      <c r="C140" s="174">
        <v>87537</v>
      </c>
      <c r="D140" s="174">
        <v>295926</v>
      </c>
      <c r="E140" s="175">
        <f>SUM(B140:D140)</f>
        <v>541871</v>
      </c>
    </row>
    <row r="141" spans="1:6" ht="12.6" customHeight="1" x14ac:dyDescent="0.25">
      <c r="A141" s="173" t="s">
        <v>245</v>
      </c>
      <c r="B141" s="174">
        <v>554891277</v>
      </c>
      <c r="C141" s="189">
        <v>305192940</v>
      </c>
      <c r="D141" s="174">
        <v>708424234</v>
      </c>
      <c r="E141" s="175">
        <f>SUM(B141:D141)</f>
        <v>1568508451</v>
      </c>
      <c r="F141" s="199"/>
    </row>
    <row r="142" spans="1:6" ht="12.6" customHeight="1" x14ac:dyDescent="0.25">
      <c r="A142" s="173" t="s">
        <v>246</v>
      </c>
      <c r="B142" s="174">
        <v>431129058</v>
      </c>
      <c r="C142" s="189">
        <v>196833136</v>
      </c>
      <c r="D142" s="174">
        <v>686817533</v>
      </c>
      <c r="E142" s="175">
        <f>SUM(B142:D142)</f>
        <v>1314779727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9637348</v>
      </c>
      <c r="C157" s="174">
        <v>8897247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25934766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655980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2738574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59016346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47305638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1893737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137545041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5665975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4737669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10403644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4893224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1052613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5945837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359431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359431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13903404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13903404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2631402</v>
      </c>
      <c r="C195" s="189">
        <v>0</v>
      </c>
      <c r="D195" s="174">
        <v>0</v>
      </c>
      <c r="E195" s="175">
        <f t="shared" ref="E195:E203" si="10">SUM(B195:C195)-D195</f>
        <v>2631402</v>
      </c>
    </row>
    <row r="196" spans="1:8" ht="12.6" customHeight="1" x14ac:dyDescent="0.25">
      <c r="A196" s="173" t="s">
        <v>333</v>
      </c>
      <c r="B196" s="174">
        <v>9253217</v>
      </c>
      <c r="C196" s="189">
        <v>0</v>
      </c>
      <c r="D196" s="174">
        <v>1039561</v>
      </c>
      <c r="E196" s="175">
        <f t="shared" si="10"/>
        <v>8213656</v>
      </c>
    </row>
    <row r="197" spans="1:8" ht="12.6" customHeight="1" x14ac:dyDescent="0.25">
      <c r="A197" s="173" t="s">
        <v>334</v>
      </c>
      <c r="B197" s="174">
        <v>705726524</v>
      </c>
      <c r="C197" s="189">
        <v>28348886</v>
      </c>
      <c r="D197" s="174">
        <v>0</v>
      </c>
      <c r="E197" s="175">
        <f t="shared" si="10"/>
        <v>734075410</v>
      </c>
    </row>
    <row r="198" spans="1:8" ht="12.6" customHeight="1" x14ac:dyDescent="0.25">
      <c r="A198" s="173" t="s">
        <v>335</v>
      </c>
      <c r="B198" s="174">
        <v>110045403</v>
      </c>
      <c r="C198" s="189">
        <v>5941789</v>
      </c>
      <c r="D198" s="174">
        <v>0</v>
      </c>
      <c r="E198" s="175">
        <f t="shared" si="10"/>
        <v>115987192</v>
      </c>
    </row>
    <row r="199" spans="1:8" ht="12.6" customHeight="1" x14ac:dyDescent="0.25">
      <c r="A199" s="173" t="s">
        <v>336</v>
      </c>
      <c r="B199" s="174">
        <v>1437363</v>
      </c>
      <c r="C199" s="189">
        <v>0</v>
      </c>
      <c r="D199" s="174">
        <v>0</v>
      </c>
      <c r="E199" s="175">
        <f t="shared" si="10"/>
        <v>1437363</v>
      </c>
    </row>
    <row r="200" spans="1:8" ht="12.6" customHeight="1" x14ac:dyDescent="0.25">
      <c r="A200" s="173" t="s">
        <v>337</v>
      </c>
      <c r="B200" s="174">
        <v>393981479</v>
      </c>
      <c r="C200" s="189">
        <v>14826820</v>
      </c>
      <c r="D200" s="174">
        <v>5880963</v>
      </c>
      <c r="E200" s="175">
        <f t="shared" si="10"/>
        <v>402927336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33586672</v>
      </c>
      <c r="C203" s="189">
        <v>-1084108</v>
      </c>
      <c r="D203" s="174">
        <v>375530</v>
      </c>
      <c r="E203" s="175">
        <f t="shared" si="10"/>
        <v>32127034</v>
      </c>
    </row>
    <row r="204" spans="1:8" ht="12.6" customHeight="1" x14ac:dyDescent="0.25">
      <c r="A204" s="173" t="s">
        <v>203</v>
      </c>
      <c r="B204" s="175">
        <f>SUM(B195:B203)</f>
        <v>1256662060</v>
      </c>
      <c r="C204" s="191">
        <f>SUM(C195:C203)</f>
        <v>48033387</v>
      </c>
      <c r="D204" s="175">
        <f>SUM(D195:D203)</f>
        <v>7296054</v>
      </c>
      <c r="E204" s="175">
        <f>SUM(E195:E203)</f>
        <v>1297399393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3585794</v>
      </c>
      <c r="C209" s="189">
        <v>328546</v>
      </c>
      <c r="D209" s="174">
        <v>1039561</v>
      </c>
      <c r="E209" s="175">
        <f t="shared" ref="E209:E216" si="11">SUM(B209:C209)-D209</f>
        <v>2874779</v>
      </c>
      <c r="H209" s="259"/>
    </row>
    <row r="210" spans="1:8" ht="12.6" customHeight="1" x14ac:dyDescent="0.25">
      <c r="A210" s="173" t="s">
        <v>334</v>
      </c>
      <c r="B210" s="174">
        <v>285406553</v>
      </c>
      <c r="C210" s="189">
        <v>24863771</v>
      </c>
      <c r="D210" s="174">
        <v>0</v>
      </c>
      <c r="E210" s="175">
        <f t="shared" si="11"/>
        <v>310270324</v>
      </c>
      <c r="H210" s="259"/>
    </row>
    <row r="211" spans="1:8" ht="12.6" customHeight="1" x14ac:dyDescent="0.25">
      <c r="A211" s="173" t="s">
        <v>335</v>
      </c>
      <c r="B211" s="174">
        <v>83886120</v>
      </c>
      <c r="C211" s="189">
        <v>2756146</v>
      </c>
      <c r="D211" s="174">
        <v>0</v>
      </c>
      <c r="E211" s="175">
        <f t="shared" si="11"/>
        <v>86642266</v>
      </c>
      <c r="H211" s="259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340030602</v>
      </c>
      <c r="C213" s="189">
        <v>20121463</v>
      </c>
      <c r="D213" s="174">
        <v>5241067</v>
      </c>
      <c r="E213" s="175">
        <f t="shared" si="11"/>
        <v>354910998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712909069</v>
      </c>
      <c r="C217" s="191">
        <f>SUM(C208:C216)</f>
        <v>48069926</v>
      </c>
      <c r="D217" s="175">
        <f>SUM(D208:D216)</f>
        <v>6280628</v>
      </c>
      <c r="E217" s="175">
        <f>SUM(E208:E216)</f>
        <v>754698367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13948762</v>
      </c>
      <c r="D221" s="172">
        <f>C221</f>
        <v>13948762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690919384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355490314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600100130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1646509828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6494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9413280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19556548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28969828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1689428418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27096068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400911931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243606546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29993446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19190614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14225238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247810751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127482809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1808940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129291749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2631402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8213656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734075410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115987192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1437363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402927336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32127034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1297399393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754698367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542701026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159148785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93579393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252728178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1172531704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79848175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51839100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1179970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36288306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13104194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182259745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82548299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82548299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13104194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295576078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479291353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787971625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13104194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774867431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132856229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1172531704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1172531704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1568508451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1314779727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2883288178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13948762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1646509828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28969828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1689428418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1193859760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59462099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6688446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66150545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1260010305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376655891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137545041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85382965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294194516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6220214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300500860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48069926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10403644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5945837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359431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13903404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1736196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1280917925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-20907620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4263986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-16643634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-16643634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University of Washington Medical Center   H-0     FYE 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19350</v>
      </c>
      <c r="C414" s="194">
        <f>E138</f>
        <v>19350</v>
      </c>
      <c r="D414" s="179"/>
    </row>
    <row r="415" spans="1:5" ht="12.6" customHeight="1" x14ac:dyDescent="0.25">
      <c r="A415" s="179" t="s">
        <v>464</v>
      </c>
      <c r="B415" s="179">
        <f>D111</f>
        <v>136568</v>
      </c>
      <c r="C415" s="179">
        <f>E139</f>
        <v>136568</v>
      </c>
      <c r="D415" s="194">
        <f>SUM(C59:H59)+N59</f>
        <v>136568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1398</v>
      </c>
    </row>
    <row r="424" spans="1:7" ht="12.6" customHeight="1" x14ac:dyDescent="0.25">
      <c r="A424" s="179" t="s">
        <v>1244</v>
      </c>
      <c r="B424" s="179">
        <f>D114</f>
        <v>2810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376655891</v>
      </c>
      <c r="C427" s="179">
        <f t="shared" ref="C427:C434" si="13">CE61</f>
        <v>376655891.25000012</v>
      </c>
      <c r="D427" s="179"/>
    </row>
    <row r="428" spans="1:7" ht="12.6" customHeight="1" x14ac:dyDescent="0.25">
      <c r="A428" s="179" t="s">
        <v>3</v>
      </c>
      <c r="B428" s="179">
        <f t="shared" si="12"/>
        <v>137545041</v>
      </c>
      <c r="C428" s="179">
        <f t="shared" si="13"/>
        <v>137545041</v>
      </c>
      <c r="D428" s="179">
        <f>D173</f>
        <v>137545041</v>
      </c>
    </row>
    <row r="429" spans="1:7" ht="12.6" customHeight="1" x14ac:dyDescent="0.25">
      <c r="A429" s="179" t="s">
        <v>236</v>
      </c>
      <c r="B429" s="179">
        <f t="shared" si="12"/>
        <v>85382965</v>
      </c>
      <c r="C429" s="179">
        <f t="shared" si="13"/>
        <v>85382965.319999993</v>
      </c>
      <c r="D429" s="179"/>
    </row>
    <row r="430" spans="1:7" ht="12.6" customHeight="1" x14ac:dyDescent="0.25">
      <c r="A430" s="179" t="s">
        <v>237</v>
      </c>
      <c r="B430" s="179">
        <f t="shared" si="12"/>
        <v>294194516</v>
      </c>
      <c r="C430" s="179">
        <f t="shared" si="13"/>
        <v>294194515.95000005</v>
      </c>
      <c r="D430" s="179"/>
    </row>
    <row r="431" spans="1:7" ht="12.6" customHeight="1" x14ac:dyDescent="0.25">
      <c r="A431" s="179" t="s">
        <v>444</v>
      </c>
      <c r="B431" s="179">
        <f t="shared" si="12"/>
        <v>6220214</v>
      </c>
      <c r="C431" s="179">
        <f t="shared" si="13"/>
        <v>6220213.8500000006</v>
      </c>
      <c r="D431" s="179"/>
    </row>
    <row r="432" spans="1:7" ht="12.6" customHeight="1" x14ac:dyDescent="0.25">
      <c r="A432" s="179" t="s">
        <v>445</v>
      </c>
      <c r="B432" s="179">
        <f t="shared" si="12"/>
        <v>300500860</v>
      </c>
      <c r="C432" s="179">
        <f t="shared" si="13"/>
        <v>300500859.81999999</v>
      </c>
      <c r="D432" s="179"/>
    </row>
    <row r="433" spans="1:7" ht="12.6" customHeight="1" x14ac:dyDescent="0.25">
      <c r="A433" s="179" t="s">
        <v>6</v>
      </c>
      <c r="B433" s="179">
        <f t="shared" si="12"/>
        <v>48069926</v>
      </c>
      <c r="C433" s="179">
        <f t="shared" si="13"/>
        <v>48069926</v>
      </c>
      <c r="D433" s="179">
        <f>C217</f>
        <v>48069926</v>
      </c>
    </row>
    <row r="434" spans="1:7" ht="12.6" customHeight="1" x14ac:dyDescent="0.25">
      <c r="A434" s="179" t="s">
        <v>474</v>
      </c>
      <c r="B434" s="179">
        <f t="shared" si="12"/>
        <v>10403644</v>
      </c>
      <c r="C434" s="179">
        <f t="shared" si="13"/>
        <v>10403644.209999999</v>
      </c>
      <c r="D434" s="179">
        <f>D177</f>
        <v>10403644</v>
      </c>
    </row>
    <row r="435" spans="1:7" ht="12.6" customHeight="1" x14ac:dyDescent="0.25">
      <c r="A435" s="179" t="s">
        <v>447</v>
      </c>
      <c r="B435" s="179">
        <f t="shared" si="12"/>
        <v>5945837</v>
      </c>
      <c r="C435" s="179"/>
      <c r="D435" s="179">
        <f>D181</f>
        <v>5945837</v>
      </c>
    </row>
    <row r="436" spans="1:7" ht="12.6" customHeight="1" x14ac:dyDescent="0.25">
      <c r="A436" s="179" t="s">
        <v>475</v>
      </c>
      <c r="B436" s="179">
        <f t="shared" si="12"/>
        <v>359431</v>
      </c>
      <c r="C436" s="179"/>
      <c r="D436" s="179">
        <f>D186</f>
        <v>359431</v>
      </c>
    </row>
    <row r="437" spans="1:7" ht="12.6" customHeight="1" x14ac:dyDescent="0.25">
      <c r="A437" s="194" t="s">
        <v>449</v>
      </c>
      <c r="B437" s="194">
        <f t="shared" si="12"/>
        <v>13903404</v>
      </c>
      <c r="C437" s="194"/>
      <c r="D437" s="194">
        <f>D190</f>
        <v>13903404</v>
      </c>
    </row>
    <row r="438" spans="1:7" ht="12.6" customHeight="1" x14ac:dyDescent="0.25">
      <c r="A438" s="194" t="s">
        <v>476</v>
      </c>
      <c r="B438" s="194">
        <f>C386+C387+C388</f>
        <v>20208672</v>
      </c>
      <c r="C438" s="194">
        <f>CD69</f>
        <v>0</v>
      </c>
      <c r="D438" s="194">
        <f>D181+D186+D190</f>
        <v>20208672</v>
      </c>
    </row>
    <row r="439" spans="1:7" ht="12.6" customHeight="1" x14ac:dyDescent="0.25">
      <c r="A439" s="179" t="s">
        <v>451</v>
      </c>
      <c r="B439" s="194">
        <f>C389</f>
        <v>1736196</v>
      </c>
      <c r="C439" s="194">
        <f>SUM(C69:CC69)</f>
        <v>21944867.82</v>
      </c>
      <c r="D439" s="179"/>
    </row>
    <row r="440" spans="1:7" ht="12.6" customHeight="1" x14ac:dyDescent="0.25">
      <c r="A440" s="179" t="s">
        <v>477</v>
      </c>
      <c r="B440" s="194">
        <f>B438+B439</f>
        <v>21944868</v>
      </c>
      <c r="C440" s="194">
        <f>CE69</f>
        <v>21944867.82</v>
      </c>
      <c r="D440" s="179"/>
    </row>
    <row r="441" spans="1:7" ht="12.6" customHeight="1" x14ac:dyDescent="0.25">
      <c r="A441" s="179" t="s">
        <v>478</v>
      </c>
      <c r="B441" s="179">
        <f>D390</f>
        <v>1280917925</v>
      </c>
      <c r="C441" s="179">
        <f>SUM(C427:C437)+C440</f>
        <v>1280917925.2200003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13948762</v>
      </c>
      <c r="C444" s="179">
        <f>C363</f>
        <v>13948762</v>
      </c>
      <c r="D444" s="179"/>
    </row>
    <row r="445" spans="1:7" ht="12.6" customHeight="1" x14ac:dyDescent="0.25">
      <c r="A445" s="179" t="s">
        <v>343</v>
      </c>
      <c r="B445" s="179">
        <f>D229</f>
        <v>1646509828</v>
      </c>
      <c r="C445" s="179">
        <f>C364</f>
        <v>1646509828</v>
      </c>
      <c r="D445" s="179"/>
    </row>
    <row r="446" spans="1:7" ht="12.6" customHeight="1" x14ac:dyDescent="0.25">
      <c r="A446" s="179" t="s">
        <v>351</v>
      </c>
      <c r="B446" s="179">
        <f>D236</f>
        <v>28969828</v>
      </c>
      <c r="C446" s="179">
        <f>C365</f>
        <v>28969828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1689428418</v>
      </c>
      <c r="C448" s="179">
        <f>D367</f>
        <v>1689428418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6494</v>
      </c>
    </row>
    <row r="454" spans="1:7" ht="12.6" customHeight="1" x14ac:dyDescent="0.25">
      <c r="A454" s="179" t="s">
        <v>168</v>
      </c>
      <c r="B454" s="179">
        <f>C233</f>
        <v>9413280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19556548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59462099</v>
      </c>
      <c r="C458" s="194">
        <f>CE70</f>
        <v>59462099.280000009</v>
      </c>
      <c r="D458" s="194"/>
    </row>
    <row r="459" spans="1:7" ht="12.6" customHeight="1" x14ac:dyDescent="0.25">
      <c r="A459" s="179" t="s">
        <v>244</v>
      </c>
      <c r="B459" s="194">
        <f>C371</f>
        <v>6688446</v>
      </c>
      <c r="C459" s="194">
        <f>CE72</f>
        <v>6688446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1568508451</v>
      </c>
      <c r="C463" s="194">
        <f>CE73</f>
        <v>1568508450.8899999</v>
      </c>
      <c r="D463" s="194">
        <f>E141+E147+E153</f>
        <v>1568508451</v>
      </c>
    </row>
    <row r="464" spans="1:7" ht="12.6" customHeight="1" x14ac:dyDescent="0.25">
      <c r="A464" s="179" t="s">
        <v>246</v>
      </c>
      <c r="B464" s="194">
        <f>C360</f>
        <v>1314779727</v>
      </c>
      <c r="C464" s="194">
        <f>CE74</f>
        <v>1314779727.26</v>
      </c>
      <c r="D464" s="194">
        <f>E142+E148+E154</f>
        <v>1314779727</v>
      </c>
    </row>
    <row r="465" spans="1:7" ht="12.6" customHeight="1" x14ac:dyDescent="0.25">
      <c r="A465" s="179" t="s">
        <v>247</v>
      </c>
      <c r="B465" s="194">
        <f>D361</f>
        <v>2883288178</v>
      </c>
      <c r="C465" s="194">
        <f>CE75</f>
        <v>2883288178.1499996</v>
      </c>
      <c r="D465" s="194">
        <f>D463+D464</f>
        <v>2883288178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2631402</v>
      </c>
      <c r="C468" s="179">
        <f>E195</f>
        <v>2631402</v>
      </c>
      <c r="D468" s="179"/>
    </row>
    <row r="469" spans="1:7" ht="12.6" customHeight="1" x14ac:dyDescent="0.25">
      <c r="A469" s="179" t="s">
        <v>333</v>
      </c>
      <c r="B469" s="179">
        <f t="shared" si="14"/>
        <v>8213656</v>
      </c>
      <c r="C469" s="179">
        <f>E196</f>
        <v>8213656</v>
      </c>
      <c r="D469" s="179"/>
    </row>
    <row r="470" spans="1:7" ht="12.6" customHeight="1" x14ac:dyDescent="0.25">
      <c r="A470" s="179" t="s">
        <v>334</v>
      </c>
      <c r="B470" s="179">
        <f t="shared" si="14"/>
        <v>734075410</v>
      </c>
      <c r="C470" s="179">
        <f>E197</f>
        <v>734075410</v>
      </c>
      <c r="D470" s="179"/>
    </row>
    <row r="471" spans="1:7" ht="12.6" customHeight="1" x14ac:dyDescent="0.25">
      <c r="A471" s="179" t="s">
        <v>494</v>
      </c>
      <c r="B471" s="179">
        <f t="shared" si="14"/>
        <v>115987192</v>
      </c>
      <c r="C471" s="179">
        <f>E198</f>
        <v>115987192</v>
      </c>
      <c r="D471" s="179"/>
    </row>
    <row r="472" spans="1:7" ht="12.6" customHeight="1" x14ac:dyDescent="0.25">
      <c r="A472" s="179" t="s">
        <v>377</v>
      </c>
      <c r="B472" s="179">
        <f t="shared" si="14"/>
        <v>1437363</v>
      </c>
      <c r="C472" s="179">
        <f>E199</f>
        <v>1437363</v>
      </c>
      <c r="D472" s="179"/>
    </row>
    <row r="473" spans="1:7" ht="12.6" customHeight="1" x14ac:dyDescent="0.25">
      <c r="A473" s="179" t="s">
        <v>495</v>
      </c>
      <c r="B473" s="179">
        <f t="shared" si="14"/>
        <v>402927336</v>
      </c>
      <c r="C473" s="179">
        <f>SUM(E200:E201)</f>
        <v>402927336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32127034</v>
      </c>
      <c r="C475" s="179">
        <f>E203</f>
        <v>32127034</v>
      </c>
      <c r="D475" s="179"/>
    </row>
    <row r="476" spans="1:7" ht="12.6" customHeight="1" x14ac:dyDescent="0.25">
      <c r="A476" s="179" t="s">
        <v>203</v>
      </c>
      <c r="B476" s="179">
        <f>D275</f>
        <v>1297399393</v>
      </c>
      <c r="C476" s="179">
        <f>E204</f>
        <v>1297399393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754698367</v>
      </c>
      <c r="C478" s="179">
        <f>E217</f>
        <v>754698367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1172531704</v>
      </c>
    </row>
    <row r="482" spans="1:12" ht="12.6" customHeight="1" x14ac:dyDescent="0.25">
      <c r="A482" s="180" t="s">
        <v>499</v>
      </c>
      <c r="C482" s="180">
        <f>D339</f>
        <v>1172531704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128</v>
      </c>
      <c r="B493" s="261" t="s">
        <v>1266</v>
      </c>
      <c r="C493" s="261" t="str">
        <f>RIGHT(C82,4)</f>
        <v>2018</v>
      </c>
      <c r="D493" s="261" t="s">
        <v>1266</v>
      </c>
      <c r="E493" s="261" t="str">
        <f>RIGHT(C82,4)</f>
        <v>2018</v>
      </c>
      <c r="F493" s="261" t="s">
        <v>1266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58049190.829999991</v>
      </c>
      <c r="C496" s="240">
        <f>C71</f>
        <v>52884257.919999994</v>
      </c>
      <c r="D496" s="240">
        <v>31911</v>
      </c>
      <c r="E496" s="180">
        <f>C59</f>
        <v>33719</v>
      </c>
      <c r="F496" s="263">
        <f t="shared" ref="F496:G511" si="15">IF(B496=0,"",IF(D496=0,"",B496/D496))</f>
        <v>1819.0965757889126</v>
      </c>
      <c r="G496" s="264">
        <f t="shared" si="15"/>
        <v>1568.3815629170497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71638555.929999992</v>
      </c>
      <c r="D497" s="240">
        <v>0</v>
      </c>
      <c r="E497" s="180">
        <f>D59</f>
        <v>85550</v>
      </c>
      <c r="F497" s="263" t="str">
        <f t="shared" si="15"/>
        <v/>
      </c>
      <c r="G497" s="263">
        <f t="shared" si="15"/>
        <v>837.38814646405604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94879356.959999979</v>
      </c>
      <c r="C498" s="240">
        <f>E71</f>
        <v>5591053.9800000004</v>
      </c>
      <c r="D498" s="240">
        <v>96721</v>
      </c>
      <c r="E498" s="180">
        <f>E59</f>
        <v>9190</v>
      </c>
      <c r="F498" s="263">
        <f t="shared" si="15"/>
        <v>980.95922250597062</v>
      </c>
      <c r="G498" s="263">
        <f t="shared" si="15"/>
        <v>608.38454624591952</v>
      </c>
      <c r="H498" s="265">
        <f t="shared" si="16"/>
        <v>-0.37980648707116205</v>
      </c>
      <c r="I498" s="286" t="s">
        <v>1271</v>
      </c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3799534.74</v>
      </c>
      <c r="D500" s="240">
        <v>0</v>
      </c>
      <c r="E500" s="180">
        <f>G59</f>
        <v>4715</v>
      </c>
      <c r="F500" s="263" t="str">
        <f t="shared" si="15"/>
        <v/>
      </c>
      <c r="G500" s="263">
        <f t="shared" si="15"/>
        <v>805.8398176033935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2891012.8400000003</v>
      </c>
      <c r="C501" s="240">
        <f>H71</f>
        <v>2820193.9</v>
      </c>
      <c r="D501" s="240">
        <v>3771</v>
      </c>
      <c r="E501" s="180">
        <f>H59</f>
        <v>3394</v>
      </c>
      <c r="F501" s="263">
        <f t="shared" si="15"/>
        <v>766.6435534341025</v>
      </c>
      <c r="G501" s="263">
        <f t="shared" si="15"/>
        <v>830.93515026517377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11748438.16</v>
      </c>
      <c r="D508" s="240">
        <v>0</v>
      </c>
      <c r="E508" s="180">
        <f>O59</f>
        <v>1763</v>
      </c>
      <c r="F508" s="263" t="str">
        <f t="shared" si="15"/>
        <v/>
      </c>
      <c r="G508" s="263">
        <f t="shared" si="15"/>
        <v>6663.8900510493477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69276139.99000001</v>
      </c>
      <c r="C509" s="240">
        <f>P71</f>
        <v>81069009.00999999</v>
      </c>
      <c r="D509" s="240">
        <v>30615</v>
      </c>
      <c r="E509" s="180">
        <f>P59</f>
        <v>3136300</v>
      </c>
      <c r="F509" s="263">
        <f t="shared" si="15"/>
        <v>2262.8169194839134</v>
      </c>
      <c r="G509" s="263">
        <f t="shared" si="15"/>
        <v>25.848614293913208</v>
      </c>
      <c r="H509" s="265">
        <f t="shared" si="16"/>
        <v>-0.98857679820610123</v>
      </c>
      <c r="I509" s="287" t="s">
        <v>1280</v>
      </c>
      <c r="K509" s="261"/>
      <c r="L509" s="261"/>
    </row>
    <row r="510" spans="1:12" ht="12.6" customHeight="1" x14ac:dyDescent="0.25">
      <c r="A510" s="180" t="s">
        <v>526</v>
      </c>
      <c r="B510" s="240">
        <v>15889226.049999999</v>
      </c>
      <c r="C510" s="240">
        <f>Q71</f>
        <v>13112338.1</v>
      </c>
      <c r="D510" s="240">
        <v>104567</v>
      </c>
      <c r="E510" s="180">
        <f>Q59</f>
        <v>5200332</v>
      </c>
      <c r="F510" s="263">
        <f t="shared" si="15"/>
        <v>151.95258590186197</v>
      </c>
      <c r="G510" s="263">
        <f t="shared" si="15"/>
        <v>2.5214424963636937</v>
      </c>
      <c r="H510" s="265">
        <f t="shared" si="16"/>
        <v>-0.98340638639745059</v>
      </c>
      <c r="I510" s="287" t="s">
        <v>1281</v>
      </c>
      <c r="K510" s="261"/>
      <c r="L510" s="261"/>
    </row>
    <row r="511" spans="1:12" ht="12.6" customHeight="1" x14ac:dyDescent="0.25">
      <c r="A511" s="180" t="s">
        <v>527</v>
      </c>
      <c r="B511" s="240">
        <v>14371644.530000001</v>
      </c>
      <c r="C511" s="240">
        <f>R71</f>
        <v>15179609.98</v>
      </c>
      <c r="D511" s="240">
        <v>29144</v>
      </c>
      <c r="E511" s="180">
        <f>R59</f>
        <v>2988700</v>
      </c>
      <c r="F511" s="263">
        <f t="shared" si="15"/>
        <v>493.12532699698056</v>
      </c>
      <c r="G511" s="263">
        <f t="shared" si="15"/>
        <v>5.0790008967109443</v>
      </c>
      <c r="H511" s="265">
        <f t="shared" si="16"/>
        <v>-0.98970038523950721</v>
      </c>
      <c r="I511" s="287" t="s">
        <v>1282</v>
      </c>
      <c r="K511" s="261"/>
      <c r="L511" s="261"/>
    </row>
    <row r="512" spans="1:12" ht="12.6" customHeight="1" x14ac:dyDescent="0.25">
      <c r="A512" s="180" t="s">
        <v>528</v>
      </c>
      <c r="B512" s="240">
        <v>10751503.389999999</v>
      </c>
      <c r="C512" s="240">
        <f>S71</f>
        <v>11614074.500000002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70748508.199999988</v>
      </c>
      <c r="C514" s="240">
        <f>U71</f>
        <v>70837370.969999999</v>
      </c>
      <c r="D514" s="240">
        <v>2683252</v>
      </c>
      <c r="E514" s="180">
        <f>U59</f>
        <v>2176204</v>
      </c>
      <c r="F514" s="263">
        <f t="shared" si="17"/>
        <v>26.366702866521663</v>
      </c>
      <c r="G514" s="263">
        <f t="shared" si="17"/>
        <v>32.550887219212903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53046800.300000012</v>
      </c>
      <c r="C515" s="240">
        <f>V71</f>
        <v>52835029.680000007</v>
      </c>
      <c r="D515" s="240">
        <v>1624720</v>
      </c>
      <c r="E515" s="180">
        <f>V59</f>
        <v>1692450</v>
      </c>
      <c r="F515" s="263">
        <f t="shared" si="17"/>
        <v>32.649810613521105</v>
      </c>
      <c r="G515" s="263">
        <f t="shared" si="17"/>
        <v>31.218074200124086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7041437.0999999987</v>
      </c>
      <c r="C516" s="240">
        <f>W71</f>
        <v>4484498.6899999995</v>
      </c>
      <c r="D516" s="240">
        <v>158130</v>
      </c>
      <c r="E516" s="180">
        <f>W59</f>
        <v>134559</v>
      </c>
      <c r="F516" s="263">
        <f t="shared" si="17"/>
        <v>44.529419464997147</v>
      </c>
      <c r="G516" s="263">
        <f t="shared" si="17"/>
        <v>33.327378250432893</v>
      </c>
      <c r="H516" s="265">
        <f t="shared" si="16"/>
        <v>-0.25156495074834162</v>
      </c>
      <c r="I516" s="286" t="s">
        <v>1271</v>
      </c>
      <c r="K516" s="261"/>
      <c r="L516" s="261"/>
    </row>
    <row r="517" spans="1:12" ht="12.6" customHeight="1" x14ac:dyDescent="0.25">
      <c r="A517" s="180" t="s">
        <v>533</v>
      </c>
      <c r="B517" s="240">
        <v>4922625.92</v>
      </c>
      <c r="C517" s="240">
        <f>X71</f>
        <v>4922265.91</v>
      </c>
      <c r="D517" s="240">
        <v>140264</v>
      </c>
      <c r="E517" s="180">
        <f>X59</f>
        <v>155046</v>
      </c>
      <c r="F517" s="263">
        <f t="shared" si="17"/>
        <v>35.09543375349341</v>
      </c>
      <c r="G517" s="263">
        <f t="shared" si="17"/>
        <v>31.747132528410923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33022284.010000002</v>
      </c>
      <c r="C518" s="240">
        <f>Y71</f>
        <v>34976092.800000004</v>
      </c>
      <c r="D518" s="240">
        <v>248733</v>
      </c>
      <c r="E518" s="180">
        <f>Y59</f>
        <v>283833</v>
      </c>
      <c r="F518" s="263">
        <f t="shared" si="17"/>
        <v>132.76197372282729</v>
      </c>
      <c r="G518" s="263">
        <f t="shared" si="17"/>
        <v>123.22771770724336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12635917.990000002</v>
      </c>
      <c r="C519" s="240">
        <f>Z71</f>
        <v>11475997.82</v>
      </c>
      <c r="D519" s="240">
        <v>241079</v>
      </c>
      <c r="E519" s="180">
        <f>Z59</f>
        <v>245393</v>
      </c>
      <c r="F519" s="263">
        <f t="shared" si="17"/>
        <v>52.414013622090692</v>
      </c>
      <c r="G519" s="263">
        <f t="shared" si="17"/>
        <v>46.765791281739901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6595699.3900000006</v>
      </c>
      <c r="C520" s="240">
        <f>AA71</f>
        <v>6647568.3099999987</v>
      </c>
      <c r="D520" s="240">
        <v>27475</v>
      </c>
      <c r="E520" s="180">
        <f>AA59</f>
        <v>31437</v>
      </c>
      <c r="F520" s="263">
        <f t="shared" si="17"/>
        <v>240.06185222929938</v>
      </c>
      <c r="G520" s="263">
        <f t="shared" si="17"/>
        <v>211.45682825969394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116044086.25000006</v>
      </c>
      <c r="C521" s="240">
        <f>AB71</f>
        <v>124788112.06999996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10024050.85</v>
      </c>
      <c r="C522" s="240">
        <f>AC71</f>
        <v>9049176.0099999998</v>
      </c>
      <c r="D522" s="240">
        <v>69112</v>
      </c>
      <c r="E522" s="180">
        <f>AC59</f>
        <v>67709</v>
      </c>
      <c r="F522" s="263">
        <f t="shared" si="17"/>
        <v>145.04067093992359</v>
      </c>
      <c r="G522" s="263">
        <f t="shared" si="17"/>
        <v>133.64805284378738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3474755.5100000002</v>
      </c>
      <c r="C523" s="240">
        <f>AD71</f>
        <v>1987403.84</v>
      </c>
      <c r="D523" s="240">
        <v>22973</v>
      </c>
      <c r="E523" s="180">
        <f>AD59</f>
        <v>23173</v>
      </c>
      <c r="F523" s="263">
        <f t="shared" si="17"/>
        <v>151.25388543072305</v>
      </c>
      <c r="G523" s="263">
        <f t="shared" si="17"/>
        <v>85.763769904630394</v>
      </c>
      <c r="H523" s="265">
        <f t="shared" si="16"/>
        <v>-0.43298137657487334</v>
      </c>
      <c r="I523" s="286" t="s">
        <v>1271</v>
      </c>
      <c r="K523" s="261"/>
      <c r="L523" s="261"/>
    </row>
    <row r="524" spans="1:12" ht="12.6" customHeight="1" x14ac:dyDescent="0.25">
      <c r="A524" s="180" t="s">
        <v>540</v>
      </c>
      <c r="B524" s="240">
        <v>10276823.939999998</v>
      </c>
      <c r="C524" s="240">
        <f>AE71</f>
        <v>11686686.499999996</v>
      </c>
      <c r="D524" s="240">
        <v>230401</v>
      </c>
      <c r="E524" s="180">
        <f>AE59</f>
        <v>231398</v>
      </c>
      <c r="F524" s="263">
        <f t="shared" si="17"/>
        <v>44.604076978832545</v>
      </c>
      <c r="G524" s="263">
        <f t="shared" si="17"/>
        <v>50.504699694897951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13989795.680000002</v>
      </c>
      <c r="C526" s="240">
        <f>AG71</f>
        <v>14517647.959999999</v>
      </c>
      <c r="D526" s="240">
        <v>27730</v>
      </c>
      <c r="E526" s="180">
        <f>AG59</f>
        <v>28279</v>
      </c>
      <c r="F526" s="263">
        <f t="shared" si="17"/>
        <v>504.50038514244505</v>
      </c>
      <c r="G526" s="263">
        <f t="shared" si="17"/>
        <v>513.37204144418115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85973346.330000088</v>
      </c>
      <c r="C529" s="240">
        <f>AJ71</f>
        <v>88338676.819999978</v>
      </c>
      <c r="D529" s="240">
        <v>335439</v>
      </c>
      <c r="E529" s="180">
        <f>AJ59</f>
        <v>353718</v>
      </c>
      <c r="F529" s="263">
        <f t="shared" si="18"/>
        <v>256.30098566356355</v>
      </c>
      <c r="G529" s="263">
        <f t="shared" si="18"/>
        <v>249.74323280127101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3408358.5</v>
      </c>
      <c r="C530" s="240">
        <f>AK71</f>
        <v>3268304.4200000004</v>
      </c>
      <c r="D530" s="240">
        <v>85268</v>
      </c>
      <c r="E530" s="180">
        <f>AK59</f>
        <v>77613</v>
      </c>
      <c r="F530" s="263">
        <f t="shared" si="18"/>
        <v>39.972304967866023</v>
      </c>
      <c r="G530" s="263">
        <f t="shared" si="18"/>
        <v>42.110270444384319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1590441.51</v>
      </c>
      <c r="C531" s="240">
        <f>AL71</f>
        <v>972939.09</v>
      </c>
      <c r="D531" s="240">
        <v>19211</v>
      </c>
      <c r="E531" s="180">
        <f>AL59</f>
        <v>13189</v>
      </c>
      <c r="F531" s="263">
        <f t="shared" si="18"/>
        <v>82.788064650460669</v>
      </c>
      <c r="G531" s="263">
        <f t="shared" si="18"/>
        <v>73.768980968989311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77565.710000000006</v>
      </c>
      <c r="D533" s="240">
        <v>0</v>
      </c>
      <c r="E533" s="180">
        <f>AN59</f>
        <v>1326</v>
      </c>
      <c r="F533" s="263" t="str">
        <f t="shared" si="18"/>
        <v/>
      </c>
      <c r="G533" s="263">
        <f t="shared" si="18"/>
        <v>58.496010558069386</v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170419.44999999998</v>
      </c>
      <c r="C537" s="240">
        <f>AR71</f>
        <v>0</v>
      </c>
      <c r="D537" s="240">
        <v>1093</v>
      </c>
      <c r="E537" s="180">
        <f>AR59</f>
        <v>0</v>
      </c>
      <c r="F537" s="263">
        <f t="shared" si="18"/>
        <v>155.91898444647757</v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39913660.409999982</v>
      </c>
      <c r="C539" s="240">
        <f>AT71</f>
        <v>42416398.289999999</v>
      </c>
      <c r="D539" s="240">
        <v>356</v>
      </c>
      <c r="E539" s="180">
        <f>AT59</f>
        <v>399</v>
      </c>
      <c r="F539" s="263">
        <f t="shared" si="18"/>
        <v>112117.02362359545</v>
      </c>
      <c r="G539" s="263">
        <f t="shared" si="18"/>
        <v>106306.76263157894</v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234228.53</v>
      </c>
      <c r="C541" s="240">
        <f>AV71</f>
        <v>6687192.1500000004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32396232.480000004</v>
      </c>
      <c r="C542" s="240">
        <f>AW71</f>
        <v>35362609.629999995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5417959.3700000001</v>
      </c>
      <c r="C544" s="240">
        <f>AY71</f>
        <v>5270853.6100000003</v>
      </c>
      <c r="D544" s="240">
        <v>407045</v>
      </c>
      <c r="E544" s="180">
        <f>AY59</f>
        <v>308087</v>
      </c>
      <c r="F544" s="263">
        <f t="shared" ref="F544:G550" si="19">IF(B544=0,"",IF(D544=0,"",B544/D544))</f>
        <v>13.310467810684322</v>
      </c>
      <c r="G544" s="263">
        <f t="shared" si="19"/>
        <v>17.108328524085731</v>
      </c>
      <c r="H544" s="265">
        <f t="shared" si="16"/>
        <v>0.28532886803218616</v>
      </c>
      <c r="I544" s="286" t="s">
        <v>1283</v>
      </c>
      <c r="K544" s="261"/>
      <c r="L544" s="261"/>
    </row>
    <row r="545" spans="1:13" ht="12.6" customHeight="1" x14ac:dyDescent="0.25">
      <c r="A545" s="180" t="s">
        <v>559</v>
      </c>
      <c r="B545" s="240">
        <v>-547209.99000000022</v>
      </c>
      <c r="C545" s="240">
        <f>AZ71</f>
        <v>-577915.73999999929</v>
      </c>
      <c r="D545" s="240">
        <v>1181646</v>
      </c>
      <c r="E545" s="180">
        <f>AZ59</f>
        <v>1071433</v>
      </c>
      <c r="F545" s="263">
        <f t="shared" si="19"/>
        <v>-0.463091306533429</v>
      </c>
      <c r="G545" s="263">
        <f t="shared" si="19"/>
        <v>-0.53938579453871527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1176306.1299999999</v>
      </c>
      <c r="C546" s="240">
        <f>BA71</f>
        <v>770650.6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7681635.0000000009</v>
      </c>
      <c r="C547" s="240">
        <f>BB71</f>
        <v>8400969.3400000017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3323942.18</v>
      </c>
      <c r="C549" s="240">
        <f>BD71</f>
        <v>3688499.15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40288034.499999993</v>
      </c>
      <c r="C550" s="240">
        <f>BE71</f>
        <v>42166181.469999999</v>
      </c>
      <c r="D550" s="240">
        <v>1043646.1933333335</v>
      </c>
      <c r="E550" s="180">
        <f>BE59</f>
        <v>1139620</v>
      </c>
      <c r="F550" s="263">
        <f t="shared" si="19"/>
        <v>38.60315378655558</v>
      </c>
      <c r="G550" s="263">
        <f t="shared" si="19"/>
        <v>37.000211886418278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10876709.170000002</v>
      </c>
      <c r="C551" s="240">
        <f>BF71</f>
        <v>11654181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3547136.7600000002</v>
      </c>
      <c r="C552" s="240">
        <f>BG71</f>
        <v>3405258.95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76048938.299999982</v>
      </c>
      <c r="C553" s="240">
        <f>BH71</f>
        <v>70213441.079999998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19255817.629999992</v>
      </c>
      <c r="C554" s="240">
        <f>BI71</f>
        <v>43450269.460000001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8761200.4500000011</v>
      </c>
      <c r="C555" s="240">
        <f>BJ71</f>
        <v>8391586.2400000002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24366825.829999998</v>
      </c>
      <c r="C556" s="240">
        <f>BK71</f>
        <v>22190969.669999998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10967132.789999999</v>
      </c>
      <c r="C557" s="240">
        <f>BL71</f>
        <v>1667229.6700000002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137018212.30000001</v>
      </c>
      <c r="C559" s="240">
        <f>BN71</f>
        <v>55964664.670000002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4396529.67</v>
      </c>
      <c r="C563" s="240">
        <f>BR71</f>
        <v>5814364.0499999998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258067.29</v>
      </c>
      <c r="C564" s="240">
        <f>BS71</f>
        <v>289109.00999999995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10396620.380000001</v>
      </c>
      <c r="C567" s="240">
        <f>BV71</f>
        <v>10128165.119999999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8972324.8099999968</v>
      </c>
      <c r="C568" s="240">
        <f>BW71</f>
        <v>7691528.0599999996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4871213.03</v>
      </c>
      <c r="C569" s="240">
        <f>BX71</f>
        <v>16418241.380000001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3269352.7300000009</v>
      </c>
      <c r="C570" s="240">
        <f>BY71</f>
        <v>3136019.2199999993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5971857.2000000002</v>
      </c>
      <c r="C571" s="240">
        <f>BZ71</f>
        <v>5862873.8299999991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1601980.84</v>
      </c>
      <c r="C572" s="240">
        <f>CA71</f>
        <v>1422630.99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212509.51</v>
      </c>
      <c r="C573" s="240">
        <f>CB71</f>
        <v>221444.76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20640991.960000001</v>
      </c>
      <c r="C574" s="240">
        <f>CC71</f>
        <v>99026007.459999979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1122570.28</v>
      </c>
      <c r="E612" s="180">
        <f>SUM(C624:D647)+SUM(C668:D713)</f>
        <v>1054199254.0014437</v>
      </c>
      <c r="F612" s="180">
        <f>CE64-(AX64+BD64+BE64+BG64+BJ64+BN64+BP64+BQ64+CB64+CC64+CD64)</f>
        <v>292888475.47000003</v>
      </c>
      <c r="G612" s="180">
        <f>CE77-(AX77+AY77+BD77+BE77+BG77+BJ77+BN77+BP77+BQ77+CB77+CC77+CD77)</f>
        <v>308087</v>
      </c>
      <c r="H612" s="197">
        <f>CE60-(AX60+AY60+AZ60+BD60+BE60+BG60+BJ60+BN60+BO60+BP60+BQ60+BR60+CB60+CC60+CD60)</f>
        <v>4151.88</v>
      </c>
      <c r="I612" s="180">
        <f>CE78-(AX78+AY78+AZ78+BD78+BE78+BF78+BG78+BJ78+BN78+BO78+BP78+BQ78+BR78+CB78+CC78+CD78)</f>
        <v>327025.61239615228</v>
      </c>
      <c r="J612" s="180">
        <f>CE79-(AX79+AY79+AZ79+BA79+BD79+BE79+BF79+BG79+BJ79+BN79+BO79+BP79+BQ79+BR79+CB79+CC79+CD79)</f>
        <v>3594680</v>
      </c>
      <c r="K612" s="180">
        <f>CE75-(AW75+AX75+AY75+AZ75+BA75+BB75+BC75+BD75+BE75+BF75+BG75+BH75+BI75+BJ75+BK75+BL75+BM75+BN75+BO75+BP75+BQ75+BR75+BS75+BT75+BU75+BV75+BW75+BX75+CB75+CC75+CD75)</f>
        <v>2883288178.1499996</v>
      </c>
      <c r="L612" s="197">
        <f>CE80-(AW80+AX80+AY80+AZ80+BA80+BB80+BC80+BD80+BE80+BF80+BG80+BH80+BI80+BJ80+BK80+BL80+BM80+BN80+BO80+BP80+BQ80+BR80+BS80+BT80+BU80+BV80+BW80+BX80+BY80+BZ80+CA80+CB80+CC80+CD80)</f>
        <v>1474.6799999999998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42166181.469999999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42166181.469999999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8391586.2400000002</v>
      </c>
      <c r="D617" s="180">
        <f>(D615/D612)*BJ76</f>
        <v>9953.9764134411253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3405258.95</v>
      </c>
      <c r="D618" s="180">
        <f>(D615/D612)*BG76</f>
        <v>99126.580207815583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55964664.670000002</v>
      </c>
      <c r="D619" s="180">
        <f>(D615/D612)*BN76</f>
        <v>129702.19077589511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99026007.459999979</v>
      </c>
      <c r="D620" s="180">
        <f>(D615/D612)*CC76</f>
        <v>5070.8936445832142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221444.76</v>
      </c>
      <c r="D622" s="180">
        <f>(D615/D612)*CB76</f>
        <v>3756.2175145060846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167256571.93855619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3688499.15</v>
      </c>
      <c r="D624" s="180">
        <f>(D615/D612)*BD76</f>
        <v>48304.957236548253</v>
      </c>
      <c r="E624" s="180">
        <f>(E623/E612)*SUM(C624:D624)</f>
        <v>592871.83386817877</v>
      </c>
      <c r="F624" s="180">
        <f>SUM(C624:E624)</f>
        <v>4329675.9411047269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5270853.6100000003</v>
      </c>
      <c r="D625" s="180">
        <f>(D615/D612)*AY76</f>
        <v>466522.21530165576</v>
      </c>
      <c r="E625" s="180">
        <f>(E623/E612)*SUM(C625:D625)</f>
        <v>910277.45354654314</v>
      </c>
      <c r="F625" s="180">
        <f>(F624/F612)*AY64</f>
        <v>20455.172112325967</v>
      </c>
      <c r="G625" s="180">
        <f>SUM(C625:F625)</f>
        <v>6668108.4509605253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5814364.0499999998</v>
      </c>
      <c r="D626" s="180">
        <f>(D615/D612)*BR76</f>
        <v>40003.7165294898</v>
      </c>
      <c r="E626" s="180">
        <f>(E623/E612)*SUM(C626:D626)</f>
        <v>928839.09733440483</v>
      </c>
      <c r="F626" s="180">
        <f>(F624/F612)*BR64</f>
        <v>2977.7710085982362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-577915.73999999929</v>
      </c>
      <c r="D628" s="180">
        <f>(D615/D612)*AZ76</f>
        <v>609558.97825404746</v>
      </c>
      <c r="E628" s="180">
        <f>(E623/E612)*SUM(C628:D628)</f>
        <v>5020.4356864398151</v>
      </c>
      <c r="F628" s="180">
        <f>(F624/F612)*AZ64</f>
        <v>41771.787768771137</v>
      </c>
      <c r="G628" s="180">
        <f>(G625/G612)*AZ77</f>
        <v>0</v>
      </c>
      <c r="H628" s="180">
        <f>SUM(C626:G628)</f>
        <v>6864620.0965817515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11654181</v>
      </c>
      <c r="D629" s="180">
        <f>(D615/D612)*BF76</f>
        <v>700797.50168140023</v>
      </c>
      <c r="E629" s="180">
        <f>(E623/E612)*SUM(C629:D629)</f>
        <v>1960209.4601396485</v>
      </c>
      <c r="F629" s="180">
        <f>(F624/F612)*BF64</f>
        <v>10891.206846144032</v>
      </c>
      <c r="G629" s="180">
        <f>(G625/G612)*BF77</f>
        <v>0</v>
      </c>
      <c r="H629" s="180">
        <f>(H628/H612)*BF60</f>
        <v>317464.78817900858</v>
      </c>
      <c r="I629" s="180">
        <f>SUM(C629:H629)</f>
        <v>14643543.956846202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770650.6</v>
      </c>
      <c r="D630" s="180">
        <f>(D615/D612)*BA76</f>
        <v>21898.748109570475</v>
      </c>
      <c r="E630" s="180">
        <f>(E623/E612)*SUM(C630:D630)</f>
        <v>125743.86346204209</v>
      </c>
      <c r="F630" s="180">
        <f>(F624/F612)*BA64</f>
        <v>0.96087405187314523</v>
      </c>
      <c r="G630" s="180">
        <f>(G625/G612)*BA77</f>
        <v>0</v>
      </c>
      <c r="H630" s="180">
        <f>(H628/H612)*BA60</f>
        <v>11904.309540590915</v>
      </c>
      <c r="I630" s="180">
        <f>(I629/I612)*BA78</f>
        <v>9099.3117617389908</v>
      </c>
      <c r="J630" s="180">
        <f>SUM(C630:I630)</f>
        <v>939297.79374799435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35362609.629999995</v>
      </c>
      <c r="D631" s="180">
        <f>(D615/D612)*AW76</f>
        <v>373706.08051821036</v>
      </c>
      <c r="E631" s="180">
        <f>(E623/E612)*SUM(C631:D631)</f>
        <v>5669832.9435993489</v>
      </c>
      <c r="F631" s="180">
        <f>(F624/F612)*AW64</f>
        <v>3078.4503569660637</v>
      </c>
      <c r="G631" s="180">
        <f>(G625/G612)*AW77</f>
        <v>4566.7973109955001</v>
      </c>
      <c r="H631" s="180">
        <f>(H628/H612)*AW60</f>
        <v>9093.5697879513937</v>
      </c>
      <c r="I631" s="180">
        <f>(I629/I612)*AW78</f>
        <v>155281.39402665733</v>
      </c>
      <c r="J631" s="180">
        <f>(J630/J612)*AW79</f>
        <v>1799.0656497810492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8400969.3400000017</v>
      </c>
      <c r="D632" s="180">
        <f>(D615/D612)*BB76</f>
        <v>90337.031223871338</v>
      </c>
      <c r="E632" s="180">
        <f>(E623/E612)*SUM(C632:D632)</f>
        <v>1347209.0684376268</v>
      </c>
      <c r="F632" s="180">
        <f>(F624/F612)*BB64</f>
        <v>352.30299285151659</v>
      </c>
      <c r="G632" s="180">
        <f>(G625/G612)*BB77</f>
        <v>0</v>
      </c>
      <c r="H632" s="180">
        <f>(H628/H612)*BB60</f>
        <v>115091.52598896301</v>
      </c>
      <c r="I632" s="180">
        <f>(I629/I612)*BB78</f>
        <v>37536.611984532195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43450269.460000001</v>
      </c>
      <c r="D634" s="180">
        <f>(D615/D612)*BI76</f>
        <v>4811677.07390715</v>
      </c>
      <c r="E634" s="180">
        <f>(E623/E612)*SUM(C634:D634)</f>
        <v>7657117.6669910057</v>
      </c>
      <c r="F634" s="180">
        <f>(F624/F612)*BI64</f>
        <v>-31134.461290691695</v>
      </c>
      <c r="G634" s="180">
        <f>(G625/G612)*BI77</f>
        <v>0</v>
      </c>
      <c r="H634" s="180">
        <f>(H628/H612)*BI60</f>
        <v>71806.133798314375</v>
      </c>
      <c r="I634" s="180">
        <f>(I629/I612)*BI78</f>
        <v>0</v>
      </c>
      <c r="J634" s="180">
        <f>(J630/J612)*BI79</f>
        <v>872.22674494831404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22190969.669999998</v>
      </c>
      <c r="D635" s="180">
        <f>(D615/D612)*BK76</f>
        <v>8376.3650573485684</v>
      </c>
      <c r="E635" s="180">
        <f>(E623/E612)*SUM(C635:D635)</f>
        <v>3522091.770609796</v>
      </c>
      <c r="F635" s="180">
        <f>(F624/F612)*BK64</f>
        <v>0</v>
      </c>
      <c r="G635" s="180">
        <f>(G625/G612)*BK77</f>
        <v>0</v>
      </c>
      <c r="H635" s="180">
        <f>(H628/H612)*BK60</f>
        <v>5009.7302649986768</v>
      </c>
      <c r="I635" s="180">
        <f>(I629/I612)*BK78</f>
        <v>3480.5257682123411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70213441.079999998</v>
      </c>
      <c r="D636" s="180">
        <f>(D615/D612)*BH76</f>
        <v>9165.1707353948477</v>
      </c>
      <c r="E636" s="180">
        <f>(E623/E612)*SUM(C636:D636)</f>
        <v>11141340.07352745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3808.288284501396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1667229.6700000002</v>
      </c>
      <c r="D637" s="180">
        <f>(D615/D612)*BL76</f>
        <v>46915.156756181001</v>
      </c>
      <c r="E637" s="180">
        <f>(E623/E612)*SUM(C637:D637)</f>
        <v>271961.85772396356</v>
      </c>
      <c r="F637" s="180">
        <f>(F624/F612)*BL64</f>
        <v>0.18655739284060141</v>
      </c>
      <c r="G637" s="180">
        <f>(G625/G612)*BL77</f>
        <v>0</v>
      </c>
      <c r="H637" s="180">
        <f>(H628/H612)*BL60</f>
        <v>0</v>
      </c>
      <c r="I637" s="180">
        <f>(I629/I612)*BL78</f>
        <v>19494.065849763294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289109.00999999995</v>
      </c>
      <c r="D639" s="180">
        <f>(D615/D612)*BS76</f>
        <v>68475.845289445933</v>
      </c>
      <c r="E639" s="180">
        <f>(E623/E612)*SUM(C639:D639)</f>
        <v>56733.503505946799</v>
      </c>
      <c r="F639" s="180">
        <f>(F624/F612)*BS64</f>
        <v>58.289576522169213</v>
      </c>
      <c r="G639" s="180">
        <f>(G625/G612)*BS77</f>
        <v>0</v>
      </c>
      <c r="H639" s="180">
        <f>(H628/H612)*BS60</f>
        <v>7340.9908833643985</v>
      </c>
      <c r="I639" s="180">
        <f>(I629/I612)*BS78</f>
        <v>28452.907961664117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10128165.119999999</v>
      </c>
      <c r="D642" s="180">
        <f>(D615/D612)*BV76</f>
        <v>183303.41470789694</v>
      </c>
      <c r="E642" s="180">
        <f>(E623/E612)*SUM(C642:D642)</f>
        <v>1635991.367116987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76165.765690027925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7691528.0599999996</v>
      </c>
      <c r="D643" s="180">
        <f>(D615/D612)*BW76</f>
        <v>45600.480626103868</v>
      </c>
      <c r="E643" s="180">
        <f>(E623/E612)*SUM(C643:D643)</f>
        <v>1227553.1323334761</v>
      </c>
      <c r="F643" s="180">
        <f>(F624/F612)*BW64</f>
        <v>262.77037479252624</v>
      </c>
      <c r="G643" s="180">
        <f>(G625/G612)*BW77</f>
        <v>0</v>
      </c>
      <c r="H643" s="180">
        <f>(H628/H612)*BW60</f>
        <v>49634.357278963791</v>
      </c>
      <c r="I643" s="180">
        <f>(I629/I612)*BW78</f>
        <v>18947.794989281534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16418241.380000001</v>
      </c>
      <c r="D644" s="180">
        <f>(D615/D612)*BX76</f>
        <v>52699.731728520368</v>
      </c>
      <c r="E644" s="180">
        <f>(E623/E612)*SUM(C644:D644)</f>
        <v>2613237.6175498329</v>
      </c>
      <c r="F644" s="180">
        <f>(F624/F612)*BX64</f>
        <v>7287.5550020466144</v>
      </c>
      <c r="G644" s="180">
        <f>(G625/G612)*BX77</f>
        <v>0</v>
      </c>
      <c r="H644" s="180">
        <f>(H628/H612)*BX60</f>
        <v>80006.880370721439</v>
      </c>
      <c r="I644" s="180">
        <f>(I629/I612)*BX78</f>
        <v>21897.657635883024</v>
      </c>
      <c r="J644" s="180">
        <f>(J630/J612)*BX79</f>
        <v>0</v>
      </c>
      <c r="K644" s="180">
        <f>SUM(C631:J644)</f>
        <v>257336049.15578496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3136019.2199999993</v>
      </c>
      <c r="D645" s="180">
        <f>(D615/D612)*BY76</f>
        <v>131880.79693430863</v>
      </c>
      <c r="E645" s="180">
        <f>(E623/E612)*SUM(C645:D645)</f>
        <v>518476.70371206076</v>
      </c>
      <c r="F645" s="180">
        <f>(F624/F612)*BY64</f>
        <v>94.088787159418388</v>
      </c>
      <c r="G645" s="180">
        <f>(G625/G612)*BY77</f>
        <v>0</v>
      </c>
      <c r="H645" s="180">
        <f>(H628/H612)*BY60</f>
        <v>29893.043957483853</v>
      </c>
      <c r="I645" s="180">
        <f>(I629/I612)*BY78</f>
        <v>54798.771175755734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5862873.8299999991</v>
      </c>
      <c r="D646" s="180">
        <f>(D615/D612)*BZ76</f>
        <v>33242.525003378854</v>
      </c>
      <c r="E646" s="180">
        <f>(E623/E612)*SUM(C646:D646)</f>
        <v>935462.82218045439</v>
      </c>
      <c r="F646" s="180">
        <f>(F624/F612)*BZ64</f>
        <v>28.086052882697615</v>
      </c>
      <c r="G646" s="180">
        <f>(G625/G612)*BZ77</f>
        <v>0</v>
      </c>
      <c r="H646" s="180">
        <f>(H628/H612)*BZ60</f>
        <v>72186.410353083236</v>
      </c>
      <c r="I646" s="180">
        <f>(I629/I612)*BZ78</f>
        <v>13812.848900753013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1422630.99</v>
      </c>
      <c r="D647" s="180">
        <f>(D615/D612)*CA76</f>
        <v>18142.530595064389</v>
      </c>
      <c r="E647" s="180">
        <f>(E623/E612)*SUM(C647:D647)</f>
        <v>228589.46169795451</v>
      </c>
      <c r="F647" s="180">
        <f>(F624/F612)*CA64</f>
        <v>699.68764099843759</v>
      </c>
      <c r="G647" s="180">
        <f>(G625/G612)*CA77</f>
        <v>0</v>
      </c>
      <c r="H647" s="180">
        <f>(H628/H612)*CA60</f>
        <v>11424.830406317114</v>
      </c>
      <c r="I647" s="180">
        <f>(I629/I612)*CA78</f>
        <v>7538.5378746482556</v>
      </c>
      <c r="J647" s="180">
        <f>(J630/J612)*CA79</f>
        <v>0</v>
      </c>
      <c r="K647" s="180">
        <v>0</v>
      </c>
      <c r="L647" s="180">
        <f>SUM(C645:K647)</f>
        <v>12477795.185272301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462029832.68000001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52884257.919999994</v>
      </c>
      <c r="D668" s="180">
        <f>(D615/D612)*C76</f>
        <v>4060621.381881658</v>
      </c>
      <c r="E668" s="180">
        <f>(E623/E612)*SUM(C668:D668)</f>
        <v>9034729.6920725424</v>
      </c>
      <c r="F668" s="180">
        <f>(F624/F612)*C64</f>
        <v>57128.726693061224</v>
      </c>
      <c r="G668" s="180">
        <f>(G625/G612)*C77</f>
        <v>763888.83551789192</v>
      </c>
      <c r="H668" s="180">
        <f>(H628/H612)*C60</f>
        <v>612972.73876092723</v>
      </c>
      <c r="I668" s="180">
        <f>(I629/I612)*C78</f>
        <v>1687259.002900569</v>
      </c>
      <c r="J668" s="180">
        <f>(J630/J612)*C79</f>
        <v>108241.30089092262</v>
      </c>
      <c r="K668" s="180">
        <f>(K644/K612)*C75</f>
        <v>16702417.963526454</v>
      </c>
      <c r="L668" s="180">
        <f>(L647/L612)*C80</f>
        <v>2643412.8040191229</v>
      </c>
      <c r="M668" s="180">
        <f t="shared" ref="M668:M713" si="20">ROUND(SUM(D668:L668),0)</f>
        <v>35670672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71638555.929999992</v>
      </c>
      <c r="D669" s="180">
        <f>(D615/D612)*D76</f>
        <v>5259117.7042351142</v>
      </c>
      <c r="E669" s="180">
        <f>(E623/E612)*SUM(C669:D669)</f>
        <v>12200389.284371896</v>
      </c>
      <c r="F669" s="180">
        <f>(F624/F612)*D64</f>
        <v>67143.026131575549</v>
      </c>
      <c r="G669" s="180">
        <f>(G625/G612)*D77</f>
        <v>4523380.2711573159</v>
      </c>
      <c r="H669" s="180">
        <f>(H628/H612)*D60</f>
        <v>1017553.9255085102</v>
      </c>
      <c r="I669" s="180">
        <f>(I629/I612)*D78</f>
        <v>2185255.1270546103</v>
      </c>
      <c r="J669" s="180">
        <f>(J630/J612)*D79</f>
        <v>248466.77501788732</v>
      </c>
      <c r="K669" s="180">
        <f>(K644/K612)*D75</f>
        <v>25149532.390111264</v>
      </c>
      <c r="L669" s="180">
        <f>(L647/L612)*D80</f>
        <v>3753035.2716708225</v>
      </c>
      <c r="M669" s="180">
        <f t="shared" si="20"/>
        <v>54403874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5591053.9800000004</v>
      </c>
      <c r="D670" s="180">
        <f>(D615/D612)*E76</f>
        <v>773555.43493738316</v>
      </c>
      <c r="E670" s="180">
        <f>(E623/E612)*SUM(C670:D670)</f>
        <v>1009792.7393039386</v>
      </c>
      <c r="F670" s="180">
        <f>(F624/F612)*E64</f>
        <v>3860.0171802869336</v>
      </c>
      <c r="G670" s="180">
        <f>(G625/G612)*E77</f>
        <v>210137.60707324793</v>
      </c>
      <c r="H670" s="180">
        <f>(H628/H612)*E60</f>
        <v>68763.921360163367</v>
      </c>
      <c r="I670" s="180">
        <f>(I629/I612)*E78</f>
        <v>321425.77430746611</v>
      </c>
      <c r="J670" s="180">
        <f>(J630/J612)*E79</f>
        <v>21277.57687669151</v>
      </c>
      <c r="K670" s="180">
        <f>(K644/K612)*E75</f>
        <v>2198353.0995938731</v>
      </c>
      <c r="L670" s="180">
        <f>(L647/L612)*E80</f>
        <v>261032.88948493946</v>
      </c>
      <c r="M670" s="180">
        <f t="shared" si="20"/>
        <v>4868199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3799534.74</v>
      </c>
      <c r="D672" s="180">
        <f>(D615/D612)*G76</f>
        <v>283481.73581977421</v>
      </c>
      <c r="E672" s="180">
        <f>(E623/E612)*SUM(C672:D672)</f>
        <v>647801.00756296399</v>
      </c>
      <c r="F672" s="180">
        <f>(F624/F612)*G64</f>
        <v>1833.3371952727791</v>
      </c>
      <c r="G672" s="180">
        <f>(G625/G612)*G77</f>
        <v>329610.21919028659</v>
      </c>
      <c r="H672" s="180">
        <f>(H628/H612)*G60</f>
        <v>52395.495741850849</v>
      </c>
      <c r="I672" s="180">
        <f>(I629/I612)*G78</f>
        <v>117791.60525873784</v>
      </c>
      <c r="J672" s="180">
        <f>(J630/J612)*G79</f>
        <v>15176.431799460179</v>
      </c>
      <c r="K672" s="180">
        <f>(K644/K612)*G75</f>
        <v>1031156.4438375797</v>
      </c>
      <c r="L672" s="180">
        <f>(L647/L612)*G80</f>
        <v>169734.83834904002</v>
      </c>
      <c r="M672" s="180">
        <f t="shared" si="20"/>
        <v>2648981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2820193.9</v>
      </c>
      <c r="D673" s="180">
        <f>(D615/D612)*H76</f>
        <v>418780.69069228339</v>
      </c>
      <c r="E673" s="180">
        <f>(E623/E612)*SUM(C673:D673)</f>
        <v>513887.46916580299</v>
      </c>
      <c r="F673" s="180">
        <f>(F624/F612)*H64</f>
        <v>340.25230180003246</v>
      </c>
      <c r="G673" s="180">
        <f>(G625/G612)*H77</f>
        <v>305629.12241027231</v>
      </c>
      <c r="H673" s="180">
        <f>(H628/H612)*H60</f>
        <v>37101.764734841687</v>
      </c>
      <c r="I673" s="180">
        <f>(I629/I612)*H78</f>
        <v>174010.68067174617</v>
      </c>
      <c r="J673" s="180">
        <f>(J630/J612)*H79</f>
        <v>3875.1116319902626</v>
      </c>
      <c r="K673" s="180">
        <f>(K644/K612)*H75</f>
        <v>672527.10702824045</v>
      </c>
      <c r="L673" s="180">
        <f>(L647/L612)*H80</f>
        <v>111097.62849067277</v>
      </c>
      <c r="M673" s="180">
        <f t="shared" si="20"/>
        <v>2237250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11748438.16</v>
      </c>
      <c r="D680" s="180">
        <f>(D615/D612)*O76</f>
        <v>28509.690935101185</v>
      </c>
      <c r="E680" s="180">
        <f>(E623/E612)*SUM(C680:D680)</f>
        <v>1868500.5875026486</v>
      </c>
      <c r="F680" s="180">
        <f>(F624/F612)*O64</f>
        <v>9575.7451385775694</v>
      </c>
      <c r="G680" s="180">
        <f>(G625/G612)*O77</f>
        <v>274548.92838852096</v>
      </c>
      <c r="H680" s="180">
        <f>(H628/H612)*O60</f>
        <v>129409.76496417374</v>
      </c>
      <c r="I680" s="180">
        <f>(I629/I612)*O78</f>
        <v>11846.273803018685</v>
      </c>
      <c r="J680" s="180">
        <f>(J630/J612)*O79</f>
        <v>55632.022372597632</v>
      </c>
      <c r="K680" s="180">
        <f>(K644/K612)*O75</f>
        <v>3146527.4353593048</v>
      </c>
      <c r="L680" s="180">
        <f>(L647/L612)*O80</f>
        <v>551934.37215891737</v>
      </c>
      <c r="M680" s="180">
        <f t="shared" si="20"/>
        <v>6076485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81069009.00999999</v>
      </c>
      <c r="D681" s="180">
        <f>(D615/D612)*P76</f>
        <v>3677524.7575771823</v>
      </c>
      <c r="E681" s="180">
        <f>(E623/E612)*SUM(C681:D681)</f>
        <v>13445669.466979759</v>
      </c>
      <c r="F681" s="180">
        <f>(F624/F612)*P64</f>
        <v>672474.54825276451</v>
      </c>
      <c r="G681" s="180">
        <f>(G625/G612)*P77</f>
        <v>0</v>
      </c>
      <c r="H681" s="180">
        <f>(H628/H612)*P60</f>
        <v>389998.40756035905</v>
      </c>
      <c r="I681" s="180">
        <f>(I629/I612)*P78</f>
        <v>1528075.674156185</v>
      </c>
      <c r="J681" s="180">
        <f>(J630/J612)*P79</f>
        <v>137345.92387851342</v>
      </c>
      <c r="K681" s="180">
        <f>(K644/K612)*P75</f>
        <v>29716504.593244735</v>
      </c>
      <c r="L681" s="180">
        <f>(L647/L612)*P80</f>
        <v>1180528.6463837521</v>
      </c>
      <c r="M681" s="180">
        <f t="shared" si="20"/>
        <v>50748122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13112338.1</v>
      </c>
      <c r="D682" s="180">
        <f>(D615/D612)*Q76</f>
        <v>878504.15229268314</v>
      </c>
      <c r="E682" s="180">
        <f>(E623/E612)*SUM(C682:D682)</f>
        <v>2219751.4414560362</v>
      </c>
      <c r="F682" s="180">
        <f>(F624/F612)*Q64</f>
        <v>10914.701399326546</v>
      </c>
      <c r="G682" s="180">
        <f>(G625/G612)*Q77</f>
        <v>256346.66991199387</v>
      </c>
      <c r="H682" s="180">
        <f>(H628/H612)*Q60</f>
        <v>147944.11356834378</v>
      </c>
      <c r="I682" s="180">
        <f>(I629/I612)*Q78</f>
        <v>365033.7967127813</v>
      </c>
      <c r="J682" s="180">
        <f>(J630/J612)*Q79</f>
        <v>44508.64900360279</v>
      </c>
      <c r="K682" s="180">
        <f>(K644/K612)*Q75</f>
        <v>2199718.4776289337</v>
      </c>
      <c r="L682" s="180">
        <f>(L647/L612)*Q80</f>
        <v>588656.66520153114</v>
      </c>
      <c r="M682" s="180">
        <f t="shared" si="20"/>
        <v>6711379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15179609.98</v>
      </c>
      <c r="D683" s="180">
        <f>(D615/D612)*R76</f>
        <v>113774.3260273835</v>
      </c>
      <c r="E683" s="180">
        <f>(E623/E612)*SUM(C683:D683)</f>
        <v>2426409.4502589661</v>
      </c>
      <c r="F683" s="180">
        <f>(F624/F612)*R64</f>
        <v>57551.175117794031</v>
      </c>
      <c r="G683" s="180">
        <f>(G625/G612)*R77</f>
        <v>0</v>
      </c>
      <c r="H683" s="180">
        <f>(H628/H612)*R60</f>
        <v>105849.15233175422</v>
      </c>
      <c r="I683" s="180">
        <f>(I629/I612)*R78</f>
        <v>47275.216730423555</v>
      </c>
      <c r="J683" s="180">
        <f>(J630/J612)*R79</f>
        <v>0</v>
      </c>
      <c r="K683" s="180">
        <f>(K644/K612)*R75</f>
        <v>7612403.9747976027</v>
      </c>
      <c r="L683" s="180">
        <f>(L647/L612)*R80</f>
        <v>0</v>
      </c>
      <c r="M683" s="180">
        <f t="shared" si="20"/>
        <v>10363263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11614074.500000002</v>
      </c>
      <c r="D684" s="180">
        <f>(D615/D612)*S76</f>
        <v>602722.66237764643</v>
      </c>
      <c r="E684" s="180">
        <f>(E623/E612)*SUM(C684:D684)</f>
        <v>1938285.9603552402</v>
      </c>
      <c r="F684" s="180">
        <f>(F624/F612)*S64</f>
        <v>42607.123034459946</v>
      </c>
      <c r="G684" s="180">
        <f>(G625/G612)*S77</f>
        <v>0</v>
      </c>
      <c r="H684" s="180">
        <f>(H628/H612)*S60</f>
        <v>130798.60107724268</v>
      </c>
      <c r="I684" s="180">
        <f>(I629/I612)*S78</f>
        <v>250441.77792257949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2964856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70837370.969999999</v>
      </c>
      <c r="D686" s="180">
        <f>(D615/D612)*U76</f>
        <v>2324910.8306035413</v>
      </c>
      <c r="E686" s="180">
        <f>(E623/E612)*SUM(C686:D686)</f>
        <v>11607741.518241301</v>
      </c>
      <c r="F686" s="180">
        <f>(F624/F612)*U64</f>
        <v>264586.61907320365</v>
      </c>
      <c r="G686" s="180">
        <f>(G625/G612)*U77</f>
        <v>0</v>
      </c>
      <c r="H686" s="180">
        <f>(H628/H612)*U60</f>
        <v>476155.84786038584</v>
      </c>
      <c r="I686" s="180">
        <f>(I629/I612)*U78</f>
        <v>966040.99741481105</v>
      </c>
      <c r="J686" s="180">
        <f>(J630/J612)*U79</f>
        <v>6246.1677984555117</v>
      </c>
      <c r="K686" s="180">
        <f>(K644/K612)*U75</f>
        <v>30592250.479498882</v>
      </c>
      <c r="L686" s="180">
        <f>(L647/L612)*U80</f>
        <v>3215.3159806896915</v>
      </c>
      <c r="M686" s="180">
        <f t="shared" si="20"/>
        <v>46241148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52835029.680000007</v>
      </c>
      <c r="D687" s="180">
        <f>(D615/D612)*V76</f>
        <v>456117.49278647389</v>
      </c>
      <c r="E687" s="180">
        <f>(E623/E612)*SUM(C687:D687)</f>
        <v>8455037.8469354715</v>
      </c>
      <c r="F687" s="180">
        <f>(F624/F612)*V64</f>
        <v>560688.74838156672</v>
      </c>
      <c r="G687" s="180">
        <f>(G625/G612)*V77</f>
        <v>0</v>
      </c>
      <c r="H687" s="180">
        <f>(H628/H612)*V60</f>
        <v>166891.80625378431</v>
      </c>
      <c r="I687" s="180">
        <f>(I629/I612)*V78</f>
        <v>189524.77310942806</v>
      </c>
      <c r="J687" s="180">
        <f>(J630/J612)*V79</f>
        <v>25812.737866902098</v>
      </c>
      <c r="K687" s="180">
        <f>(K644/K612)*V75</f>
        <v>21084001.030606419</v>
      </c>
      <c r="L687" s="180">
        <f>(L647/L612)*V80</f>
        <v>348523.32959107473</v>
      </c>
      <c r="M687" s="180">
        <f t="shared" si="20"/>
        <v>31286598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4484498.6899999995</v>
      </c>
      <c r="D688" s="180">
        <f>(D615/D612)*W76</f>
        <v>688214.1730078049</v>
      </c>
      <c r="E688" s="180">
        <f>(E623/E612)*SUM(C688:D688)</f>
        <v>820689.46435431158</v>
      </c>
      <c r="F688" s="180">
        <f>(F624/F612)*W64</f>
        <v>8287.6483848745684</v>
      </c>
      <c r="G688" s="180">
        <f>(G625/G612)*W77</f>
        <v>0</v>
      </c>
      <c r="H688" s="180">
        <f>(H628/H612)*W60</f>
        <v>35382.25335675633</v>
      </c>
      <c r="I688" s="180">
        <f>(I629/I612)*W78</f>
        <v>285964.99159276462</v>
      </c>
      <c r="J688" s="180">
        <f>(J630/J612)*W79</f>
        <v>22536.269576037237</v>
      </c>
      <c r="K688" s="180">
        <f>(K644/K612)*W75</f>
        <v>4668671.3108694125</v>
      </c>
      <c r="L688" s="180">
        <f>(L647/L612)*W80</f>
        <v>0</v>
      </c>
      <c r="M688" s="180">
        <f t="shared" si="20"/>
        <v>6529746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4922265.91</v>
      </c>
      <c r="D689" s="180">
        <f>(D615/D612)*X76</f>
        <v>418179.69588996243</v>
      </c>
      <c r="E689" s="180">
        <f>(E623/E612)*SUM(C689:D689)</f>
        <v>847301.51465678948</v>
      </c>
      <c r="F689" s="180">
        <f>(F624/F612)*X64</f>
        <v>10844.825455660113</v>
      </c>
      <c r="G689" s="180">
        <f>(G625/G612)*X77</f>
        <v>0</v>
      </c>
      <c r="H689" s="180">
        <f>(H628/H612)*X60</f>
        <v>43599.533692414232</v>
      </c>
      <c r="I689" s="180">
        <f>(I629/I612)*X78</f>
        <v>173760.95684981163</v>
      </c>
      <c r="J689" s="180">
        <f>(J630/J612)*X79</f>
        <v>17401.420035899631</v>
      </c>
      <c r="K689" s="180">
        <f>(K644/K612)*X75</f>
        <v>8655670.7341782767</v>
      </c>
      <c r="L689" s="180">
        <f>(L647/L612)*X80</f>
        <v>0</v>
      </c>
      <c r="M689" s="180">
        <f t="shared" si="20"/>
        <v>10166759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34976092.800000004</v>
      </c>
      <c r="D690" s="180">
        <f>(D615/D612)*Y76</f>
        <v>2478315.8807612238</v>
      </c>
      <c r="E690" s="180">
        <f>(E623/E612)*SUM(C690:D690)</f>
        <v>5942421.2037255373</v>
      </c>
      <c r="F690" s="180">
        <f>(F624/F612)*Y64</f>
        <v>94737.848711852072</v>
      </c>
      <c r="G690" s="180">
        <f>(G625/G612)*Y77</f>
        <v>0</v>
      </c>
      <c r="H690" s="180">
        <f>(H628/H612)*Y60</f>
        <v>339884.57114712143</v>
      </c>
      <c r="I690" s="180">
        <f>(I629/I612)*Y78</f>
        <v>1029783.4711957627</v>
      </c>
      <c r="J690" s="180">
        <f>(J630/J612)*Y79</f>
        <v>64754.8660953</v>
      </c>
      <c r="K690" s="180">
        <f>(K644/K612)*Y75</f>
        <v>15688136.886941653</v>
      </c>
      <c r="L690" s="180">
        <f>(L647/L612)*Y80</f>
        <v>198334.22786149045</v>
      </c>
      <c r="M690" s="180">
        <f t="shared" si="20"/>
        <v>25836369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11475997.82</v>
      </c>
      <c r="D691" s="180">
        <f>(D615/D612)*Z76</f>
        <v>1011924.9984079392</v>
      </c>
      <c r="E691" s="180">
        <f>(E623/E612)*SUM(C691:D691)</f>
        <v>1981302.0672440396</v>
      </c>
      <c r="F691" s="180">
        <f>(F624/F612)*Z64</f>
        <v>2437.7113042626033</v>
      </c>
      <c r="G691" s="180">
        <f>(G625/G612)*Z77</f>
        <v>0</v>
      </c>
      <c r="H691" s="180">
        <f>(H628/H612)*Z60</f>
        <v>92952.816996114067</v>
      </c>
      <c r="I691" s="180">
        <f>(I629/I612)*Z78</f>
        <v>420472.48518224427</v>
      </c>
      <c r="J691" s="180">
        <f>(J630/J612)*Z79</f>
        <v>18423.895546080206</v>
      </c>
      <c r="K691" s="180">
        <f>(K644/K612)*Z75</f>
        <v>9201253.143326316</v>
      </c>
      <c r="L691" s="180">
        <f>(L647/L612)*Z80</f>
        <v>68536.998535753955</v>
      </c>
      <c r="M691" s="180">
        <f t="shared" si="20"/>
        <v>12797304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6647568.3099999987</v>
      </c>
      <c r="D692" s="180">
        <f>(D615/D612)*AA76</f>
        <v>123767.36710297549</v>
      </c>
      <c r="E692" s="180">
        <f>(E623/E612)*SUM(C692:D692)</f>
        <v>1074322.8934175801</v>
      </c>
      <c r="F692" s="180">
        <f>(F624/F612)*AA64</f>
        <v>64879.671041442853</v>
      </c>
      <c r="G692" s="180">
        <f>(G625/G612)*AA77</f>
        <v>0</v>
      </c>
      <c r="H692" s="180">
        <f>(H628/H612)*AA60</f>
        <v>16335.358091810869</v>
      </c>
      <c r="I692" s="180">
        <f>(I629/I612)*AA78</f>
        <v>51427.499579639749</v>
      </c>
      <c r="J692" s="180">
        <f>(J630/J612)*AA79</f>
        <v>10619.321424415662</v>
      </c>
      <c r="K692" s="180">
        <f>(K644/K612)*AA75</f>
        <v>2708538.1014794079</v>
      </c>
      <c r="L692" s="180">
        <f>(L647/L612)*AA80</f>
        <v>0</v>
      </c>
      <c r="M692" s="180">
        <f t="shared" si="20"/>
        <v>4049890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124788112.06999996</v>
      </c>
      <c r="D693" s="180">
        <f>(D615/D612)*AB76</f>
        <v>709511.92631505453</v>
      </c>
      <c r="E693" s="180">
        <f>(E623/E612)*SUM(C693:D693)</f>
        <v>19911133.778917275</v>
      </c>
      <c r="F693" s="180">
        <f>(F624/F612)*AB64</f>
        <v>1707365.9696431465</v>
      </c>
      <c r="G693" s="180">
        <f>(G625/G612)*AB77</f>
        <v>0</v>
      </c>
      <c r="H693" s="180">
        <f>(H628/H612)*AB60</f>
        <v>406680.97468043718</v>
      </c>
      <c r="I693" s="180">
        <f>(I629/I612)*AB78</f>
        <v>294814.57953256916</v>
      </c>
      <c r="J693" s="180">
        <f>(J630/J612)*AB79</f>
        <v>2495.174711657115</v>
      </c>
      <c r="K693" s="180">
        <f>(K644/K612)*AB75</f>
        <v>38741070.598436885</v>
      </c>
      <c r="L693" s="180">
        <f>(L647/L612)*AB80</f>
        <v>0</v>
      </c>
      <c r="M693" s="180">
        <f t="shared" si="20"/>
        <v>61773073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9049176.0099999998</v>
      </c>
      <c r="D694" s="180">
        <f>(D615/D612)*AC76</f>
        <v>142172.83292405531</v>
      </c>
      <c r="E694" s="180">
        <f>(E623/E612)*SUM(C694:D694)</f>
        <v>1458276.0262101144</v>
      </c>
      <c r="F694" s="180">
        <f>(F624/F612)*AC64</f>
        <v>18448.120123309593</v>
      </c>
      <c r="G694" s="180">
        <f>(G625/G612)*AC77</f>
        <v>0</v>
      </c>
      <c r="H694" s="180">
        <f>(H628/H612)*AC60</f>
        <v>106444.36780878376</v>
      </c>
      <c r="I694" s="180">
        <f>(I629/I612)*AC78</f>
        <v>59075.291626384351</v>
      </c>
      <c r="J694" s="180">
        <f>(J630/J612)*AC79</f>
        <v>389.34027860185375</v>
      </c>
      <c r="K694" s="180">
        <f>(K644/K612)*AC75</f>
        <v>2805248.1689981492</v>
      </c>
      <c r="L694" s="180">
        <f>(L647/L612)*AC80</f>
        <v>0</v>
      </c>
      <c r="M694" s="180">
        <f t="shared" si="20"/>
        <v>4590054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1987403.84</v>
      </c>
      <c r="D695" s="180">
        <f>(D615/D612)*AD76</f>
        <v>76514.150770488952</v>
      </c>
      <c r="E695" s="180">
        <f>(E623/E612)*SUM(C695:D695)</f>
        <v>327455.97816379392</v>
      </c>
      <c r="F695" s="180">
        <f>(F624/F612)*AD64</f>
        <v>4770.8097374425643</v>
      </c>
      <c r="G695" s="180">
        <f>(G625/G612)*AD77</f>
        <v>0</v>
      </c>
      <c r="H695" s="180">
        <f>(H628/H612)*AD60</f>
        <v>23081.133498145722</v>
      </c>
      <c r="I695" s="180">
        <f>(I629/I612)*AD78</f>
        <v>31792.964080038291</v>
      </c>
      <c r="J695" s="180">
        <f>(J630/J612)*AD79</f>
        <v>52.260440080785742</v>
      </c>
      <c r="K695" s="180">
        <f>(K644/K612)*AD75</f>
        <v>862219.423197133</v>
      </c>
      <c r="L695" s="180">
        <f>(L647/L612)*AD80</f>
        <v>48906.648337858998</v>
      </c>
      <c r="M695" s="180">
        <f t="shared" si="20"/>
        <v>1374793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11686686.499999996</v>
      </c>
      <c r="D696" s="180">
        <f>(D615/D612)*AE76</f>
        <v>867240.75845368532</v>
      </c>
      <c r="E696" s="180">
        <f>(E623/E612)*SUM(C696:D696)</f>
        <v>1991774.1637977711</v>
      </c>
      <c r="F696" s="180">
        <f>(F624/F612)*AE64</f>
        <v>2026.4604622499958</v>
      </c>
      <c r="G696" s="180">
        <f>(G625/G612)*AE77</f>
        <v>0</v>
      </c>
      <c r="H696" s="180">
        <f>(H628/H612)*AE60</f>
        <v>143628.80135987958</v>
      </c>
      <c r="I696" s="180">
        <f>(I629/I612)*AE78</f>
        <v>360353.66013495106</v>
      </c>
      <c r="J696" s="180">
        <f>(J630/J612)*AE79</f>
        <v>5101.4028584858997</v>
      </c>
      <c r="K696" s="180">
        <f>(K644/K612)*AE75</f>
        <v>2152489.4559142296</v>
      </c>
      <c r="L696" s="180">
        <f>(L647/L612)*AE80</f>
        <v>0</v>
      </c>
      <c r="M696" s="180">
        <f t="shared" si="20"/>
        <v>5522615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14517647.959999999</v>
      </c>
      <c r="D698" s="180">
        <f>(D615/D612)*AG76</f>
        <v>472269.22809885006</v>
      </c>
      <c r="E698" s="180">
        <f>(E623/E612)*SUM(C698:D698)</f>
        <v>2378262.1292964998</v>
      </c>
      <c r="F698" s="180">
        <f>(F624/F612)*AG64</f>
        <v>13223.491640742222</v>
      </c>
      <c r="G698" s="180">
        <f>(G625/G612)*AG77</f>
        <v>0</v>
      </c>
      <c r="H698" s="180">
        <f>(H628/H612)*AG60</f>
        <v>140222.8461302105</v>
      </c>
      <c r="I698" s="180">
        <f>(I629/I612)*AG78</f>
        <v>196236.10082391821</v>
      </c>
      <c r="J698" s="180">
        <f>(J630/J612)*AG79</f>
        <v>47287.075300497767</v>
      </c>
      <c r="K698" s="180">
        <f>(K644/K612)*AG75</f>
        <v>6416243.6830014102</v>
      </c>
      <c r="L698" s="180">
        <f>(L647/L612)*AG80</f>
        <v>385330.23621212778</v>
      </c>
      <c r="M698" s="180">
        <f t="shared" si="20"/>
        <v>10049075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88338676.819999978</v>
      </c>
      <c r="D701" s="180">
        <f>(D615/D612)*AJ76</f>
        <v>7249197.0518650748</v>
      </c>
      <c r="E701" s="180">
        <f>(E623/E612)*SUM(C701:D701)</f>
        <v>15165728.909424305</v>
      </c>
      <c r="F701" s="180">
        <f>(F624/F612)*AJ64</f>
        <v>148899.38421093326</v>
      </c>
      <c r="G701" s="180">
        <f>(G625/G612)*AJ77</f>
        <v>0</v>
      </c>
      <c r="H701" s="180">
        <f>(H628/H612)*AJ60</f>
        <v>1195440.6843240901</v>
      </c>
      <c r="I701" s="180">
        <f>(I629/I612)*AJ78</f>
        <v>3012167.8037098208</v>
      </c>
      <c r="J701" s="180">
        <f>(J630/J612)*AJ79</f>
        <v>75681.74020959108</v>
      </c>
      <c r="K701" s="180">
        <f>(K644/K612)*AJ75</f>
        <v>17495909.730017517</v>
      </c>
      <c r="L701" s="180">
        <f>(L647/L612)*AJ80</f>
        <v>1716555.6657960992</v>
      </c>
      <c r="M701" s="180">
        <f t="shared" si="20"/>
        <v>46059581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3268304.4200000004</v>
      </c>
      <c r="D702" s="180">
        <f>(D615/D612)*AK76</f>
        <v>110751.32217170901</v>
      </c>
      <c r="E702" s="180">
        <f>(E623/E612)*SUM(C702:D702)</f>
        <v>536112.38831720885</v>
      </c>
      <c r="F702" s="180">
        <f>(F624/F612)*AK64</f>
        <v>349.2265697909732</v>
      </c>
      <c r="G702" s="180">
        <f>(G625/G612)*AK77</f>
        <v>0</v>
      </c>
      <c r="H702" s="180">
        <f>(H628/H612)*AK60</f>
        <v>41714.684681820669</v>
      </c>
      <c r="I702" s="180">
        <f>(I629/I612)*AK78</f>
        <v>46019.105906092926</v>
      </c>
      <c r="J702" s="180">
        <f>(J630/J612)*AK79</f>
        <v>0</v>
      </c>
      <c r="K702" s="180">
        <f>(K644/K612)*AK75</f>
        <v>657155.41296414414</v>
      </c>
      <c r="L702" s="180">
        <f>(L647/L612)*AK80</f>
        <v>0</v>
      </c>
      <c r="M702" s="180">
        <f t="shared" si="20"/>
        <v>1392102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972939.09</v>
      </c>
      <c r="D703" s="180">
        <f>(D615/D612)*AL76</f>
        <v>57935.147700238958</v>
      </c>
      <c r="E703" s="180">
        <f>(E623/E612)*SUM(C703:D703)</f>
        <v>163555.88418703069</v>
      </c>
      <c r="F703" s="180">
        <f>(F624/F612)*AL64</f>
        <v>10.423118234388246</v>
      </c>
      <c r="G703" s="180">
        <f>(G625/G612)*AL77</f>
        <v>0</v>
      </c>
      <c r="H703" s="180">
        <f>(H628/H612)*AL60</f>
        <v>13160.87554765329</v>
      </c>
      <c r="I703" s="180">
        <f>(I629/I612)*AL78</f>
        <v>24073.064279710095</v>
      </c>
      <c r="J703" s="180">
        <f>(J630/J612)*AL79</f>
        <v>0</v>
      </c>
      <c r="K703" s="180">
        <f>(K644/K612)*AL75</f>
        <v>327024.89710590441</v>
      </c>
      <c r="L703" s="180">
        <f>(L647/L612)*AL80</f>
        <v>0</v>
      </c>
      <c r="M703" s="180">
        <f t="shared" si="20"/>
        <v>585760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77565.710000000006</v>
      </c>
      <c r="D705" s="180">
        <f>(D615/D612)*AN76</f>
        <v>51986.050400764216</v>
      </c>
      <c r="E705" s="180">
        <f>(E623/E612)*SUM(C705:D705)</f>
        <v>20554.352747822511</v>
      </c>
      <c r="F705" s="180">
        <f>(F624/F612)*AN64</f>
        <v>352.22494031314903</v>
      </c>
      <c r="G705" s="180">
        <f>(G625/G612)*AN77</f>
        <v>0</v>
      </c>
      <c r="H705" s="180">
        <f>(H628/H612)*AN60</f>
        <v>611.74924028036651</v>
      </c>
      <c r="I705" s="180">
        <f>(I629/I612)*AN78</f>
        <v>21601.110597335784</v>
      </c>
      <c r="J705" s="180">
        <f>(J630/J612)*AN79</f>
        <v>1339.6963814709425</v>
      </c>
      <c r="K705" s="180">
        <f>(K644/K612)*AN75</f>
        <v>122565.84371634304</v>
      </c>
      <c r="L705" s="180">
        <f>(L647/L612)*AN80</f>
        <v>0</v>
      </c>
      <c r="M705" s="180">
        <f t="shared" si="20"/>
        <v>219011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42416398.289999999</v>
      </c>
      <c r="D711" s="180">
        <f>(D615/D612)*AT76</f>
        <v>753384.5468844854</v>
      </c>
      <c r="E711" s="180">
        <f>(E623/E612)*SUM(C711:D711)</f>
        <v>6849207.9284086926</v>
      </c>
      <c r="F711" s="180">
        <f>(F624/F612)*AT64</f>
        <v>437227.12473100965</v>
      </c>
      <c r="G711" s="180">
        <f>(G625/G612)*AT77</f>
        <v>0</v>
      </c>
      <c r="H711" s="180">
        <f>(H628/H612)*AT60</f>
        <v>118249.47476986976</v>
      </c>
      <c r="I711" s="180">
        <f>(I629/I612)*AT78</f>
        <v>313044.41853378894</v>
      </c>
      <c r="J711" s="180">
        <f>(J630/J612)*AT79</f>
        <v>0</v>
      </c>
      <c r="K711" s="180">
        <f>(K644/K612)*AT75</f>
        <v>5635165.7672057515</v>
      </c>
      <c r="L711" s="180">
        <f>(L647/L612)*AT80</f>
        <v>294962.93443905958</v>
      </c>
      <c r="M711" s="180">
        <f t="shared" si="20"/>
        <v>14401242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6687192.1500000004</v>
      </c>
      <c r="D713" s="180">
        <f>(D615/D612)*AV76</f>
        <v>68977.300327632489</v>
      </c>
      <c r="E713" s="180">
        <f>(E623/E612)*SUM(C713:D713)</f>
        <v>1071916.6584576732</v>
      </c>
      <c r="F713" s="180">
        <f>(F624/F612)*AV64</f>
        <v>10287.126468960525</v>
      </c>
      <c r="G713" s="180">
        <f>(G625/G612)*AV77</f>
        <v>0</v>
      </c>
      <c r="H713" s="180">
        <f>(H628/H612)*AV60</f>
        <v>30537.860724265862</v>
      </c>
      <c r="I713" s="180">
        <f>(I629/I612)*AV78</f>
        <v>28661.271275590727</v>
      </c>
      <c r="J713" s="180">
        <f>(J630/J612)*AV79</f>
        <v>3961.3413581235591</v>
      </c>
      <c r="K713" s="180">
        <f>(K644/K612)*AV75</f>
        <v>1093293.0031991825</v>
      </c>
      <c r="L713" s="180">
        <f>(L647/L612)*AV80</f>
        <v>153996.71275934839</v>
      </c>
      <c r="M713" s="180">
        <f t="shared" si="20"/>
        <v>2461631</v>
      </c>
      <c r="N713" s="199" t="s">
        <v>741</v>
      </c>
    </row>
    <row r="715" spans="1:83" ht="12.6" customHeight="1" x14ac:dyDescent="0.25">
      <c r="C715" s="180">
        <f>SUM(C614:C647)+SUM(C668:C713)</f>
        <v>1221455825.9399998</v>
      </c>
      <c r="D715" s="180">
        <f>SUM(D616:D647)+SUM(D668:D713)</f>
        <v>42166181.469999999</v>
      </c>
      <c r="E715" s="180">
        <f>SUM(E624:E647)+SUM(E668:E713)</f>
        <v>167256571.93855616</v>
      </c>
      <c r="F715" s="180">
        <f>SUM(F625:F648)+SUM(F668:F713)</f>
        <v>4329675.9411047259</v>
      </c>
      <c r="G715" s="180">
        <f>SUM(G626:G647)+SUM(G668:G713)</f>
        <v>6668108.4509605253</v>
      </c>
      <c r="H715" s="180">
        <f>SUM(H629:H647)+SUM(H668:H713)</f>
        <v>6864620.0965817505</v>
      </c>
      <c r="I715" s="180">
        <f>SUM(I630:I647)+SUM(I668:I713)</f>
        <v>14643543.9568462</v>
      </c>
      <c r="J715" s="180">
        <f>SUM(J631:J647)+SUM(J668:J713)</f>
        <v>939297.79374799435</v>
      </c>
      <c r="K715" s="180">
        <f>SUM(K668:K713)</f>
        <v>257336049.15578499</v>
      </c>
      <c r="L715" s="180">
        <f>SUM(L668:L713)</f>
        <v>12477795.185272299</v>
      </c>
      <c r="M715" s="180">
        <f>SUM(M668:M713)</f>
        <v>462029832</v>
      </c>
      <c r="N715" s="198" t="s">
        <v>742</v>
      </c>
    </row>
    <row r="716" spans="1:83" ht="12.6" customHeight="1" x14ac:dyDescent="0.25">
      <c r="C716" s="180">
        <f>CE71</f>
        <v>1221455825.9400003</v>
      </c>
      <c r="D716" s="180">
        <f>D615</f>
        <v>42166181.469999999</v>
      </c>
      <c r="E716" s="180">
        <f>E623</f>
        <v>167256571.93855619</v>
      </c>
      <c r="F716" s="180">
        <f>F624</f>
        <v>4329675.9411047269</v>
      </c>
      <c r="G716" s="180">
        <f>G625</f>
        <v>6668108.4509605253</v>
      </c>
      <c r="H716" s="180">
        <f>H628</f>
        <v>6864620.0965817515</v>
      </c>
      <c r="I716" s="180">
        <f>I629</f>
        <v>14643543.956846202</v>
      </c>
      <c r="J716" s="180">
        <f>J630</f>
        <v>939297.79374799435</v>
      </c>
      <c r="K716" s="180">
        <f>K644</f>
        <v>257336049.15578496</v>
      </c>
      <c r="L716" s="180">
        <f>L647</f>
        <v>12477795.185272301</v>
      </c>
      <c r="M716" s="180">
        <f>C648</f>
        <v>462029832.68000001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128*2018*A</v>
      </c>
      <c r="B722" s="276">
        <f>ROUND(C165,0)</f>
        <v>25934766</v>
      </c>
      <c r="C722" s="276">
        <f>ROUND(C166,0)</f>
        <v>655980</v>
      </c>
      <c r="D722" s="276">
        <f>ROUND(C167,0)</f>
        <v>2738574</v>
      </c>
      <c r="E722" s="276">
        <f>ROUND(C168,0)</f>
        <v>59016346</v>
      </c>
      <c r="F722" s="276">
        <f>ROUND(C169,0)</f>
        <v>0</v>
      </c>
      <c r="G722" s="276">
        <f>ROUND(C170,0)</f>
        <v>47305638</v>
      </c>
      <c r="H722" s="276">
        <f>ROUND(C171+C172,0)</f>
        <v>1893737</v>
      </c>
      <c r="I722" s="276">
        <f>ROUND(C175,0)</f>
        <v>5665975</v>
      </c>
      <c r="J722" s="276">
        <f>ROUND(C176,0)</f>
        <v>4737669</v>
      </c>
      <c r="K722" s="276">
        <f>ROUND(C179,0)</f>
        <v>4893224</v>
      </c>
      <c r="L722" s="276">
        <f>ROUND(C180,0)</f>
        <v>1052613</v>
      </c>
      <c r="M722" s="276">
        <f>ROUND(C183,0)</f>
        <v>359431</v>
      </c>
      <c r="N722" s="276">
        <f>ROUND(C184,0)</f>
        <v>0</v>
      </c>
      <c r="O722" s="276">
        <f>ROUND(C185,0)</f>
        <v>0</v>
      </c>
      <c r="P722" s="276">
        <f>ROUND(C188,0)</f>
        <v>13903404</v>
      </c>
      <c r="Q722" s="276">
        <f>ROUND(C189,0)</f>
        <v>0</v>
      </c>
      <c r="R722" s="276">
        <f>ROUND(B195,0)</f>
        <v>2631402</v>
      </c>
      <c r="S722" s="276">
        <f>ROUND(C195,0)</f>
        <v>0</v>
      </c>
      <c r="T722" s="276">
        <f>ROUND(D195,0)</f>
        <v>0</v>
      </c>
      <c r="U722" s="276">
        <f>ROUND(B196,0)</f>
        <v>9253217</v>
      </c>
      <c r="V722" s="276">
        <f>ROUND(C196,0)</f>
        <v>0</v>
      </c>
      <c r="W722" s="276">
        <f>ROUND(D196,0)</f>
        <v>1039561</v>
      </c>
      <c r="X722" s="276">
        <f>ROUND(B197,0)</f>
        <v>705726524</v>
      </c>
      <c r="Y722" s="276">
        <f>ROUND(C197,0)</f>
        <v>28348886</v>
      </c>
      <c r="Z722" s="276">
        <f>ROUND(D197,0)</f>
        <v>0</v>
      </c>
      <c r="AA722" s="276">
        <f>ROUND(B198,0)</f>
        <v>110045403</v>
      </c>
      <c r="AB722" s="276">
        <f>ROUND(C198,0)</f>
        <v>5941789</v>
      </c>
      <c r="AC722" s="276">
        <f>ROUND(D198,0)</f>
        <v>0</v>
      </c>
      <c r="AD722" s="276">
        <f>ROUND(B199,0)</f>
        <v>1437363</v>
      </c>
      <c r="AE722" s="276">
        <f>ROUND(C199,0)</f>
        <v>0</v>
      </c>
      <c r="AF722" s="276">
        <f>ROUND(D199,0)</f>
        <v>0</v>
      </c>
      <c r="AG722" s="276">
        <f>ROUND(B200,0)</f>
        <v>393981479</v>
      </c>
      <c r="AH722" s="276">
        <f>ROUND(C200,0)</f>
        <v>14826820</v>
      </c>
      <c r="AI722" s="276">
        <f>ROUND(D200,0)</f>
        <v>5880963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33586672</v>
      </c>
      <c r="AQ722" s="276">
        <f>ROUND(C203,0)</f>
        <v>-1084108</v>
      </c>
      <c r="AR722" s="276">
        <f>ROUND(D203,0)</f>
        <v>375530</v>
      </c>
      <c r="AS722" s="276"/>
      <c r="AT722" s="276"/>
      <c r="AU722" s="276"/>
      <c r="AV722" s="276">
        <f>ROUND(B209,0)</f>
        <v>3585794</v>
      </c>
      <c r="AW722" s="276">
        <f>ROUND(C209,0)</f>
        <v>328546</v>
      </c>
      <c r="AX722" s="276">
        <f>ROUND(D209,0)</f>
        <v>1039561</v>
      </c>
      <c r="AY722" s="276">
        <f>ROUND(B210,0)</f>
        <v>285406553</v>
      </c>
      <c r="AZ722" s="276">
        <f>ROUND(C210,0)</f>
        <v>24863771</v>
      </c>
      <c r="BA722" s="276">
        <f>ROUND(D210,0)</f>
        <v>0</v>
      </c>
      <c r="BB722" s="276">
        <f>ROUND(B211,0)</f>
        <v>83886120</v>
      </c>
      <c r="BC722" s="276">
        <f>ROUND(C211,0)</f>
        <v>2756146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340030602</v>
      </c>
      <c r="BI722" s="276">
        <f>ROUND(C213,0)</f>
        <v>20121463</v>
      </c>
      <c r="BJ722" s="276">
        <f>ROUND(D213,0)</f>
        <v>5241067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690919384</v>
      </c>
      <c r="BU722" s="276">
        <f>ROUND(C224,0)</f>
        <v>355490314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600100130</v>
      </c>
      <c r="BZ722" s="276">
        <f>ROUND(C231,0)</f>
        <v>6494</v>
      </c>
      <c r="CA722" s="276">
        <f>ROUND(C233,0)</f>
        <v>9413280</v>
      </c>
      <c r="CB722" s="276">
        <f>ROUND(C234,0)</f>
        <v>19556548</v>
      </c>
      <c r="CC722" s="276">
        <f>ROUND(C238+C239,0)</f>
        <v>0</v>
      </c>
      <c r="CD722" s="276">
        <f>D221</f>
        <v>13948762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128*2018*A</v>
      </c>
      <c r="B726" s="276">
        <f>ROUND(C111,0)</f>
        <v>19350</v>
      </c>
      <c r="C726" s="276">
        <f>ROUND(C112,0)</f>
        <v>0</v>
      </c>
      <c r="D726" s="276">
        <f>ROUND(C113,0)</f>
        <v>0</v>
      </c>
      <c r="E726" s="276">
        <f>ROUND(C114,0)</f>
        <v>1398</v>
      </c>
      <c r="F726" s="276">
        <f>ROUND(D111,0)</f>
        <v>136568</v>
      </c>
      <c r="G726" s="276">
        <f>ROUND(D112,0)</f>
        <v>0</v>
      </c>
      <c r="H726" s="276">
        <f>ROUND(D113,0)</f>
        <v>0</v>
      </c>
      <c r="I726" s="276">
        <f>ROUND(D114,0)</f>
        <v>2810</v>
      </c>
      <c r="J726" s="276">
        <f>ROUND(C116,0)</f>
        <v>129</v>
      </c>
      <c r="K726" s="276">
        <f>ROUND(C117,0)</f>
        <v>262</v>
      </c>
      <c r="L726" s="276">
        <f>ROUND(C118,0)</f>
        <v>4</v>
      </c>
      <c r="M726" s="276">
        <f>ROUND(C119,0)</f>
        <v>0</v>
      </c>
      <c r="N726" s="276">
        <f>ROUND(C120,0)</f>
        <v>41</v>
      </c>
      <c r="O726" s="276">
        <f>ROUND(C121,0)</f>
        <v>21</v>
      </c>
      <c r="P726" s="276">
        <f>ROUND(C122,0)</f>
        <v>16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3</v>
      </c>
      <c r="V726" s="276">
        <f>ROUND(C128,0)</f>
        <v>529</v>
      </c>
      <c r="W726" s="276">
        <f>ROUND(C129,0)</f>
        <v>18</v>
      </c>
      <c r="X726" s="276">
        <f>ROUND(B138,0)</f>
        <v>6734</v>
      </c>
      <c r="Y726" s="276">
        <f>ROUND(B139,0)</f>
        <v>44970</v>
      </c>
      <c r="Z726" s="276">
        <f>ROUND(B140,0)</f>
        <v>158408</v>
      </c>
      <c r="AA726" s="276">
        <f>ROUND(B141,0)</f>
        <v>554891277</v>
      </c>
      <c r="AB726" s="276">
        <f>ROUND(B142,0)</f>
        <v>431129058</v>
      </c>
      <c r="AC726" s="276">
        <f>ROUND(C138,0)</f>
        <v>3995</v>
      </c>
      <c r="AD726" s="276">
        <f>ROUND(C139,0)</f>
        <v>32554</v>
      </c>
      <c r="AE726" s="276">
        <f>ROUND(C140,0)</f>
        <v>87537</v>
      </c>
      <c r="AF726" s="276">
        <f>ROUND(C141,0)</f>
        <v>305192940</v>
      </c>
      <c r="AG726" s="276">
        <f>ROUND(C142,0)</f>
        <v>196833136</v>
      </c>
      <c r="AH726" s="276">
        <f>ROUND(D138,0)</f>
        <v>8621</v>
      </c>
      <c r="AI726" s="276">
        <f>ROUND(D139,0)</f>
        <v>59044</v>
      </c>
      <c r="AJ726" s="276">
        <f>ROUND(D140,0)</f>
        <v>295926</v>
      </c>
      <c r="AK726" s="276">
        <f>ROUND(D141,0)</f>
        <v>708424234</v>
      </c>
      <c r="AL726" s="276">
        <f>ROUND(D142,0)</f>
        <v>686817533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9637348</v>
      </c>
      <c r="BR726" s="276">
        <f>ROUND(C157,0)</f>
        <v>8897247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128*2018*A</v>
      </c>
      <c r="B730" s="276">
        <f>ROUND(C250,0)</f>
        <v>27096068</v>
      </c>
      <c r="C730" s="276">
        <f>ROUND(C251,0)</f>
        <v>0</v>
      </c>
      <c r="D730" s="276">
        <f>ROUND(C252,0)</f>
        <v>400911931</v>
      </c>
      <c r="E730" s="276">
        <f>ROUND(C253,0)</f>
        <v>243606546</v>
      </c>
      <c r="F730" s="276">
        <f>ROUND(C254,0)</f>
        <v>0</v>
      </c>
      <c r="G730" s="276">
        <f>ROUND(C255,0)</f>
        <v>29993446</v>
      </c>
      <c r="H730" s="276">
        <f>ROUND(C256,0)</f>
        <v>0</v>
      </c>
      <c r="I730" s="276">
        <f>ROUND(C257,0)</f>
        <v>19190614</v>
      </c>
      <c r="J730" s="276">
        <f>ROUND(C258,0)</f>
        <v>14225238</v>
      </c>
      <c r="K730" s="276">
        <f>ROUND(C259,0)</f>
        <v>0</v>
      </c>
      <c r="L730" s="276">
        <f>ROUND(C262,0)</f>
        <v>127482809</v>
      </c>
      <c r="M730" s="276">
        <f>ROUND(C263,0)</f>
        <v>0</v>
      </c>
      <c r="N730" s="276">
        <f>ROUND(C264,0)</f>
        <v>1808940</v>
      </c>
      <c r="O730" s="276">
        <f>ROUND(C267,0)</f>
        <v>2631402</v>
      </c>
      <c r="P730" s="276">
        <f>ROUND(C268,0)</f>
        <v>8213656</v>
      </c>
      <c r="Q730" s="276">
        <f>ROUND(C269,0)</f>
        <v>734075410</v>
      </c>
      <c r="R730" s="276">
        <f>ROUND(C270,0)</f>
        <v>115987192</v>
      </c>
      <c r="S730" s="276">
        <f>ROUND(C271,0)</f>
        <v>1437363</v>
      </c>
      <c r="T730" s="276">
        <f>ROUND(C272,0)</f>
        <v>402927336</v>
      </c>
      <c r="U730" s="276">
        <f>ROUND(C273,0)</f>
        <v>0</v>
      </c>
      <c r="V730" s="276">
        <f>ROUND(C274,0)</f>
        <v>32127034</v>
      </c>
      <c r="W730" s="276">
        <f>ROUND(C275,0)</f>
        <v>0</v>
      </c>
      <c r="X730" s="276">
        <f>ROUND(C276,0)</f>
        <v>754698367</v>
      </c>
      <c r="Y730" s="276">
        <f>ROUND(C279,0)</f>
        <v>0</v>
      </c>
      <c r="Z730" s="276">
        <f>ROUND(C280,0)</f>
        <v>0</v>
      </c>
      <c r="AA730" s="276">
        <f>ROUND(C281,0)</f>
        <v>159148785</v>
      </c>
      <c r="AB730" s="276">
        <f>ROUND(C282,0)</f>
        <v>93579393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79848175</v>
      </c>
      <c r="AI730" s="276">
        <f>ROUND(C306,0)</f>
        <v>51839100</v>
      </c>
      <c r="AJ730" s="276">
        <f>ROUND(C307,0)</f>
        <v>1179970</v>
      </c>
      <c r="AK730" s="276">
        <f>ROUND(C308,0)</f>
        <v>0</v>
      </c>
      <c r="AL730" s="276">
        <f>ROUND(C309,0)</f>
        <v>36288306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13104194</v>
      </c>
      <c r="AQ730" s="276">
        <f>ROUND(C316,0)</f>
        <v>0</v>
      </c>
      <c r="AR730" s="276">
        <f>ROUND(C317,0)</f>
        <v>0</v>
      </c>
      <c r="AS730" s="276">
        <f>ROUND(C318,0)</f>
        <v>82548299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13104194</v>
      </c>
      <c r="AY730" s="276">
        <f>ROUND(C326,0)</f>
        <v>295576078</v>
      </c>
      <c r="AZ730" s="276">
        <f>ROUND(C327,0)</f>
        <v>479291353</v>
      </c>
      <c r="BA730" s="276">
        <f>ROUND(C328,0)</f>
        <v>0</v>
      </c>
      <c r="BB730" s="276">
        <f>ROUND(C332,0)</f>
        <v>132856229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4451.37</v>
      </c>
      <c r="BJ730" s="276">
        <f>ROUND(C359,0)</f>
        <v>1568508451</v>
      </c>
      <c r="BK730" s="276">
        <f>ROUND(C360,0)</f>
        <v>1314779727</v>
      </c>
      <c r="BL730" s="276">
        <f>ROUND(C364,0)</f>
        <v>1646509828</v>
      </c>
      <c r="BM730" s="276">
        <f>ROUND(C365,0)</f>
        <v>28969828</v>
      </c>
      <c r="BN730" s="276">
        <f>ROUND(C366,0)</f>
        <v>0</v>
      </c>
      <c r="BO730" s="276">
        <f>ROUND(C370,0)</f>
        <v>59462099</v>
      </c>
      <c r="BP730" s="276">
        <f>ROUND(C371,0)</f>
        <v>6688446</v>
      </c>
      <c r="BQ730" s="276">
        <f>ROUND(C378,0)</f>
        <v>376655891</v>
      </c>
      <c r="BR730" s="276">
        <f>ROUND(C379,0)</f>
        <v>137545041</v>
      </c>
      <c r="BS730" s="276">
        <f>ROUND(C380,0)</f>
        <v>85382965</v>
      </c>
      <c r="BT730" s="276">
        <f>ROUND(C381,0)</f>
        <v>294194516</v>
      </c>
      <c r="BU730" s="276">
        <f>ROUND(C382,0)</f>
        <v>6220214</v>
      </c>
      <c r="BV730" s="276">
        <f>ROUND(C383,0)</f>
        <v>300500860</v>
      </c>
      <c r="BW730" s="276">
        <f>ROUND(C384,0)</f>
        <v>48069926</v>
      </c>
      <c r="BX730" s="276">
        <f>ROUND(C385,0)</f>
        <v>10403644</v>
      </c>
      <c r="BY730" s="276">
        <f>ROUND(C386,0)</f>
        <v>5945837</v>
      </c>
      <c r="BZ730" s="276">
        <f>ROUND(C387,0)</f>
        <v>359431</v>
      </c>
      <c r="CA730" s="276">
        <f>ROUND(C388,0)</f>
        <v>13903404</v>
      </c>
      <c r="CB730" s="276">
        <f>C363</f>
        <v>13948762</v>
      </c>
      <c r="CC730" s="276">
        <f>ROUND(C389,0)</f>
        <v>1736196</v>
      </c>
      <c r="CD730" s="276">
        <f>ROUND(C392,0)</f>
        <v>4263986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128*2018*6010*A</v>
      </c>
      <c r="B734" s="276">
        <f>ROUND(C59,0)</f>
        <v>33719</v>
      </c>
      <c r="C734" s="276">
        <f>ROUND(C60,2)</f>
        <v>370.74</v>
      </c>
      <c r="D734" s="276">
        <f>ROUND(C61,0)</f>
        <v>35242420</v>
      </c>
      <c r="E734" s="276">
        <f>ROUND(C62,0)</f>
        <v>12122822</v>
      </c>
      <c r="F734" s="276">
        <f>ROUND(C63,0)</f>
        <v>0</v>
      </c>
      <c r="G734" s="276">
        <f>ROUND(C64,0)</f>
        <v>3864572</v>
      </c>
      <c r="H734" s="276">
        <f>ROUND(C65,0)</f>
        <v>3600</v>
      </c>
      <c r="I734" s="276">
        <f>ROUND(C66,0)</f>
        <v>394934</v>
      </c>
      <c r="J734" s="276">
        <f>ROUND(C67,0)</f>
        <v>1227469</v>
      </c>
      <c r="K734" s="276">
        <f>ROUND(C68,0)</f>
        <v>17968</v>
      </c>
      <c r="L734" s="276">
        <f>ROUND(C69,0)</f>
        <v>15765</v>
      </c>
      <c r="M734" s="276">
        <f>ROUND(C70,0)</f>
        <v>5293</v>
      </c>
      <c r="N734" s="276">
        <f>ROUND(C75,0)</f>
        <v>187140062</v>
      </c>
      <c r="O734" s="276">
        <f>ROUND(C73,0)</f>
        <v>186929483</v>
      </c>
      <c r="P734" s="276">
        <f>IF(C76&gt;0,ROUND(C76,0),0)</f>
        <v>108104</v>
      </c>
      <c r="Q734" s="276">
        <f>IF(C77&gt;0,ROUND(C77,0),0)</f>
        <v>35294</v>
      </c>
      <c r="R734" s="276">
        <f>IF(C78&gt;0,ROUND(C78,0),0)</f>
        <v>37681</v>
      </c>
      <c r="S734" s="276">
        <f>IF(C79&gt;0,ROUND(C79,0),0)</f>
        <v>414238</v>
      </c>
      <c r="T734" s="276">
        <f>IF(C80&gt;0,ROUND(C80,2),0)</f>
        <v>312.41000000000003</v>
      </c>
      <c r="U734" s="276"/>
      <c r="V734" s="276"/>
      <c r="W734" s="276"/>
      <c r="X734" s="276"/>
      <c r="Y734" s="276">
        <f>IF(M668&lt;&gt;0,ROUND(M668,0),0)</f>
        <v>35670672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128*2018*6030*A</v>
      </c>
      <c r="B735" s="276">
        <f>ROUND(D59,0)</f>
        <v>85550</v>
      </c>
      <c r="C735" s="278">
        <f>ROUND(D60,2)</f>
        <v>615.44000000000005</v>
      </c>
      <c r="D735" s="276">
        <f>ROUND(D61,0)</f>
        <v>48566724</v>
      </c>
      <c r="E735" s="276">
        <f>ROUND(D62,0)</f>
        <v>17528291</v>
      </c>
      <c r="F735" s="276">
        <f>ROUND(D63,0)</f>
        <v>0</v>
      </c>
      <c r="G735" s="276">
        <f>ROUND(D64,0)</f>
        <v>4542007</v>
      </c>
      <c r="H735" s="276">
        <f>ROUND(D65,0)</f>
        <v>7854</v>
      </c>
      <c r="I735" s="276">
        <f>ROUND(D66,0)</f>
        <v>593075</v>
      </c>
      <c r="J735" s="276">
        <f>ROUND(D67,0)</f>
        <v>362761</v>
      </c>
      <c r="K735" s="276">
        <f>ROUND(D68,0)</f>
        <v>29049</v>
      </c>
      <c r="L735" s="276">
        <f>ROUND(D69,0)</f>
        <v>18706</v>
      </c>
      <c r="M735" s="276">
        <f>ROUND(D70,0)</f>
        <v>9912</v>
      </c>
      <c r="N735" s="276">
        <f>ROUND(D75,0)</f>
        <v>281784653</v>
      </c>
      <c r="O735" s="276">
        <f>ROUND(D73,0)</f>
        <v>278291499</v>
      </c>
      <c r="P735" s="276">
        <f>IF(D76&gt;0,ROUND(D76,0),0)</f>
        <v>140011</v>
      </c>
      <c r="Q735" s="276">
        <f>IF(D77&gt;0,ROUND(D77,0),0)</f>
        <v>208994</v>
      </c>
      <c r="R735" s="276">
        <f>IF(D78&gt;0,ROUND(D78,0),0)</f>
        <v>48802</v>
      </c>
      <c r="S735" s="276">
        <f>IF(D79&gt;0,ROUND(D79,0),0)</f>
        <v>950879</v>
      </c>
      <c r="T735" s="278">
        <f>IF(D80&gt;0,ROUND(D80,2),0)</f>
        <v>443.55</v>
      </c>
      <c r="U735" s="276"/>
      <c r="V735" s="277"/>
      <c r="W735" s="276"/>
      <c r="X735" s="276"/>
      <c r="Y735" s="276">
        <f t="shared" ref="Y735:Y779" si="21">IF(M669&lt;&gt;0,ROUND(M669,0),0)</f>
        <v>54403874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128*2018*6070*A</v>
      </c>
      <c r="B736" s="276">
        <f>ROUND(E59,0)</f>
        <v>9190</v>
      </c>
      <c r="C736" s="278">
        <f>ROUND(E60,2)</f>
        <v>41.59</v>
      </c>
      <c r="D736" s="276">
        <f>ROUND(E61,0)</f>
        <v>3857071</v>
      </c>
      <c r="E736" s="276">
        <f>ROUND(E62,0)</f>
        <v>1392075</v>
      </c>
      <c r="F736" s="276">
        <f>ROUND(E63,0)</f>
        <v>0</v>
      </c>
      <c r="G736" s="276">
        <f>ROUND(E64,0)</f>
        <v>261118</v>
      </c>
      <c r="H736" s="276">
        <f>ROUND(E65,0)</f>
        <v>228</v>
      </c>
      <c r="I736" s="276">
        <f>ROUND(E66,0)</f>
        <v>54646</v>
      </c>
      <c r="J736" s="276">
        <f>ROUND(E67,0)</f>
        <v>24205</v>
      </c>
      <c r="K736" s="276">
        <f>ROUND(E68,0)</f>
        <v>0</v>
      </c>
      <c r="L736" s="276">
        <f>ROUND(E69,0)</f>
        <v>4352</v>
      </c>
      <c r="M736" s="276">
        <f>ROUND(E70,0)</f>
        <v>2640</v>
      </c>
      <c r="N736" s="276">
        <f>ROUND(E75,0)</f>
        <v>24631160</v>
      </c>
      <c r="O736" s="276">
        <f>ROUND(E73,0)</f>
        <v>24296277</v>
      </c>
      <c r="P736" s="276">
        <f>IF(E76&gt;0,ROUND(E76,0),0)</f>
        <v>20594</v>
      </c>
      <c r="Q736" s="276">
        <f>IF(E77&gt;0,ROUND(E77,0),0)</f>
        <v>9709</v>
      </c>
      <c r="R736" s="276">
        <f>IF(E78&gt;0,ROUND(E78,0),0)</f>
        <v>7178</v>
      </c>
      <c r="S736" s="276">
        <f>IF(E79&gt;0,ROUND(E79,0),0)</f>
        <v>81429</v>
      </c>
      <c r="T736" s="278">
        <f>IF(E80&gt;0,ROUND(E80,2),0)</f>
        <v>30.85</v>
      </c>
      <c r="U736" s="276"/>
      <c r="V736" s="277"/>
      <c r="W736" s="276"/>
      <c r="X736" s="276"/>
      <c r="Y736" s="276">
        <f t="shared" si="21"/>
        <v>4868199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128*2018*6100*A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128*2018*6120*A</v>
      </c>
      <c r="B738" s="276">
        <f>ROUND(G59,0)</f>
        <v>4715</v>
      </c>
      <c r="C738" s="278">
        <f>ROUND(G60,2)</f>
        <v>31.69</v>
      </c>
      <c r="D738" s="276">
        <f>ROUND(G61,0)</f>
        <v>2654451</v>
      </c>
      <c r="E738" s="276">
        <f>ROUND(G62,0)</f>
        <v>933500</v>
      </c>
      <c r="F738" s="276">
        <f>ROUND(G63,0)</f>
        <v>0</v>
      </c>
      <c r="G738" s="276">
        <f>ROUND(G64,0)</f>
        <v>124019</v>
      </c>
      <c r="H738" s="276">
        <f>ROUND(G65,0)</f>
        <v>747</v>
      </c>
      <c r="I738" s="276">
        <f>ROUND(G66,0)</f>
        <v>39360</v>
      </c>
      <c r="J738" s="276">
        <f>ROUND(G67,0)</f>
        <v>0</v>
      </c>
      <c r="K738" s="276">
        <f>ROUND(G68,0)</f>
        <v>36538</v>
      </c>
      <c r="L738" s="276">
        <f>ROUND(G69,0)</f>
        <v>10920</v>
      </c>
      <c r="M738" s="276">
        <f>ROUND(G70,0)</f>
        <v>0</v>
      </c>
      <c r="N738" s="276">
        <f>ROUND(G75,0)</f>
        <v>11553458</v>
      </c>
      <c r="O738" s="276">
        <f>ROUND(G73,0)</f>
        <v>11551643</v>
      </c>
      <c r="P738" s="276">
        <f>IF(G76&gt;0,ROUND(G76,0),0)</f>
        <v>7547</v>
      </c>
      <c r="Q738" s="276">
        <f>IF(G77&gt;0,ROUND(G77,0),0)</f>
        <v>15229</v>
      </c>
      <c r="R738" s="276">
        <f>IF(G78&gt;0,ROUND(G78,0),0)</f>
        <v>2631</v>
      </c>
      <c r="S738" s="276">
        <f>IF(G79&gt;0,ROUND(G79,0),0)</f>
        <v>58080</v>
      </c>
      <c r="T738" s="278">
        <f>IF(G80&gt;0,ROUND(G80,2),0)</f>
        <v>20.059999999999999</v>
      </c>
      <c r="U738" s="276"/>
      <c r="V738" s="277"/>
      <c r="W738" s="276"/>
      <c r="X738" s="276"/>
      <c r="Y738" s="276">
        <f t="shared" si="21"/>
        <v>2648981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128*2018*6140*A</v>
      </c>
      <c r="B739" s="276">
        <f>ROUND(H59,0)</f>
        <v>3394</v>
      </c>
      <c r="C739" s="278">
        <f>ROUND(H60,2)</f>
        <v>22.44</v>
      </c>
      <c r="D739" s="276">
        <f>ROUND(H61,0)</f>
        <v>2049148</v>
      </c>
      <c r="E739" s="276">
        <f>ROUND(H62,0)</f>
        <v>737565</v>
      </c>
      <c r="F739" s="276">
        <f>ROUND(H63,0)</f>
        <v>0</v>
      </c>
      <c r="G739" s="276">
        <f>ROUND(H64,0)</f>
        <v>23017</v>
      </c>
      <c r="H739" s="276">
        <f>ROUND(H65,0)</f>
        <v>31</v>
      </c>
      <c r="I739" s="276">
        <f>ROUND(H66,0)</f>
        <v>8209</v>
      </c>
      <c r="J739" s="276">
        <f>ROUND(H67,0)</f>
        <v>0</v>
      </c>
      <c r="K739" s="276">
        <f>ROUND(H68,0)</f>
        <v>0</v>
      </c>
      <c r="L739" s="276">
        <f>ROUND(H69,0)</f>
        <v>2224</v>
      </c>
      <c r="M739" s="276">
        <f>ROUND(H70,0)</f>
        <v>0</v>
      </c>
      <c r="N739" s="276">
        <f>ROUND(H75,0)</f>
        <v>7535242</v>
      </c>
      <c r="O739" s="276">
        <f>ROUND(H73,0)</f>
        <v>7534801</v>
      </c>
      <c r="P739" s="276">
        <f>IF(H76&gt;0,ROUND(H76,0),0)</f>
        <v>11149</v>
      </c>
      <c r="Q739" s="276">
        <f>IF(H77&gt;0,ROUND(H77,0),0)</f>
        <v>14121</v>
      </c>
      <c r="R739" s="276">
        <f>IF(H78&gt;0,ROUND(H78,0),0)</f>
        <v>3886</v>
      </c>
      <c r="S739" s="276">
        <f>IF(H79&gt;0,ROUND(H79,0),0)</f>
        <v>14830</v>
      </c>
      <c r="T739" s="278">
        <f>IF(H80&gt;0,ROUND(H80,2),0)</f>
        <v>13.13</v>
      </c>
      <c r="U739" s="276"/>
      <c r="V739" s="277"/>
      <c r="W739" s="276"/>
      <c r="X739" s="276"/>
      <c r="Y739" s="276">
        <f t="shared" si="21"/>
        <v>2237250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128*2018*6150*A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128*2018*6170*A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128*2018*6200*A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128*2018*6210*A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128*2018*6330*A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128*2018*6400*A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128*2018*7010*A</v>
      </c>
      <c r="B746" s="276">
        <f>ROUND(O59,0)</f>
        <v>1763</v>
      </c>
      <c r="C746" s="278">
        <f>ROUND(O60,2)</f>
        <v>78.27</v>
      </c>
      <c r="D746" s="276">
        <f>ROUND(O61,0)</f>
        <v>8087005</v>
      </c>
      <c r="E746" s="276">
        <f>ROUND(O62,0)</f>
        <v>2806790</v>
      </c>
      <c r="F746" s="276">
        <f>ROUND(O63,0)</f>
        <v>0</v>
      </c>
      <c r="G746" s="276">
        <f>ROUND(O64,0)</f>
        <v>647768</v>
      </c>
      <c r="H746" s="276">
        <f>ROUND(O65,0)</f>
        <v>228</v>
      </c>
      <c r="I746" s="276">
        <f>ROUND(O66,0)</f>
        <v>148875</v>
      </c>
      <c r="J746" s="276">
        <f>ROUND(O67,0)</f>
        <v>57148</v>
      </c>
      <c r="K746" s="276">
        <f>ROUND(O68,0)</f>
        <v>41</v>
      </c>
      <c r="L746" s="276">
        <f>ROUND(O69,0)</f>
        <v>1178</v>
      </c>
      <c r="M746" s="276">
        <f>ROUND(O70,0)</f>
        <v>595</v>
      </c>
      <c r="N746" s="276">
        <f>ROUND(O75,0)</f>
        <v>35254856</v>
      </c>
      <c r="O746" s="276">
        <f>ROUND(O73,0)</f>
        <v>34022799</v>
      </c>
      <c r="P746" s="276">
        <f>IF(O76&gt;0,ROUND(O76,0),0)</f>
        <v>759</v>
      </c>
      <c r="Q746" s="276">
        <f>IF(O77&gt;0,ROUND(O77,0),0)</f>
        <v>12685</v>
      </c>
      <c r="R746" s="276">
        <f>IF(O78&gt;0,ROUND(O78,0),0)</f>
        <v>265</v>
      </c>
      <c r="S746" s="276">
        <f>IF(O79&gt;0,ROUND(O79,0),0)</f>
        <v>212903</v>
      </c>
      <c r="T746" s="278">
        <f>IF(O80&gt;0,ROUND(O80,2),0)</f>
        <v>65.23</v>
      </c>
      <c r="U746" s="276"/>
      <c r="V746" s="277"/>
      <c r="W746" s="276"/>
      <c r="X746" s="276"/>
      <c r="Y746" s="276">
        <f t="shared" si="21"/>
        <v>6076485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128*2018*7020*A</v>
      </c>
      <c r="B747" s="276">
        <f>ROUND(P59,0)</f>
        <v>3136300</v>
      </c>
      <c r="C747" s="278">
        <f>ROUND(P60,2)</f>
        <v>235.88</v>
      </c>
      <c r="D747" s="276">
        <f>ROUND(P61,0)</f>
        <v>21256405</v>
      </c>
      <c r="E747" s="276">
        <f>ROUND(P62,0)</f>
        <v>7560872</v>
      </c>
      <c r="F747" s="276">
        <f>ROUND(P63,0)</f>
        <v>0</v>
      </c>
      <c r="G747" s="276">
        <f>ROUND(P64,0)</f>
        <v>45490713</v>
      </c>
      <c r="H747" s="276">
        <f>ROUND(P65,0)</f>
        <v>1630</v>
      </c>
      <c r="I747" s="276">
        <f>ROUND(P66,0)</f>
        <v>1895408</v>
      </c>
      <c r="J747" s="276">
        <f>ROUND(P67,0)</f>
        <v>3854487</v>
      </c>
      <c r="K747" s="276">
        <f>ROUND(P68,0)</f>
        <v>968851</v>
      </c>
      <c r="L747" s="276">
        <f>ROUND(P69,0)</f>
        <v>40644</v>
      </c>
      <c r="M747" s="276">
        <f>ROUND(P70,0)</f>
        <v>0</v>
      </c>
      <c r="N747" s="276">
        <f>ROUND(P75,0)</f>
        <v>332954697</v>
      </c>
      <c r="O747" s="276">
        <f>ROUND(P73,0)</f>
        <v>201535837</v>
      </c>
      <c r="P747" s="276">
        <f>IF(P76&gt;0,ROUND(P76,0),0)</f>
        <v>97905</v>
      </c>
      <c r="Q747" s="276">
        <f>IF(P77&gt;0,ROUND(P77,0),0)</f>
        <v>0</v>
      </c>
      <c r="R747" s="276">
        <f>IF(P78&gt;0,ROUND(P78,0),0)</f>
        <v>34126</v>
      </c>
      <c r="S747" s="276">
        <f>IF(P79&gt;0,ROUND(P79,0),0)</f>
        <v>525621</v>
      </c>
      <c r="T747" s="278">
        <f>IF(P80&gt;0,ROUND(P80,2),0)</f>
        <v>139.52000000000001</v>
      </c>
      <c r="U747" s="276"/>
      <c r="V747" s="277"/>
      <c r="W747" s="276"/>
      <c r="X747" s="276"/>
      <c r="Y747" s="276">
        <f t="shared" si="21"/>
        <v>50748122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128*2018*7030*A</v>
      </c>
      <c r="B748" s="276">
        <f>ROUND(Q59,0)</f>
        <v>5200332</v>
      </c>
      <c r="C748" s="278">
        <f>ROUND(Q60,2)</f>
        <v>89.48</v>
      </c>
      <c r="D748" s="276">
        <f>ROUND(Q61,0)</f>
        <v>9059671</v>
      </c>
      <c r="E748" s="276">
        <f>ROUND(Q62,0)</f>
        <v>3036705</v>
      </c>
      <c r="F748" s="276">
        <f>ROUND(Q63,0)</f>
        <v>0</v>
      </c>
      <c r="G748" s="276">
        <f>ROUND(Q64,0)</f>
        <v>738344</v>
      </c>
      <c r="H748" s="276">
        <f>ROUND(Q65,0)</f>
        <v>835</v>
      </c>
      <c r="I748" s="276">
        <f>ROUND(Q66,0)</f>
        <v>143660</v>
      </c>
      <c r="J748" s="276">
        <f>ROUND(Q67,0)</f>
        <v>129912</v>
      </c>
      <c r="K748" s="276">
        <f>ROUND(Q68,0)</f>
        <v>0</v>
      </c>
      <c r="L748" s="276">
        <f>ROUND(Q69,0)</f>
        <v>3212</v>
      </c>
      <c r="M748" s="276">
        <f>ROUND(Q70,0)</f>
        <v>0</v>
      </c>
      <c r="N748" s="276">
        <f>ROUND(Q75,0)</f>
        <v>24646459</v>
      </c>
      <c r="O748" s="276">
        <f>ROUND(Q73,0)</f>
        <v>6759655</v>
      </c>
      <c r="P748" s="276">
        <f>IF(Q76&gt;0,ROUND(Q76,0),0)</f>
        <v>23388</v>
      </c>
      <c r="Q748" s="276">
        <f>IF(Q77&gt;0,ROUND(Q77,0),0)</f>
        <v>11844</v>
      </c>
      <c r="R748" s="276">
        <f>IF(Q78&gt;0,ROUND(Q78,0),0)</f>
        <v>8152</v>
      </c>
      <c r="S748" s="276">
        <f>IF(Q79&gt;0,ROUND(Q79,0),0)</f>
        <v>170334</v>
      </c>
      <c r="T748" s="278">
        <f>IF(Q80&gt;0,ROUND(Q80,2),0)</f>
        <v>69.569999999999993</v>
      </c>
      <c r="U748" s="276"/>
      <c r="V748" s="277"/>
      <c r="W748" s="276"/>
      <c r="X748" s="276"/>
      <c r="Y748" s="276">
        <f t="shared" si="21"/>
        <v>6711379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128*2018*7040*A</v>
      </c>
      <c r="B749" s="276">
        <f>ROUND(R59,0)</f>
        <v>2988700</v>
      </c>
      <c r="C749" s="278">
        <f>ROUND(R60,2)</f>
        <v>64.02</v>
      </c>
      <c r="D749" s="276">
        <f>ROUND(R61,0)</f>
        <v>8288960</v>
      </c>
      <c r="E749" s="276">
        <f>ROUND(R62,0)</f>
        <v>2745585</v>
      </c>
      <c r="F749" s="276">
        <f>ROUND(R63,0)</f>
        <v>0</v>
      </c>
      <c r="G749" s="276">
        <f>ROUND(R64,0)</f>
        <v>3893150</v>
      </c>
      <c r="H749" s="276">
        <f>ROUND(R65,0)</f>
        <v>3015</v>
      </c>
      <c r="I749" s="276">
        <f>ROUND(R66,0)</f>
        <v>8630</v>
      </c>
      <c r="J749" s="276">
        <f>ROUND(R67,0)</f>
        <v>38797</v>
      </c>
      <c r="K749" s="276">
        <f>ROUND(R68,0)</f>
        <v>146237</v>
      </c>
      <c r="L749" s="276">
        <f>ROUND(R69,0)</f>
        <v>55235</v>
      </c>
      <c r="M749" s="276">
        <f>ROUND(R70,0)</f>
        <v>0</v>
      </c>
      <c r="N749" s="276">
        <f>ROUND(R75,0)</f>
        <v>85292187</v>
      </c>
      <c r="O749" s="276">
        <f>ROUND(R73,0)</f>
        <v>35738191</v>
      </c>
      <c r="P749" s="276">
        <f>IF(R76&gt;0,ROUND(R76,0),0)</f>
        <v>3029</v>
      </c>
      <c r="Q749" s="276">
        <f>IF(R77&gt;0,ROUND(R77,0),0)</f>
        <v>0</v>
      </c>
      <c r="R749" s="276">
        <f>IF(R78&gt;0,ROUND(R78,0),0)</f>
        <v>1056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10363263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128*2018*7050*A</v>
      </c>
      <c r="B750" s="276"/>
      <c r="C750" s="278">
        <f>ROUND(S60,2)</f>
        <v>79.11</v>
      </c>
      <c r="D750" s="276">
        <f>ROUND(S61,0)</f>
        <v>3882769</v>
      </c>
      <c r="E750" s="276">
        <f>ROUND(S62,0)</f>
        <v>1392185</v>
      </c>
      <c r="F750" s="276">
        <f>ROUND(S63,0)</f>
        <v>0</v>
      </c>
      <c r="G750" s="276">
        <f>ROUND(S64,0)</f>
        <v>2882233</v>
      </c>
      <c r="H750" s="276">
        <f>ROUND(S65,0)</f>
        <v>0</v>
      </c>
      <c r="I750" s="276">
        <f>ROUND(S66,0)</f>
        <v>1324130</v>
      </c>
      <c r="J750" s="276">
        <f>ROUND(S67,0)</f>
        <v>714014</v>
      </c>
      <c r="K750" s="276">
        <f>ROUND(S68,0)</f>
        <v>875586</v>
      </c>
      <c r="L750" s="276">
        <f>ROUND(S69,0)</f>
        <v>608652</v>
      </c>
      <c r="M750" s="276">
        <f>ROUND(S70,0)</f>
        <v>65494</v>
      </c>
      <c r="N750" s="276">
        <f>ROUND(S75,0)</f>
        <v>0</v>
      </c>
      <c r="O750" s="276">
        <f>ROUND(S73,0)</f>
        <v>0</v>
      </c>
      <c r="P750" s="276">
        <f>IF(S76&gt;0,ROUND(S76,0),0)</f>
        <v>16046</v>
      </c>
      <c r="Q750" s="276">
        <f>IF(S77&gt;0,ROUND(S77,0),0)</f>
        <v>0</v>
      </c>
      <c r="R750" s="276">
        <f>IF(S78&gt;0,ROUND(S78,0),0)</f>
        <v>5593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2964856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128*2018*7060*A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128*2018*7070*A</v>
      </c>
      <c r="B752" s="276">
        <f>ROUND(U59,0)</f>
        <v>2176204</v>
      </c>
      <c r="C752" s="278">
        <f>ROUND(U60,2)</f>
        <v>287.99</v>
      </c>
      <c r="D752" s="276">
        <f>ROUND(U61,0)</f>
        <v>20331746</v>
      </c>
      <c r="E752" s="276">
        <f>ROUND(U62,0)</f>
        <v>7432045</v>
      </c>
      <c r="F752" s="276">
        <f>ROUND(U63,0)</f>
        <v>0</v>
      </c>
      <c r="G752" s="276">
        <f>ROUND(U64,0)</f>
        <v>17898423</v>
      </c>
      <c r="H752" s="276">
        <f>ROUND(U65,0)</f>
        <v>2512</v>
      </c>
      <c r="I752" s="276">
        <f>ROUND(U66,0)</f>
        <v>25948647</v>
      </c>
      <c r="J752" s="276">
        <f>ROUND(U67,0)</f>
        <v>835690</v>
      </c>
      <c r="K752" s="276">
        <f>ROUND(U68,0)</f>
        <v>473534</v>
      </c>
      <c r="L752" s="276">
        <f>ROUND(U69,0)</f>
        <v>298554</v>
      </c>
      <c r="M752" s="276">
        <f>ROUND(U70,0)</f>
        <v>2383781</v>
      </c>
      <c r="N752" s="276">
        <f>ROUND(U75,0)</f>
        <v>342766878</v>
      </c>
      <c r="O752" s="276">
        <f>ROUND(U73,0)</f>
        <v>191337984</v>
      </c>
      <c r="P752" s="276">
        <f>IF(U76&gt;0,ROUND(U76,0),0)</f>
        <v>61895</v>
      </c>
      <c r="Q752" s="276">
        <f>IF(U77&gt;0,ROUND(U77,0),0)</f>
        <v>0</v>
      </c>
      <c r="R752" s="276">
        <f>IF(U78&gt;0,ROUND(U78,0),0)</f>
        <v>21574</v>
      </c>
      <c r="S752" s="276">
        <f>IF(U79&gt;0,ROUND(U79,0),0)</f>
        <v>23904</v>
      </c>
      <c r="T752" s="278">
        <f>IF(U80&gt;0,ROUND(U80,2),0)</f>
        <v>0.38</v>
      </c>
      <c r="U752" s="276"/>
      <c r="V752" s="277"/>
      <c r="W752" s="276"/>
      <c r="X752" s="276"/>
      <c r="Y752" s="276">
        <f t="shared" si="21"/>
        <v>46241148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128*2018*7110*A</v>
      </c>
      <c r="B753" s="276">
        <f>ROUND(V59,0)</f>
        <v>1692450</v>
      </c>
      <c r="C753" s="278">
        <f>ROUND(V60,2)</f>
        <v>100.94</v>
      </c>
      <c r="D753" s="276">
        <f>ROUND(V61,0)</f>
        <v>10608192</v>
      </c>
      <c r="E753" s="276">
        <f>ROUND(V62,0)</f>
        <v>3387340</v>
      </c>
      <c r="F753" s="276">
        <f>ROUND(V63,0)</f>
        <v>0</v>
      </c>
      <c r="G753" s="276">
        <f>ROUND(V64,0)</f>
        <v>37928768</v>
      </c>
      <c r="H753" s="276">
        <f>ROUND(V65,0)</f>
        <v>0</v>
      </c>
      <c r="I753" s="276">
        <f>ROUND(V66,0)</f>
        <v>244699</v>
      </c>
      <c r="J753" s="276">
        <f>ROUND(V67,0)</f>
        <v>1480781</v>
      </c>
      <c r="K753" s="276">
        <f>ROUND(V68,0)</f>
        <v>26961</v>
      </c>
      <c r="L753" s="276">
        <f>ROUND(V69,0)</f>
        <v>144925</v>
      </c>
      <c r="M753" s="276">
        <f>ROUND(V70,0)</f>
        <v>986635</v>
      </c>
      <c r="N753" s="276">
        <f>ROUND(V75,0)</f>
        <v>236232938</v>
      </c>
      <c r="O753" s="276">
        <f>ROUND(V73,0)</f>
        <v>105009101</v>
      </c>
      <c r="P753" s="276">
        <f>IF(V76&gt;0,ROUND(V76,0),0)</f>
        <v>12143</v>
      </c>
      <c r="Q753" s="276">
        <f>IF(V77&gt;0,ROUND(V77,0),0)</f>
        <v>0</v>
      </c>
      <c r="R753" s="276">
        <f>IF(V78&gt;0,ROUND(V78,0),0)</f>
        <v>4233</v>
      </c>
      <c r="S753" s="276">
        <f>IF(V79&gt;0,ROUND(V79,0),0)</f>
        <v>98785</v>
      </c>
      <c r="T753" s="278">
        <f>IF(V80&gt;0,ROUND(V80,2),0)</f>
        <v>41.19</v>
      </c>
      <c r="U753" s="276"/>
      <c r="V753" s="277"/>
      <c r="W753" s="276"/>
      <c r="X753" s="276"/>
      <c r="Y753" s="276">
        <f t="shared" si="21"/>
        <v>31286598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128*2018*7120*A</v>
      </c>
      <c r="B754" s="276">
        <f>ROUND(W59,0)</f>
        <v>134559</v>
      </c>
      <c r="C754" s="278">
        <f>ROUND(W60,2)</f>
        <v>21.4</v>
      </c>
      <c r="D754" s="276">
        <f>ROUND(W61,0)</f>
        <v>2068553</v>
      </c>
      <c r="E754" s="276">
        <f>ROUND(W62,0)</f>
        <v>778205</v>
      </c>
      <c r="F754" s="276">
        <f>ROUND(W63,0)</f>
        <v>0</v>
      </c>
      <c r="G754" s="276">
        <f>ROUND(W64,0)</f>
        <v>560632</v>
      </c>
      <c r="H754" s="276">
        <f>ROUND(W65,0)</f>
        <v>0</v>
      </c>
      <c r="I754" s="276">
        <f>ROUND(W66,0)</f>
        <v>124851</v>
      </c>
      <c r="J754" s="276">
        <f>ROUND(W67,0)</f>
        <v>951073</v>
      </c>
      <c r="K754" s="276">
        <f>ROUND(W68,0)</f>
        <v>0</v>
      </c>
      <c r="L754" s="276">
        <f>ROUND(W69,0)</f>
        <v>1184</v>
      </c>
      <c r="M754" s="276">
        <f>ROUND(W70,0)</f>
        <v>0</v>
      </c>
      <c r="N754" s="276">
        <f>ROUND(W75,0)</f>
        <v>52309518</v>
      </c>
      <c r="O754" s="276">
        <f>ROUND(W73,0)</f>
        <v>7679562</v>
      </c>
      <c r="P754" s="276">
        <f>IF(W76&gt;0,ROUND(W76,0),0)</f>
        <v>18322</v>
      </c>
      <c r="Q754" s="276">
        <f>IF(W77&gt;0,ROUND(W77,0),0)</f>
        <v>0</v>
      </c>
      <c r="R754" s="276">
        <f>IF(W78&gt;0,ROUND(W78,0),0)</f>
        <v>6386</v>
      </c>
      <c r="S754" s="276">
        <f>IF(W79&gt;0,ROUND(W79,0),0)</f>
        <v>86246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6529746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128*2018*7130*A</v>
      </c>
      <c r="B755" s="276">
        <f>ROUND(X59,0)</f>
        <v>155046</v>
      </c>
      <c r="C755" s="278">
        <f>ROUND(X60,2)</f>
        <v>26.37</v>
      </c>
      <c r="D755" s="276">
        <f>ROUND(X61,0)</f>
        <v>2397745</v>
      </c>
      <c r="E755" s="276">
        <f>ROUND(X62,0)</f>
        <v>843218</v>
      </c>
      <c r="F755" s="276">
        <f>ROUND(X63,0)</f>
        <v>0</v>
      </c>
      <c r="G755" s="276">
        <f>ROUND(X64,0)</f>
        <v>733617</v>
      </c>
      <c r="H755" s="276">
        <f>ROUND(X65,0)</f>
        <v>0</v>
      </c>
      <c r="I755" s="276">
        <f>ROUND(X66,0)</f>
        <v>182209</v>
      </c>
      <c r="J755" s="276">
        <f>ROUND(X67,0)</f>
        <v>726139</v>
      </c>
      <c r="K755" s="276">
        <f>ROUND(X68,0)</f>
        <v>45</v>
      </c>
      <c r="L755" s="276">
        <f>ROUND(X69,0)</f>
        <v>40583</v>
      </c>
      <c r="M755" s="276">
        <f>ROUND(X70,0)</f>
        <v>1292</v>
      </c>
      <c r="N755" s="276">
        <f>ROUND(X75,0)</f>
        <v>96981333</v>
      </c>
      <c r="O755" s="276">
        <f>ROUND(X73,0)</f>
        <v>31519047</v>
      </c>
      <c r="P755" s="276">
        <f>IF(X76&gt;0,ROUND(X76,0),0)</f>
        <v>11133</v>
      </c>
      <c r="Q755" s="276">
        <f>IF(X77&gt;0,ROUND(X77,0),0)</f>
        <v>0</v>
      </c>
      <c r="R755" s="276">
        <f>IF(X78&gt;0,ROUND(X78,0),0)</f>
        <v>3881</v>
      </c>
      <c r="S755" s="276">
        <f>IF(X79&gt;0,ROUND(X79,0),0)</f>
        <v>66595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10166759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128*2018*7140*A</v>
      </c>
      <c r="B756" s="276">
        <f>ROUND(Y59,0)</f>
        <v>283833</v>
      </c>
      <c r="C756" s="278">
        <f>ROUND(Y60,2)</f>
        <v>205.57</v>
      </c>
      <c r="D756" s="276">
        <f>ROUND(Y61,0)</f>
        <v>17635838</v>
      </c>
      <c r="E756" s="276">
        <f>ROUND(Y62,0)</f>
        <v>6441458</v>
      </c>
      <c r="F756" s="276">
        <f>ROUND(Y63,0)</f>
        <v>0</v>
      </c>
      <c r="G756" s="276">
        <f>ROUND(Y64,0)</f>
        <v>6408707</v>
      </c>
      <c r="H756" s="276">
        <f>ROUND(Y65,0)</f>
        <v>3904</v>
      </c>
      <c r="I756" s="276">
        <f>ROUND(Y66,0)</f>
        <v>964522</v>
      </c>
      <c r="J756" s="276">
        <f>ROUND(Y67,0)</f>
        <v>3334752</v>
      </c>
      <c r="K756" s="276">
        <f>ROUND(Y68,0)</f>
        <v>153367</v>
      </c>
      <c r="L756" s="276">
        <f>ROUND(Y69,0)</f>
        <v>272339</v>
      </c>
      <c r="M756" s="276">
        <f>ROUND(Y70,0)</f>
        <v>238794</v>
      </c>
      <c r="N756" s="276">
        <f>ROUND(Y75,0)</f>
        <v>175775682</v>
      </c>
      <c r="O756" s="276">
        <f>ROUND(Y73,0)</f>
        <v>49384050</v>
      </c>
      <c r="P756" s="276">
        <f>IF(Y76&gt;0,ROUND(Y76,0),0)</f>
        <v>65979</v>
      </c>
      <c r="Q756" s="276">
        <f>IF(Y77&gt;0,ROUND(Y77,0),0)</f>
        <v>0</v>
      </c>
      <c r="R756" s="276">
        <f>IF(Y78&gt;0,ROUND(Y78,0),0)</f>
        <v>22998</v>
      </c>
      <c r="S756" s="276">
        <f>IF(Y79&gt;0,ROUND(Y79,0),0)</f>
        <v>247816</v>
      </c>
      <c r="T756" s="278">
        <f>IF(Y80&gt;0,ROUND(Y80,2),0)</f>
        <v>23.44</v>
      </c>
      <c r="U756" s="276"/>
      <c r="V756" s="277"/>
      <c r="W756" s="276"/>
      <c r="X756" s="276"/>
      <c r="Y756" s="276">
        <f t="shared" si="21"/>
        <v>25836369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128*2018*7150*A</v>
      </c>
      <c r="B757" s="276">
        <f>ROUND(Z59,0)</f>
        <v>245393</v>
      </c>
      <c r="C757" s="278">
        <f>ROUND(Z60,2)</f>
        <v>56.22</v>
      </c>
      <c r="D757" s="276">
        <f>ROUND(Z61,0)</f>
        <v>6380096</v>
      </c>
      <c r="E757" s="276">
        <f>ROUND(Z62,0)</f>
        <v>2207814</v>
      </c>
      <c r="F757" s="276">
        <f>ROUND(Z63,0)</f>
        <v>0</v>
      </c>
      <c r="G757" s="276">
        <f>ROUND(Z64,0)</f>
        <v>164903</v>
      </c>
      <c r="H757" s="276">
        <f>ROUND(Z65,0)</f>
        <v>4</v>
      </c>
      <c r="I757" s="276">
        <f>ROUND(Z66,0)</f>
        <v>1422294</v>
      </c>
      <c r="J757" s="276">
        <f>ROUND(Z67,0)</f>
        <v>1278223</v>
      </c>
      <c r="K757" s="276">
        <f>ROUND(Z68,0)</f>
        <v>324</v>
      </c>
      <c r="L757" s="276">
        <f>ROUND(Z69,0)</f>
        <v>22339</v>
      </c>
      <c r="M757" s="276">
        <f>ROUND(Z70,0)</f>
        <v>0</v>
      </c>
      <c r="N757" s="276">
        <f>ROUND(Z75,0)</f>
        <v>103094240</v>
      </c>
      <c r="O757" s="276">
        <f>ROUND(Z73,0)</f>
        <v>7050023</v>
      </c>
      <c r="P757" s="276">
        <f>IF(Z76&gt;0,ROUND(Z76,0),0)</f>
        <v>26940</v>
      </c>
      <c r="Q757" s="276">
        <f>IF(Z77&gt;0,ROUND(Z77,0),0)</f>
        <v>0</v>
      </c>
      <c r="R757" s="276">
        <f>IF(Z78&gt;0,ROUND(Z78,0),0)</f>
        <v>9390</v>
      </c>
      <c r="S757" s="276">
        <f>IF(Z79&gt;0,ROUND(Z79,0),0)</f>
        <v>70508</v>
      </c>
      <c r="T757" s="278">
        <f>IF(Z80&gt;0,ROUND(Z80,2),0)</f>
        <v>8.1</v>
      </c>
      <c r="U757" s="276"/>
      <c r="V757" s="277"/>
      <c r="W757" s="276"/>
      <c r="X757" s="276"/>
      <c r="Y757" s="276">
        <f t="shared" si="21"/>
        <v>12797304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128*2018*7160*A</v>
      </c>
      <c r="B758" s="276">
        <f>ROUND(AA59,0)</f>
        <v>31437</v>
      </c>
      <c r="C758" s="278">
        <f>ROUND(AA60,2)</f>
        <v>9.8800000000000008</v>
      </c>
      <c r="D758" s="276">
        <f>ROUND(AA61,0)</f>
        <v>1354484</v>
      </c>
      <c r="E758" s="276">
        <f>ROUND(AA62,0)</f>
        <v>517312</v>
      </c>
      <c r="F758" s="276">
        <f>ROUND(AA63,0)</f>
        <v>0</v>
      </c>
      <c r="G758" s="276">
        <f>ROUND(AA64,0)</f>
        <v>4388898</v>
      </c>
      <c r="H758" s="276">
        <f>ROUND(AA65,0)</f>
        <v>0</v>
      </c>
      <c r="I758" s="276">
        <f>ROUND(AA66,0)</f>
        <v>22563</v>
      </c>
      <c r="J758" s="276">
        <f>ROUND(AA67,0)</f>
        <v>364233</v>
      </c>
      <c r="K758" s="276">
        <f>ROUND(AA68,0)</f>
        <v>0</v>
      </c>
      <c r="L758" s="276">
        <f>ROUND(AA69,0)</f>
        <v>77</v>
      </c>
      <c r="M758" s="276">
        <f>ROUND(AA70,0)</f>
        <v>0</v>
      </c>
      <c r="N758" s="276">
        <f>ROUND(AA75,0)</f>
        <v>30347462</v>
      </c>
      <c r="O758" s="276">
        <f>ROUND(AA73,0)</f>
        <v>1921825</v>
      </c>
      <c r="P758" s="276">
        <f>IF(AA76&gt;0,ROUND(AA76,0),0)</f>
        <v>3295</v>
      </c>
      <c r="Q758" s="276">
        <f>IF(AA77&gt;0,ROUND(AA77,0),0)</f>
        <v>0</v>
      </c>
      <c r="R758" s="276">
        <f>IF(AA78&gt;0,ROUND(AA78,0),0)</f>
        <v>1148</v>
      </c>
      <c r="S758" s="276">
        <f>IF(AA79&gt;0,ROUND(AA79,0),0)</f>
        <v>40640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4049890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128*2018*7170*A</v>
      </c>
      <c r="B759" s="276"/>
      <c r="C759" s="278">
        <f>ROUND(AB60,2)</f>
        <v>245.97</v>
      </c>
      <c r="D759" s="276">
        <f>ROUND(AB61,0)</f>
        <v>26286722</v>
      </c>
      <c r="E759" s="276">
        <f>ROUND(AB62,0)</f>
        <v>9772875</v>
      </c>
      <c r="F759" s="276">
        <f>ROUND(AB63,0)</f>
        <v>0</v>
      </c>
      <c r="G759" s="276">
        <f>ROUND(AB64,0)</f>
        <v>115497747</v>
      </c>
      <c r="H759" s="276">
        <f>ROUND(AB65,0)</f>
        <v>1227</v>
      </c>
      <c r="I759" s="276">
        <f>ROUND(AB66,0)</f>
        <v>6777085</v>
      </c>
      <c r="J759" s="276">
        <f>ROUND(AB67,0)</f>
        <v>47825</v>
      </c>
      <c r="K759" s="276">
        <f>ROUND(AB68,0)</f>
        <v>1083569</v>
      </c>
      <c r="L759" s="276">
        <f>ROUND(AB69,0)</f>
        <v>274062</v>
      </c>
      <c r="M759" s="276">
        <f>ROUND(AB70,0)</f>
        <v>34952999</v>
      </c>
      <c r="N759" s="276">
        <f>ROUND(AB75,0)</f>
        <v>434069269</v>
      </c>
      <c r="O759" s="276">
        <f>ROUND(AB73,0)</f>
        <v>232022447</v>
      </c>
      <c r="P759" s="276">
        <f>IF(AB76&gt;0,ROUND(AB76,0),0)</f>
        <v>18889</v>
      </c>
      <c r="Q759" s="276">
        <f>IF(AB77&gt;0,ROUND(AB77,0),0)</f>
        <v>0</v>
      </c>
      <c r="R759" s="276">
        <f>IF(AB78&gt;0,ROUND(AB78,0),0)</f>
        <v>6584</v>
      </c>
      <c r="S759" s="276">
        <f>IF(AB79&gt;0,ROUND(AB79,0),0)</f>
        <v>9549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61773073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128*2018*7180*A</v>
      </c>
      <c r="B760" s="276">
        <f>ROUND(AC59,0)</f>
        <v>67709</v>
      </c>
      <c r="C760" s="278">
        <f>ROUND(AC60,2)</f>
        <v>64.38</v>
      </c>
      <c r="D760" s="276">
        <f>ROUND(AC61,0)</f>
        <v>5212683</v>
      </c>
      <c r="E760" s="276">
        <f>ROUND(AC62,0)</f>
        <v>1947071</v>
      </c>
      <c r="F760" s="276">
        <f>ROUND(AC63,0)</f>
        <v>0</v>
      </c>
      <c r="G760" s="276">
        <f>ROUND(AC64,0)</f>
        <v>1247955</v>
      </c>
      <c r="H760" s="276">
        <f>ROUND(AC65,0)</f>
        <v>228</v>
      </c>
      <c r="I760" s="276">
        <f>ROUND(AC66,0)</f>
        <v>5674</v>
      </c>
      <c r="J760" s="276">
        <f>ROUND(AC67,0)</f>
        <v>445660</v>
      </c>
      <c r="K760" s="276">
        <f>ROUND(AC68,0)</f>
        <v>187018</v>
      </c>
      <c r="L760" s="276">
        <f>ROUND(AC69,0)</f>
        <v>2887</v>
      </c>
      <c r="M760" s="276">
        <f>ROUND(AC70,0)</f>
        <v>0</v>
      </c>
      <c r="N760" s="276">
        <f>ROUND(AC75,0)</f>
        <v>31431037</v>
      </c>
      <c r="O760" s="276">
        <f>ROUND(AC73,0)</f>
        <v>25011237</v>
      </c>
      <c r="P760" s="276">
        <f>IF(AC76&gt;0,ROUND(AC76,0),0)</f>
        <v>3785</v>
      </c>
      <c r="Q760" s="276">
        <f>IF(AC77&gt;0,ROUND(AC77,0),0)</f>
        <v>0</v>
      </c>
      <c r="R760" s="276">
        <f>IF(AC78&gt;0,ROUND(AC78,0),0)</f>
        <v>1319</v>
      </c>
      <c r="S760" s="276">
        <f>IF(AC79&gt;0,ROUND(AC79,0),0)</f>
        <v>1490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4590054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128*2018*7190*A</v>
      </c>
      <c r="B761" s="276">
        <f>ROUND(AD59,0)</f>
        <v>23173</v>
      </c>
      <c r="C761" s="278">
        <f>ROUND(AD60,2)</f>
        <v>13.96</v>
      </c>
      <c r="D761" s="276">
        <f>ROUND(AD61,0)</f>
        <v>1104504</v>
      </c>
      <c r="E761" s="276">
        <f>ROUND(AD62,0)</f>
        <v>404617</v>
      </c>
      <c r="F761" s="276">
        <f>ROUND(AD63,0)</f>
        <v>0</v>
      </c>
      <c r="G761" s="276">
        <f>ROUND(AD64,0)</f>
        <v>322730</v>
      </c>
      <c r="H761" s="276">
        <f>ROUND(AD65,0)</f>
        <v>0</v>
      </c>
      <c r="I761" s="276">
        <f>ROUND(AD66,0)</f>
        <v>22770</v>
      </c>
      <c r="J761" s="276">
        <f>ROUND(AD67,0)</f>
        <v>132783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9660625</v>
      </c>
      <c r="O761" s="276">
        <f>ROUND(AD73,0)</f>
        <v>9437155</v>
      </c>
      <c r="P761" s="276">
        <f>IF(AD76&gt;0,ROUND(AD76,0),0)</f>
        <v>2037</v>
      </c>
      <c r="Q761" s="276">
        <f>IF(AD77&gt;0,ROUND(AD77,0),0)</f>
        <v>0</v>
      </c>
      <c r="R761" s="276">
        <f>IF(AD78&gt;0,ROUND(AD78,0),0)</f>
        <v>710</v>
      </c>
      <c r="S761" s="276">
        <f>IF(AD79&gt;0,ROUND(AD79,0),0)</f>
        <v>200</v>
      </c>
      <c r="T761" s="278">
        <f>IF(AD80&gt;0,ROUND(AD80,2),0)</f>
        <v>5.78</v>
      </c>
      <c r="U761" s="276"/>
      <c r="V761" s="277"/>
      <c r="W761" s="276"/>
      <c r="X761" s="276"/>
      <c r="Y761" s="276">
        <f t="shared" si="21"/>
        <v>1374793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128*2018*7200*A</v>
      </c>
      <c r="B762" s="276">
        <f>ROUND(AE59,0)</f>
        <v>231398</v>
      </c>
      <c r="C762" s="278">
        <f>ROUND(AE60,2)</f>
        <v>86.87</v>
      </c>
      <c r="D762" s="276">
        <f>ROUND(AE61,0)</f>
        <v>8302670</v>
      </c>
      <c r="E762" s="276">
        <f>ROUND(AE62,0)</f>
        <v>3166047</v>
      </c>
      <c r="F762" s="276">
        <f>ROUND(AE63,0)</f>
        <v>0</v>
      </c>
      <c r="G762" s="276">
        <f>ROUND(AE64,0)</f>
        <v>137083</v>
      </c>
      <c r="H762" s="276">
        <f>ROUND(AE65,0)</f>
        <v>0</v>
      </c>
      <c r="I762" s="276">
        <f>ROUND(AE66,0)</f>
        <v>25670</v>
      </c>
      <c r="J762" s="276">
        <f>ROUND(AE67,0)</f>
        <v>54958</v>
      </c>
      <c r="K762" s="276">
        <f>ROUND(AE68,0)</f>
        <v>2001</v>
      </c>
      <c r="L762" s="276">
        <f>ROUND(AE69,0)</f>
        <v>32546</v>
      </c>
      <c r="M762" s="276">
        <f>ROUND(AE70,0)</f>
        <v>34288</v>
      </c>
      <c r="N762" s="276">
        <f>ROUND(AE75,0)</f>
        <v>24117287</v>
      </c>
      <c r="O762" s="276">
        <f>ROUND(AE73,0)</f>
        <v>10841313</v>
      </c>
      <c r="P762" s="276">
        <f>IF(AE76&gt;0,ROUND(AE76,0),0)</f>
        <v>23088</v>
      </c>
      <c r="Q762" s="276">
        <f>IF(AE77&gt;0,ROUND(AE77,0),0)</f>
        <v>0</v>
      </c>
      <c r="R762" s="276">
        <f>IF(AE78&gt;0,ROUND(AE78,0),0)</f>
        <v>8048</v>
      </c>
      <c r="S762" s="276">
        <f>IF(AE79&gt;0,ROUND(AE79,0),0)</f>
        <v>19523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5522615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128*2018*7220*A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128*2018*7230*A</v>
      </c>
      <c r="B764" s="276">
        <f>ROUND(AG59,0)</f>
        <v>28279</v>
      </c>
      <c r="C764" s="278">
        <f>ROUND(AG60,2)</f>
        <v>84.81</v>
      </c>
      <c r="D764" s="276">
        <f>ROUND(AG61,0)</f>
        <v>9641515</v>
      </c>
      <c r="E764" s="276">
        <f>ROUND(AG62,0)</f>
        <v>2720509</v>
      </c>
      <c r="F764" s="276">
        <f>ROUND(AG63,0)</f>
        <v>0</v>
      </c>
      <c r="G764" s="276">
        <f>ROUND(AG64,0)</f>
        <v>894526</v>
      </c>
      <c r="H764" s="276">
        <f>ROUND(AG65,0)</f>
        <v>885</v>
      </c>
      <c r="I764" s="276">
        <f>ROUND(AG66,0)</f>
        <v>1155861</v>
      </c>
      <c r="J764" s="276">
        <f>ROUND(AG67,0)</f>
        <v>97522</v>
      </c>
      <c r="K764" s="276">
        <f>ROUND(AG68,0)</f>
        <v>0</v>
      </c>
      <c r="L764" s="276">
        <f>ROUND(AG69,0)</f>
        <v>6830</v>
      </c>
      <c r="M764" s="276">
        <f>ROUND(AG70,0)</f>
        <v>0</v>
      </c>
      <c r="N764" s="276">
        <f>ROUND(AG75,0)</f>
        <v>71889965</v>
      </c>
      <c r="O764" s="276">
        <f>ROUND(AG73,0)</f>
        <v>20692363</v>
      </c>
      <c r="P764" s="276">
        <f>IF(AG76&gt;0,ROUND(AG76,0),0)</f>
        <v>12573</v>
      </c>
      <c r="Q764" s="276">
        <f>IF(AG77&gt;0,ROUND(AG77,0),0)</f>
        <v>0</v>
      </c>
      <c r="R764" s="276">
        <f>IF(AG78&gt;0,ROUND(AG78,0),0)</f>
        <v>4382</v>
      </c>
      <c r="S764" s="276">
        <f>IF(AG79&gt;0,ROUND(AG79,0),0)</f>
        <v>180967</v>
      </c>
      <c r="T764" s="278">
        <f>IF(AG80&gt;0,ROUND(AG80,2),0)</f>
        <v>45.54</v>
      </c>
      <c r="U764" s="276"/>
      <c r="V764" s="277"/>
      <c r="W764" s="276"/>
      <c r="X764" s="276"/>
      <c r="Y764" s="276">
        <f t="shared" si="21"/>
        <v>10049075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128*2018*7240*A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128*2018*7250*A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128*2018*7260*A</v>
      </c>
      <c r="B767" s="276">
        <f>ROUND(AJ59,0)</f>
        <v>353718</v>
      </c>
      <c r="C767" s="278">
        <f>ROUND(AJ60,2)</f>
        <v>723.03</v>
      </c>
      <c r="D767" s="276">
        <f>ROUND(AJ61,0)</f>
        <v>54442699</v>
      </c>
      <c r="E767" s="276">
        <f>ROUND(AJ62,0)</f>
        <v>20288676</v>
      </c>
      <c r="F767" s="276">
        <f>ROUND(AJ63,0)</f>
        <v>0</v>
      </c>
      <c r="G767" s="276">
        <f>ROUND(AJ64,0)</f>
        <v>10072558</v>
      </c>
      <c r="H767" s="276">
        <f>ROUND(AJ65,0)</f>
        <v>17663</v>
      </c>
      <c r="I767" s="276">
        <f>ROUND(AJ66,0)</f>
        <v>355299</v>
      </c>
      <c r="J767" s="276">
        <f>ROUND(AJ67,0)</f>
        <v>1249558</v>
      </c>
      <c r="K767" s="276">
        <f>ROUND(AJ68,0)</f>
        <v>3384256</v>
      </c>
      <c r="L767" s="276">
        <f>ROUND(AJ69,0)</f>
        <v>230412</v>
      </c>
      <c r="M767" s="276">
        <f>ROUND(AJ70,0)</f>
        <v>1702444</v>
      </c>
      <c r="N767" s="276">
        <f>ROUND(AJ75,0)</f>
        <v>196030637</v>
      </c>
      <c r="O767" s="276">
        <f>ROUND(AJ73,0)</f>
        <v>11938613</v>
      </c>
      <c r="P767" s="276">
        <f>IF(AJ76&gt;0,ROUND(AJ76,0),0)</f>
        <v>192992</v>
      </c>
      <c r="Q767" s="276">
        <f>IF(AJ77&gt;0,ROUND(AJ77,0),0)</f>
        <v>0</v>
      </c>
      <c r="R767" s="276">
        <f>IF(AJ78&gt;0,ROUND(AJ78,0),0)</f>
        <v>67269</v>
      </c>
      <c r="S767" s="276">
        <f>IF(AJ79&gt;0,ROUND(AJ79,0),0)</f>
        <v>289633</v>
      </c>
      <c r="T767" s="278">
        <f>IF(AJ80&gt;0,ROUND(AJ80,2),0)</f>
        <v>202.87</v>
      </c>
      <c r="U767" s="276"/>
      <c r="V767" s="277"/>
      <c r="W767" s="276"/>
      <c r="X767" s="276"/>
      <c r="Y767" s="276">
        <f t="shared" si="21"/>
        <v>46059581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128*2018*7310*A</v>
      </c>
      <c r="B768" s="276">
        <f>ROUND(AK59,0)</f>
        <v>77613</v>
      </c>
      <c r="C768" s="278">
        <f>ROUND(AK60,2)</f>
        <v>25.23</v>
      </c>
      <c r="D768" s="276">
        <f>ROUND(AK61,0)</f>
        <v>2333851</v>
      </c>
      <c r="E768" s="276">
        <f>ROUND(AK62,0)</f>
        <v>901131</v>
      </c>
      <c r="F768" s="276">
        <f>ROUND(AK63,0)</f>
        <v>0</v>
      </c>
      <c r="G768" s="276">
        <f>ROUND(AK64,0)</f>
        <v>23624</v>
      </c>
      <c r="H768" s="276">
        <f>ROUND(AK65,0)</f>
        <v>914</v>
      </c>
      <c r="I768" s="276">
        <f>ROUND(AK66,0)</f>
        <v>344</v>
      </c>
      <c r="J768" s="276">
        <f>ROUND(AK67,0)</f>
        <v>4231</v>
      </c>
      <c r="K768" s="276">
        <f>ROUND(AK68,0)</f>
        <v>173</v>
      </c>
      <c r="L768" s="276">
        <f>ROUND(AK69,0)</f>
        <v>4036</v>
      </c>
      <c r="M768" s="276">
        <f>ROUND(AK70,0)</f>
        <v>0</v>
      </c>
      <c r="N768" s="276">
        <f>ROUND(AK75,0)</f>
        <v>7363012</v>
      </c>
      <c r="O768" s="276">
        <f>ROUND(AK73,0)</f>
        <v>7233250</v>
      </c>
      <c r="P768" s="276">
        <f>IF(AK76&gt;0,ROUND(AK76,0),0)</f>
        <v>2948</v>
      </c>
      <c r="Q768" s="276">
        <f>IF(AK77&gt;0,ROUND(AK77,0),0)</f>
        <v>0</v>
      </c>
      <c r="R768" s="276">
        <f>IF(AK78&gt;0,ROUND(AK78,0),0)</f>
        <v>1028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1392102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128*2018*7320*A</v>
      </c>
      <c r="B769" s="276">
        <f>ROUND(AL59,0)</f>
        <v>13189</v>
      </c>
      <c r="C769" s="278">
        <f>ROUND(AL60,2)</f>
        <v>7.96</v>
      </c>
      <c r="D769" s="276">
        <f>ROUND(AL61,0)</f>
        <v>711286</v>
      </c>
      <c r="E769" s="276">
        <f>ROUND(AL62,0)</f>
        <v>259052</v>
      </c>
      <c r="F769" s="276">
        <f>ROUND(AL63,0)</f>
        <v>0</v>
      </c>
      <c r="G769" s="276">
        <f>ROUND(AL64,0)</f>
        <v>705</v>
      </c>
      <c r="H769" s="276">
        <f>ROUND(AL65,0)</f>
        <v>0</v>
      </c>
      <c r="I769" s="276">
        <f>ROUND(AL66,0)</f>
        <v>631</v>
      </c>
      <c r="J769" s="276">
        <f>ROUND(AL67,0)</f>
        <v>0</v>
      </c>
      <c r="K769" s="276">
        <f>ROUND(AL68,0)</f>
        <v>0</v>
      </c>
      <c r="L769" s="276">
        <f>ROUND(AL69,0)</f>
        <v>1265</v>
      </c>
      <c r="M769" s="276">
        <f>ROUND(AL70,0)</f>
        <v>0</v>
      </c>
      <c r="N769" s="276">
        <f>ROUND(AL75,0)</f>
        <v>3664108</v>
      </c>
      <c r="O769" s="276">
        <f>ROUND(AL73,0)</f>
        <v>3634732</v>
      </c>
      <c r="P769" s="276">
        <f>IF(AL76&gt;0,ROUND(AL76,0),0)</f>
        <v>1542</v>
      </c>
      <c r="Q769" s="276">
        <f>IF(AL77&gt;0,ROUND(AL77,0),0)</f>
        <v>0</v>
      </c>
      <c r="R769" s="276">
        <f>IF(AL78&gt;0,ROUND(AL78,0),0)</f>
        <v>538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585760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128*2018*7330*A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128*2018*7340*A</v>
      </c>
      <c r="B771" s="276">
        <f>ROUND(AN59,0)</f>
        <v>1326</v>
      </c>
      <c r="C771" s="278">
        <f>ROUND(AN60,2)</f>
        <v>0.37</v>
      </c>
      <c r="D771" s="276">
        <f>ROUND(AN61,0)</f>
        <v>25778</v>
      </c>
      <c r="E771" s="276">
        <f>ROUND(AN62,0)</f>
        <v>9313</v>
      </c>
      <c r="F771" s="276">
        <f>ROUND(AN63,0)</f>
        <v>0</v>
      </c>
      <c r="G771" s="276">
        <f>ROUND(AN64,0)</f>
        <v>23827</v>
      </c>
      <c r="H771" s="276">
        <f>ROUND(AN65,0)</f>
        <v>0</v>
      </c>
      <c r="I771" s="276">
        <f>ROUND(AN66,0)</f>
        <v>3617</v>
      </c>
      <c r="J771" s="276">
        <f>ROUND(AN67,0)</f>
        <v>15031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1373273</v>
      </c>
      <c r="O771" s="276">
        <f>ROUND(AN73,0)</f>
        <v>39604</v>
      </c>
      <c r="P771" s="276">
        <f>IF(AN76&gt;0,ROUND(AN76,0),0)</f>
        <v>1384</v>
      </c>
      <c r="Q771" s="276">
        <f>IF(AN77&gt;0,ROUND(AN77,0),0)</f>
        <v>0</v>
      </c>
      <c r="R771" s="276">
        <f>IF(AN78&gt;0,ROUND(AN78,0),0)</f>
        <v>482</v>
      </c>
      <c r="S771" s="276">
        <f>IF(AN79&gt;0,ROUND(AN79,0),0)</f>
        <v>5127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219011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128*2018*7350*A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128*2018*7380*A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128*2018*7390*A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128*2018*7400*A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128*2018*7410*A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128*2018*7420*A</v>
      </c>
      <c r="B777" s="276">
        <f>ROUND(AT59,0)</f>
        <v>399</v>
      </c>
      <c r="C777" s="278">
        <f>ROUND(AT60,2)</f>
        <v>71.52</v>
      </c>
      <c r="D777" s="276">
        <f>ROUND(AT61,0)</f>
        <v>7177533</v>
      </c>
      <c r="E777" s="276">
        <f>ROUND(AT62,0)</f>
        <v>2408931</v>
      </c>
      <c r="F777" s="276">
        <f>ROUND(AT63,0)</f>
        <v>0</v>
      </c>
      <c r="G777" s="276">
        <f>ROUND(AT64,0)</f>
        <v>29576991</v>
      </c>
      <c r="H777" s="276">
        <f>ROUND(AT65,0)</f>
        <v>6541</v>
      </c>
      <c r="I777" s="276">
        <f>ROUND(AT66,0)</f>
        <v>3136917</v>
      </c>
      <c r="J777" s="276">
        <f>ROUND(AT67,0)</f>
        <v>72956</v>
      </c>
      <c r="K777" s="276">
        <f>ROUND(AT68,0)</f>
        <v>444</v>
      </c>
      <c r="L777" s="276">
        <f>ROUND(AT69,0)</f>
        <v>36187</v>
      </c>
      <c r="M777" s="276">
        <f>ROUND(AT70,0)</f>
        <v>101</v>
      </c>
      <c r="N777" s="276">
        <f>ROUND(AT75,0)</f>
        <v>63138479</v>
      </c>
      <c r="O777" s="276">
        <f>ROUND(AT73,0)</f>
        <v>61248214</v>
      </c>
      <c r="P777" s="276">
        <f>IF(AT76&gt;0,ROUND(AT76,0),0)</f>
        <v>20057</v>
      </c>
      <c r="Q777" s="276">
        <f>IF(AT77&gt;0,ROUND(AT77,0),0)</f>
        <v>0</v>
      </c>
      <c r="R777" s="276">
        <f>IF(AT78&gt;0,ROUND(AT78,0),0)</f>
        <v>6991</v>
      </c>
      <c r="S777" s="276">
        <f>IF(AT79&gt;0,ROUND(AT79,0),0)</f>
        <v>0</v>
      </c>
      <c r="T777" s="278">
        <f>IF(AT80&gt;0,ROUND(AT80,2),0)</f>
        <v>34.86</v>
      </c>
      <c r="U777" s="276"/>
      <c r="V777" s="277"/>
      <c r="W777" s="276"/>
      <c r="X777" s="276"/>
      <c r="Y777" s="276">
        <f t="shared" si="21"/>
        <v>14401242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128*2018*7430*A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128*2018*7490*A</v>
      </c>
      <c r="B779" s="276"/>
      <c r="C779" s="278">
        <f>ROUND(AV60,2)</f>
        <v>18.47</v>
      </c>
      <c r="D779" s="276">
        <f>ROUND(AV61,0)</f>
        <v>2088356</v>
      </c>
      <c r="E779" s="276">
        <f>ROUND(AV62,0)</f>
        <v>781843</v>
      </c>
      <c r="F779" s="276">
        <f>ROUND(AV63,0)</f>
        <v>0</v>
      </c>
      <c r="G779" s="276">
        <f>ROUND(AV64,0)</f>
        <v>695891</v>
      </c>
      <c r="H779" s="276">
        <f>ROUND(AV65,0)</f>
        <v>0</v>
      </c>
      <c r="I779" s="276">
        <f>ROUND(AV66,0)</f>
        <v>3096346</v>
      </c>
      <c r="J779" s="276">
        <f>ROUND(AV67,0)</f>
        <v>24536</v>
      </c>
      <c r="K779" s="276">
        <f>ROUND(AV68,0)</f>
        <v>0</v>
      </c>
      <c r="L779" s="276">
        <f>ROUND(AV69,0)</f>
        <v>220</v>
      </c>
      <c r="M779" s="276">
        <f>ROUND(AV70,0)</f>
        <v>0</v>
      </c>
      <c r="N779" s="276">
        <f>ROUND(AV75,0)</f>
        <v>12249659</v>
      </c>
      <c r="O779" s="276">
        <f>ROUND(AV73,0)</f>
        <v>5847745</v>
      </c>
      <c r="P779" s="276">
        <f>IF(AV76&gt;0,ROUND(AV76,0),0)</f>
        <v>1836</v>
      </c>
      <c r="Q779" s="276">
        <f>IF(AV77&gt;0,ROUND(AV77,0),0)</f>
        <v>0</v>
      </c>
      <c r="R779" s="276">
        <f>IF(AV78&gt;0,ROUND(AV78,0),0)</f>
        <v>640</v>
      </c>
      <c r="S779" s="276">
        <f>IF(AV79&gt;0,ROUND(AV79,0),0)</f>
        <v>15160</v>
      </c>
      <c r="T779" s="278">
        <f>IF(AV80&gt;0,ROUND(AV80,2),0)</f>
        <v>18.2</v>
      </c>
      <c r="U779" s="276"/>
      <c r="V779" s="277"/>
      <c r="W779" s="276"/>
      <c r="X779" s="276"/>
      <c r="Y779" s="276">
        <f t="shared" si="21"/>
        <v>2461631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128*2018*8200*A</v>
      </c>
      <c r="B780" s="276"/>
      <c r="C780" s="278">
        <f>ROUND(AW60,2)</f>
        <v>5.5</v>
      </c>
      <c r="D780" s="276">
        <f>ROUND(AW61,0)</f>
        <v>485185</v>
      </c>
      <c r="E780" s="276">
        <f>ROUND(AW62,0)</f>
        <v>169553</v>
      </c>
      <c r="F780" s="276">
        <f>ROUND(AW63,0)</f>
        <v>0</v>
      </c>
      <c r="G780" s="276">
        <f>ROUND(AW64,0)</f>
        <v>208247</v>
      </c>
      <c r="H780" s="276">
        <f>ROUND(AW65,0)</f>
        <v>20839</v>
      </c>
      <c r="I780" s="276">
        <f>ROUND(AW66,0)</f>
        <v>34469141</v>
      </c>
      <c r="J780" s="276">
        <f>ROUND(AW67,0)</f>
        <v>0</v>
      </c>
      <c r="K780" s="276">
        <f>ROUND(AW68,0)</f>
        <v>9644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9949</v>
      </c>
      <c r="Q780" s="276">
        <f>IF(AW77&gt;0,ROUND(AW77,0),0)</f>
        <v>211</v>
      </c>
      <c r="R780" s="276">
        <f>IF(AW78&gt;0,ROUND(AW78,0),0)</f>
        <v>3468</v>
      </c>
      <c r="S780" s="276">
        <f>IF(AW79&gt;0,ROUND(AW79,0),0)</f>
        <v>6885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128*2018*8310*A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128*2018*8320*A</v>
      </c>
      <c r="B782" s="276">
        <f>ROUND(AY59,0)</f>
        <v>308087</v>
      </c>
      <c r="C782" s="278">
        <f>ROUND(AY60,2)</f>
        <v>72.959999999999994</v>
      </c>
      <c r="D782" s="276">
        <f>ROUND(AY61,0)</f>
        <v>2859909</v>
      </c>
      <c r="E782" s="276">
        <f>ROUND(AY62,0)</f>
        <v>997550</v>
      </c>
      <c r="F782" s="276">
        <f>ROUND(AY63,0)</f>
        <v>0</v>
      </c>
      <c r="G782" s="276">
        <f>ROUND(AY64,0)</f>
        <v>1383726</v>
      </c>
      <c r="H782" s="276">
        <f>ROUND(AY65,0)</f>
        <v>0</v>
      </c>
      <c r="I782" s="276">
        <f>ROUND(AY66,0)</f>
        <v>41239</v>
      </c>
      <c r="J782" s="276">
        <f>ROUND(AY67,0)</f>
        <v>46595</v>
      </c>
      <c r="K782" s="276">
        <f>ROUND(AY68,0)</f>
        <v>0</v>
      </c>
      <c r="L782" s="276">
        <f>ROUND(AY69,0)</f>
        <v>-21468</v>
      </c>
      <c r="M782" s="276">
        <f>ROUND(AY70,0)</f>
        <v>36697</v>
      </c>
      <c r="N782" s="276"/>
      <c r="O782" s="276"/>
      <c r="P782" s="276">
        <f>IF(AY76&gt;0,ROUND(AY76,0),0)</f>
        <v>12420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128*2018*8330*A</v>
      </c>
      <c r="B783" s="276">
        <f>ROUND(AZ59,0)</f>
        <v>1071433</v>
      </c>
      <c r="C783" s="278">
        <f>ROUND(AZ60,2)</f>
        <v>43.42</v>
      </c>
      <c r="D783" s="276">
        <f>ROUND(AZ61,0)</f>
        <v>1748013</v>
      </c>
      <c r="E783" s="276">
        <f>ROUND(AZ62,0)</f>
        <v>612320</v>
      </c>
      <c r="F783" s="276">
        <f>ROUND(AZ63,0)</f>
        <v>0</v>
      </c>
      <c r="G783" s="276">
        <f>ROUND(AZ64,0)</f>
        <v>2825725</v>
      </c>
      <c r="H783" s="276">
        <f>ROUND(AZ65,0)</f>
        <v>0</v>
      </c>
      <c r="I783" s="276">
        <f>ROUND(AZ66,0)</f>
        <v>46416</v>
      </c>
      <c r="J783" s="276">
        <f>ROUND(AZ67,0)</f>
        <v>60430</v>
      </c>
      <c r="K783" s="276">
        <f>ROUND(AZ68,0)</f>
        <v>0</v>
      </c>
      <c r="L783" s="276">
        <f>ROUND(AZ69,0)</f>
        <v>21700</v>
      </c>
      <c r="M783" s="276">
        <f>ROUND(AZ70,0)</f>
        <v>5892520</v>
      </c>
      <c r="N783" s="276"/>
      <c r="O783" s="276"/>
      <c r="P783" s="276">
        <f>IF(AZ76&gt;0,ROUND(AZ76,0),0)</f>
        <v>16228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128*2018*8350*A</v>
      </c>
      <c r="B784" s="276">
        <f>ROUND(BA59,0)</f>
        <v>0</v>
      </c>
      <c r="C784" s="278">
        <f>ROUND(BA60,2)</f>
        <v>7.2</v>
      </c>
      <c r="D784" s="276">
        <f>ROUND(BA61,0)</f>
        <v>282215</v>
      </c>
      <c r="E784" s="276">
        <f>ROUND(BA62,0)</f>
        <v>107527</v>
      </c>
      <c r="F784" s="276">
        <f>ROUND(BA63,0)</f>
        <v>0</v>
      </c>
      <c r="G784" s="276">
        <f>ROUND(BA64,0)</f>
        <v>65</v>
      </c>
      <c r="H784" s="276">
        <f>ROUND(BA65,0)</f>
        <v>0</v>
      </c>
      <c r="I784" s="276">
        <f>ROUND(BA66,0)</f>
        <v>380843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583</v>
      </c>
      <c r="Q784" s="276">
        <f>IF(BA77&gt;0,ROUND(BA77,0),0)</f>
        <v>0</v>
      </c>
      <c r="R784" s="276">
        <f>IF(BA78&gt;0,ROUND(BA78,0),0)</f>
        <v>203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128*2018*8360*A</v>
      </c>
      <c r="B785" s="276"/>
      <c r="C785" s="278">
        <f>ROUND(BB60,2)</f>
        <v>69.61</v>
      </c>
      <c r="D785" s="276">
        <f>ROUND(BB61,0)</f>
        <v>5952570</v>
      </c>
      <c r="E785" s="276">
        <f>ROUND(BB62,0)</f>
        <v>2184120</v>
      </c>
      <c r="F785" s="276">
        <f>ROUND(BB63,0)</f>
        <v>0</v>
      </c>
      <c r="G785" s="276">
        <f>ROUND(BB64,0)</f>
        <v>23832</v>
      </c>
      <c r="H785" s="276">
        <f>ROUND(BB65,0)</f>
        <v>191</v>
      </c>
      <c r="I785" s="276">
        <f>ROUND(BB66,0)</f>
        <v>171115</v>
      </c>
      <c r="J785" s="276">
        <f>ROUND(BB67,0)</f>
        <v>0</v>
      </c>
      <c r="K785" s="276">
        <f>ROUND(BB68,0)</f>
        <v>536</v>
      </c>
      <c r="L785" s="276">
        <f>ROUND(BB69,0)</f>
        <v>69044</v>
      </c>
      <c r="M785" s="276">
        <f>ROUND(BB70,0)</f>
        <v>439</v>
      </c>
      <c r="N785" s="276"/>
      <c r="O785" s="276"/>
      <c r="P785" s="276">
        <f>IF(BB76&gt;0,ROUND(BB76,0),0)</f>
        <v>2405</v>
      </c>
      <c r="Q785" s="276">
        <f>IF(BB77&gt;0,ROUND(BB77,0),0)</f>
        <v>0</v>
      </c>
      <c r="R785" s="276">
        <f>IF(BB78&gt;0,ROUND(BB78,0),0)</f>
        <v>838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128*2018*8370*A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128*2018*8420*A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3688555</v>
      </c>
      <c r="J787" s="276">
        <f>ROUND(BD67,0)</f>
        <v>0</v>
      </c>
      <c r="K787" s="276">
        <f>ROUND(BD68,0)</f>
        <v>0</v>
      </c>
      <c r="L787" s="276">
        <f>ROUND(BD69,0)</f>
        <v>-56</v>
      </c>
      <c r="M787" s="276">
        <f>ROUND(BD70,0)</f>
        <v>0</v>
      </c>
      <c r="N787" s="276"/>
      <c r="O787" s="276"/>
      <c r="P787" s="276">
        <f>IF(BD76&gt;0,ROUND(BD76,0),0)</f>
        <v>1286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128*2018*8430*A</v>
      </c>
      <c r="B788" s="276">
        <f>ROUND(BE59,0)</f>
        <v>1139620</v>
      </c>
      <c r="C788" s="278">
        <f>ROUND(BE60,2)</f>
        <v>136.88999999999999</v>
      </c>
      <c r="D788" s="276">
        <f>ROUND(BE61,0)</f>
        <v>9671339</v>
      </c>
      <c r="E788" s="276">
        <f>ROUND(BE62,0)</f>
        <v>3583106</v>
      </c>
      <c r="F788" s="276">
        <f>ROUND(BE63,0)</f>
        <v>0</v>
      </c>
      <c r="G788" s="276">
        <f>ROUND(BE64,0)</f>
        <v>1061818</v>
      </c>
      <c r="H788" s="276">
        <f>ROUND(BE65,0)</f>
        <v>6127428</v>
      </c>
      <c r="I788" s="276">
        <f>ROUND(BE66,0)</f>
        <v>20262983</v>
      </c>
      <c r="J788" s="276">
        <f>ROUND(BE67,0)</f>
        <v>1337677</v>
      </c>
      <c r="K788" s="276">
        <f>ROUND(BE68,0)</f>
        <v>43563</v>
      </c>
      <c r="L788" s="276">
        <f>ROUND(BE69,0)</f>
        <v>130862</v>
      </c>
      <c r="M788" s="276">
        <f>ROUND(BE70,0)</f>
        <v>52595</v>
      </c>
      <c r="N788" s="276"/>
      <c r="O788" s="276"/>
      <c r="P788" s="276">
        <f>IF(BE76&gt;0,ROUND(BE76,0),0)</f>
        <v>17050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128*2018*8460*A</v>
      </c>
      <c r="B789" s="276"/>
      <c r="C789" s="278">
        <f>ROUND(BF60,2)</f>
        <v>192.01</v>
      </c>
      <c r="D789" s="276">
        <f>ROUND(BF61,0)</f>
        <v>7945788</v>
      </c>
      <c r="E789" s="276">
        <f>ROUND(BF62,0)</f>
        <v>2832605</v>
      </c>
      <c r="F789" s="276">
        <f>ROUND(BF63,0)</f>
        <v>0</v>
      </c>
      <c r="G789" s="276">
        <f>ROUND(BF64,0)</f>
        <v>736755</v>
      </c>
      <c r="H789" s="276">
        <f>ROUND(BF65,0)</f>
        <v>0</v>
      </c>
      <c r="I789" s="276">
        <f>ROUND(BF66,0)</f>
        <v>93097</v>
      </c>
      <c r="J789" s="276">
        <f>ROUND(BF67,0)</f>
        <v>41263</v>
      </c>
      <c r="K789" s="276">
        <f>ROUND(BF68,0)</f>
        <v>0</v>
      </c>
      <c r="L789" s="276">
        <f>ROUND(BF69,0)</f>
        <v>4673</v>
      </c>
      <c r="M789" s="276">
        <f>ROUND(BF70,0)</f>
        <v>0</v>
      </c>
      <c r="N789" s="276"/>
      <c r="O789" s="276"/>
      <c r="P789" s="276">
        <f>IF(BF76&gt;0,ROUND(BF76,0),0)</f>
        <v>18657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128*2018*8470*A</v>
      </c>
      <c r="B790" s="276"/>
      <c r="C790" s="278">
        <f>ROUND(BG60,2)</f>
        <v>27.62</v>
      </c>
      <c r="D790" s="276">
        <f>ROUND(BG61,0)</f>
        <v>1824815</v>
      </c>
      <c r="E790" s="276">
        <f>ROUND(BG62,0)</f>
        <v>677659</v>
      </c>
      <c r="F790" s="276">
        <f>ROUND(BG63,0)</f>
        <v>0</v>
      </c>
      <c r="G790" s="276">
        <f>ROUND(BG64,0)</f>
        <v>227823</v>
      </c>
      <c r="H790" s="276">
        <f>ROUND(BG65,0)</f>
        <v>15492</v>
      </c>
      <c r="I790" s="276">
        <f>ROUND(BG66,0)</f>
        <v>177223</v>
      </c>
      <c r="J790" s="276">
        <f>ROUND(BG67,0)</f>
        <v>138201</v>
      </c>
      <c r="K790" s="276">
        <f>ROUND(BG68,0)</f>
        <v>518950</v>
      </c>
      <c r="L790" s="276">
        <f>ROUND(BG69,0)</f>
        <v>2611</v>
      </c>
      <c r="M790" s="276">
        <f>ROUND(BG70,0)</f>
        <v>177516</v>
      </c>
      <c r="N790" s="276"/>
      <c r="O790" s="276"/>
      <c r="P790" s="276">
        <f>IF(BG76&gt;0,ROUND(BG76,0),0)</f>
        <v>2639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128*2018*8480*A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69624678</v>
      </c>
      <c r="J791" s="276">
        <f>ROUND(BH67,0)</f>
        <v>1806305</v>
      </c>
      <c r="K791" s="276">
        <f>ROUND(BH68,0)</f>
        <v>0</v>
      </c>
      <c r="L791" s="276">
        <f>ROUND(BH69,0)</f>
        <v>0</v>
      </c>
      <c r="M791" s="276">
        <f>ROUND(BH70,0)</f>
        <v>1217542</v>
      </c>
      <c r="N791" s="276"/>
      <c r="O791" s="276"/>
      <c r="P791" s="276">
        <f>IF(BH76&gt;0,ROUND(BH76,0),0)</f>
        <v>244</v>
      </c>
      <c r="Q791" s="276">
        <f>IF(BH77&gt;0,ROUND(BH77,0),0)</f>
        <v>0</v>
      </c>
      <c r="R791" s="276">
        <f>IF(BH78&gt;0,ROUND(BH78,0),0)</f>
        <v>85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128*2018*8490*A</v>
      </c>
      <c r="B792" s="276"/>
      <c r="C792" s="278">
        <f>ROUND(BI60,2)</f>
        <v>43.43</v>
      </c>
      <c r="D792" s="276">
        <f>ROUND(BI61,0)</f>
        <v>4107932</v>
      </c>
      <c r="E792" s="276">
        <f>ROUND(BI62,0)</f>
        <v>5488298</v>
      </c>
      <c r="F792" s="276">
        <f>ROUND(BI63,0)</f>
        <v>0</v>
      </c>
      <c r="G792" s="276">
        <f>ROUND(BI64,0)</f>
        <v>-2106145</v>
      </c>
      <c r="H792" s="276">
        <f>ROUND(BI65,0)</f>
        <v>775</v>
      </c>
      <c r="I792" s="276">
        <f>ROUND(BI66,0)</f>
        <v>20347422</v>
      </c>
      <c r="J792" s="276">
        <f>ROUND(BI67,0)</f>
        <v>26939335</v>
      </c>
      <c r="K792" s="276">
        <f>ROUND(BI68,0)</f>
        <v>2043791</v>
      </c>
      <c r="L792" s="276">
        <f>ROUND(BI69,0)</f>
        <v>-1962011</v>
      </c>
      <c r="M792" s="276">
        <f>ROUND(BI70,0)</f>
        <v>11409127</v>
      </c>
      <c r="N792" s="276"/>
      <c r="O792" s="276"/>
      <c r="P792" s="276">
        <f>IF(BI76&gt;0,ROUND(BI76,0),0)</f>
        <v>128099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3338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128*2018*8510*A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212688</v>
      </c>
      <c r="G793" s="276">
        <f>ROUND(BJ64,0)</f>
        <v>0</v>
      </c>
      <c r="H793" s="276">
        <f>ROUND(BJ65,0)</f>
        <v>0</v>
      </c>
      <c r="I793" s="276">
        <f>ROUND(BJ66,0)</f>
        <v>8178898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265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128*2018*8530*A</v>
      </c>
      <c r="B794" s="276"/>
      <c r="C794" s="278">
        <f>ROUND(BK60,2)</f>
        <v>3.03</v>
      </c>
      <c r="D794" s="276">
        <f>ROUND(BK61,0)</f>
        <v>158124</v>
      </c>
      <c r="E794" s="276">
        <f>ROUND(BK62,0)</f>
        <v>62740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22130110</v>
      </c>
      <c r="J794" s="276">
        <f>ROUND(BK67,0)</f>
        <v>1901</v>
      </c>
      <c r="K794" s="276">
        <f>ROUND(BK68,0)</f>
        <v>0</v>
      </c>
      <c r="L794" s="276">
        <f>ROUND(BK69,0)</f>
        <v>0</v>
      </c>
      <c r="M794" s="276">
        <f>ROUND(BK70,0)</f>
        <v>161905</v>
      </c>
      <c r="N794" s="276"/>
      <c r="O794" s="276"/>
      <c r="P794" s="276">
        <f>IF(BK76&gt;0,ROUND(BK76,0),0)</f>
        <v>223</v>
      </c>
      <c r="Q794" s="276">
        <f>IF(BK77&gt;0,ROUND(BK77,0),0)</f>
        <v>0</v>
      </c>
      <c r="R794" s="276">
        <f>IF(BK78&gt;0,ROUND(BK78,0),0)</f>
        <v>78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128*2018*8560*A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13</v>
      </c>
      <c r="H795" s="276">
        <f>ROUND(BL65,0)</f>
        <v>0</v>
      </c>
      <c r="I795" s="276">
        <f>ROUND(BL66,0)</f>
        <v>1667217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1249</v>
      </c>
      <c r="Q795" s="276">
        <f>IF(BL77&gt;0,ROUND(BL77,0),0)</f>
        <v>0</v>
      </c>
      <c r="R795" s="276">
        <f>IF(BL78&gt;0,ROUND(BL78,0),0)</f>
        <v>435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128*2018*8590*A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128*2018*8610*A</v>
      </c>
      <c r="B797" s="276"/>
      <c r="C797" s="278">
        <f>ROUND(BN60,2)</f>
        <v>16.18</v>
      </c>
      <c r="D797" s="276">
        <f>ROUND(BN61,0)</f>
        <v>2589178</v>
      </c>
      <c r="E797" s="276">
        <f>ROUND(BN62,0)</f>
        <v>840757</v>
      </c>
      <c r="F797" s="276">
        <f>ROUND(BN63,0)</f>
        <v>195043</v>
      </c>
      <c r="G797" s="276">
        <f>ROUND(BN64,0)</f>
        <v>12358</v>
      </c>
      <c r="H797" s="276">
        <f>ROUND(BN65,0)</f>
        <v>493</v>
      </c>
      <c r="I797" s="276">
        <f>ROUND(BN66,0)</f>
        <v>51487614</v>
      </c>
      <c r="J797" s="276">
        <f>ROUND(BN67,0)</f>
        <v>9189</v>
      </c>
      <c r="K797" s="276">
        <f>ROUND(BN68,0)</f>
        <v>81780</v>
      </c>
      <c r="L797" s="276">
        <f>ROUND(BN69,0)</f>
        <v>845526</v>
      </c>
      <c r="M797" s="276">
        <f>ROUND(BN70,0)</f>
        <v>97273</v>
      </c>
      <c r="N797" s="276"/>
      <c r="O797" s="276"/>
      <c r="P797" s="276">
        <f>IF(BN76&gt;0,ROUND(BN76,0),0)</f>
        <v>3453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128*2018*8620*A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128*2018*8630*A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128*2018*8640*A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128*2018*8650*A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201437</v>
      </c>
      <c r="H801" s="276">
        <f>ROUND(BR65,0)</f>
        <v>0</v>
      </c>
      <c r="I801" s="276">
        <f>ROUND(BR66,0)</f>
        <v>5615328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2400</v>
      </c>
      <c r="N801" s="276"/>
      <c r="O801" s="276"/>
      <c r="P801" s="276">
        <f>IF(BR76&gt;0,ROUND(BR76,0),0)</f>
        <v>1065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128*2018*8660*A</v>
      </c>
      <c r="B802" s="276"/>
      <c r="C802" s="278">
        <f>ROUND(BS60,2)</f>
        <v>4.4400000000000004</v>
      </c>
      <c r="D802" s="276">
        <f>ROUND(BS61,0)</f>
        <v>198720</v>
      </c>
      <c r="E802" s="276">
        <f>ROUND(BS62,0)</f>
        <v>68489</v>
      </c>
      <c r="F802" s="276">
        <f>ROUND(BS63,0)</f>
        <v>0</v>
      </c>
      <c r="G802" s="276">
        <f>ROUND(BS64,0)</f>
        <v>3943</v>
      </c>
      <c r="H802" s="276">
        <f>ROUND(BS65,0)</f>
        <v>0</v>
      </c>
      <c r="I802" s="276">
        <f>ROUND(BS66,0)</f>
        <v>17956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1823</v>
      </c>
      <c r="Q802" s="276">
        <f>IF(BS77&gt;0,ROUND(BS77,0),0)</f>
        <v>0</v>
      </c>
      <c r="R802" s="276">
        <f>IF(BS78&gt;0,ROUND(BS78,0),0)</f>
        <v>635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128*2018*8670*A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128*2018*8680*A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128*2018*8690*A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10105540</v>
      </c>
      <c r="J805" s="276">
        <f>ROUND(BV67,0)</f>
        <v>23066</v>
      </c>
      <c r="K805" s="276">
        <f>ROUND(BV68,0)</f>
        <v>-440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4880</v>
      </c>
      <c r="Q805" s="276">
        <f>IF(BV77&gt;0,ROUND(BV77,0),0)</f>
        <v>0</v>
      </c>
      <c r="R805" s="276">
        <f>IF(BV78&gt;0,ROUND(BV78,0),0)</f>
        <v>1701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128*2018*8700*A</v>
      </c>
      <c r="B806" s="276"/>
      <c r="C806" s="278">
        <f>ROUND(BW60,2)</f>
        <v>30.02</v>
      </c>
      <c r="D806" s="276">
        <f>ROUND(BW61,0)</f>
        <v>5696818</v>
      </c>
      <c r="E806" s="276">
        <f>ROUND(BW62,0)</f>
        <v>1456928</v>
      </c>
      <c r="F806" s="276">
        <f>ROUND(BW63,0)</f>
        <v>0</v>
      </c>
      <c r="G806" s="276">
        <f>ROUND(BW64,0)</f>
        <v>17776</v>
      </c>
      <c r="H806" s="276">
        <f>ROUND(BW65,0)</f>
        <v>202</v>
      </c>
      <c r="I806" s="276">
        <f>ROUND(BW66,0)</f>
        <v>419098</v>
      </c>
      <c r="J806" s="276">
        <f>ROUND(BW67,0)</f>
        <v>0</v>
      </c>
      <c r="K806" s="276">
        <f>ROUND(BW68,0)</f>
        <v>366</v>
      </c>
      <c r="L806" s="276">
        <f>ROUND(BW69,0)</f>
        <v>124341</v>
      </c>
      <c r="M806" s="276">
        <f>ROUND(BW70,0)</f>
        <v>24000</v>
      </c>
      <c r="N806" s="276"/>
      <c r="O806" s="276"/>
      <c r="P806" s="276">
        <f>IF(BW76&gt;0,ROUND(BW76,0),0)</f>
        <v>1214</v>
      </c>
      <c r="Q806" s="276">
        <f>IF(BW77&gt;0,ROUND(BW77,0),0)</f>
        <v>0</v>
      </c>
      <c r="R806" s="276">
        <f>IF(BW78&gt;0,ROUND(BW78,0),0)</f>
        <v>423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128*2018*8710*A</v>
      </c>
      <c r="B807" s="276"/>
      <c r="C807" s="278">
        <f>ROUND(BX60,2)</f>
        <v>48.39</v>
      </c>
      <c r="D807" s="276">
        <f>ROUND(BX61,0)</f>
        <v>4926060</v>
      </c>
      <c r="E807" s="276">
        <f>ROUND(BX62,0)</f>
        <v>1579811</v>
      </c>
      <c r="F807" s="276">
        <f>ROUND(BX63,0)</f>
        <v>0</v>
      </c>
      <c r="G807" s="276">
        <f>ROUND(BX64,0)</f>
        <v>492979</v>
      </c>
      <c r="H807" s="276">
        <f>ROUND(BX65,0)</f>
        <v>257</v>
      </c>
      <c r="I807" s="276">
        <f>ROUND(BX66,0)</f>
        <v>2799332</v>
      </c>
      <c r="J807" s="276">
        <f>ROUND(BX67,0)</f>
        <v>1385</v>
      </c>
      <c r="K807" s="276">
        <f>ROUND(BX68,0)</f>
        <v>183786</v>
      </c>
      <c r="L807" s="276">
        <f>ROUND(BX69,0)</f>
        <v>6434631</v>
      </c>
      <c r="M807" s="276">
        <f>ROUND(BX70,0)</f>
        <v>0</v>
      </c>
      <c r="N807" s="276"/>
      <c r="O807" s="276"/>
      <c r="P807" s="276">
        <f>IF(BX76&gt;0,ROUND(BX76,0),0)</f>
        <v>1403</v>
      </c>
      <c r="Q807" s="276">
        <f>IF(BX77&gt;0,ROUND(BX77,0),0)</f>
        <v>0</v>
      </c>
      <c r="R807" s="276">
        <f>IF(BX78&gt;0,ROUND(BX78,0),0)</f>
        <v>489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128*2018*8720*A</v>
      </c>
      <c r="B808" s="276"/>
      <c r="C808" s="278">
        <f>ROUND(BY60,2)</f>
        <v>18.079999999999998</v>
      </c>
      <c r="D808" s="276">
        <f>ROUND(BY61,0)</f>
        <v>1919241</v>
      </c>
      <c r="E808" s="276">
        <f>ROUND(BY62,0)</f>
        <v>643341</v>
      </c>
      <c r="F808" s="276">
        <f>ROUND(BY63,0)</f>
        <v>0</v>
      </c>
      <c r="G808" s="276">
        <f>ROUND(BY64,0)</f>
        <v>6365</v>
      </c>
      <c r="H808" s="276">
        <f>ROUND(BY65,0)</f>
        <v>2413</v>
      </c>
      <c r="I808" s="276">
        <f>ROUND(BY66,0)</f>
        <v>543487</v>
      </c>
      <c r="J808" s="276">
        <f>ROUND(BY67,0)</f>
        <v>17264</v>
      </c>
      <c r="K808" s="276">
        <f>ROUND(BY68,0)</f>
        <v>41</v>
      </c>
      <c r="L808" s="276">
        <f>ROUND(BY69,0)</f>
        <v>3868</v>
      </c>
      <c r="M808" s="276">
        <f>ROUND(BY70,0)</f>
        <v>0</v>
      </c>
      <c r="N808" s="276"/>
      <c r="O808" s="276"/>
      <c r="P808" s="276">
        <f>IF(BY76&gt;0,ROUND(BY76,0),0)</f>
        <v>3511</v>
      </c>
      <c r="Q808" s="276">
        <f>IF(BY77&gt;0,ROUND(BY77,0),0)</f>
        <v>0</v>
      </c>
      <c r="R808" s="276">
        <f>IF(BY78&gt;0,ROUND(BY78,0),0)</f>
        <v>1224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128*2018*8730*A</v>
      </c>
      <c r="B809" s="276"/>
      <c r="C809" s="278">
        <f>ROUND(BZ60,2)</f>
        <v>43.66</v>
      </c>
      <c r="D809" s="276">
        <f>ROUND(BZ61,0)</f>
        <v>4310310</v>
      </c>
      <c r="E809" s="276">
        <f>ROUND(BZ62,0)</f>
        <v>1414200</v>
      </c>
      <c r="F809" s="276">
        <f>ROUND(BZ63,0)</f>
        <v>0</v>
      </c>
      <c r="G809" s="276">
        <f>ROUND(BZ64,0)</f>
        <v>1900</v>
      </c>
      <c r="H809" s="276">
        <f>ROUND(BZ65,0)</f>
        <v>0</v>
      </c>
      <c r="I809" s="276">
        <f>ROUND(BZ66,0)</f>
        <v>6433</v>
      </c>
      <c r="J809" s="276">
        <f>ROUND(BZ67,0)</f>
        <v>122571</v>
      </c>
      <c r="K809" s="276">
        <f>ROUND(BZ68,0)</f>
        <v>0</v>
      </c>
      <c r="L809" s="276">
        <f>ROUND(BZ69,0)</f>
        <v>7640</v>
      </c>
      <c r="M809" s="276">
        <f>ROUND(BZ70,0)</f>
        <v>180</v>
      </c>
      <c r="N809" s="276"/>
      <c r="O809" s="276"/>
      <c r="P809" s="276">
        <f>IF(BZ76&gt;0,ROUND(BZ76,0),0)</f>
        <v>885</v>
      </c>
      <c r="Q809" s="276">
        <f>IF(BZ77&gt;0,ROUND(BZ77,0),0)</f>
        <v>0</v>
      </c>
      <c r="R809" s="276">
        <f>IF(BZ78&gt;0,ROUND(BZ78,0),0)</f>
        <v>308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128*2018*8740*A</v>
      </c>
      <c r="B810" s="276"/>
      <c r="C810" s="278">
        <f>ROUND(CA60,2)</f>
        <v>6.91</v>
      </c>
      <c r="D810" s="276">
        <f>ROUND(CA61,0)</f>
        <v>776392</v>
      </c>
      <c r="E810" s="276">
        <f>ROUND(CA62,0)</f>
        <v>253318</v>
      </c>
      <c r="F810" s="276">
        <f>ROUND(CA63,0)</f>
        <v>0</v>
      </c>
      <c r="G810" s="276">
        <f>ROUND(CA64,0)</f>
        <v>47332</v>
      </c>
      <c r="H810" s="276">
        <f>ROUND(CA65,0)</f>
        <v>0</v>
      </c>
      <c r="I810" s="276">
        <f>ROUND(CA66,0)</f>
        <v>17439</v>
      </c>
      <c r="J810" s="276">
        <f>ROUND(CA67,0)</f>
        <v>0</v>
      </c>
      <c r="K810" s="276">
        <f>ROUND(CA68,0)</f>
        <v>93016</v>
      </c>
      <c r="L810" s="276">
        <f>ROUND(CA69,0)</f>
        <v>240722</v>
      </c>
      <c r="M810" s="276">
        <f>ROUND(CA70,0)</f>
        <v>5588</v>
      </c>
      <c r="N810" s="276"/>
      <c r="O810" s="276"/>
      <c r="P810" s="276">
        <f>IF(CA76&gt;0,ROUND(CA76,0),0)</f>
        <v>483</v>
      </c>
      <c r="Q810" s="276">
        <f>IF(CA77&gt;0,ROUND(CA77,0),0)</f>
        <v>0</v>
      </c>
      <c r="R810" s="276">
        <f>IF(CA78&gt;0,ROUND(CA78,0),0)</f>
        <v>168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128*2018*8770*A</v>
      </c>
      <c r="B811" s="276"/>
      <c r="C811" s="278">
        <f>ROUND(CB60,2)</f>
        <v>2.02</v>
      </c>
      <c r="D811" s="276">
        <f>ROUND(CB61,0)</f>
        <v>130383</v>
      </c>
      <c r="E811" s="276">
        <f>ROUND(CB62,0)</f>
        <v>41065</v>
      </c>
      <c r="F811" s="276">
        <f>ROUND(CB63,0)</f>
        <v>0</v>
      </c>
      <c r="G811" s="276">
        <f>ROUND(CB64,0)</f>
        <v>4041</v>
      </c>
      <c r="H811" s="276">
        <f>ROUND(CB65,0)</f>
        <v>79</v>
      </c>
      <c r="I811" s="276">
        <f>ROUND(CB66,0)</f>
        <v>3001</v>
      </c>
      <c r="J811" s="276">
        <f>ROUND(CB67,0)</f>
        <v>0</v>
      </c>
      <c r="K811" s="276">
        <f>ROUND(CB68,0)</f>
        <v>42649</v>
      </c>
      <c r="L811" s="276">
        <f>ROUND(CB69,0)</f>
        <v>276</v>
      </c>
      <c r="M811" s="276">
        <f>ROUND(CB70,0)</f>
        <v>49</v>
      </c>
      <c r="N811" s="276"/>
      <c r="O811" s="276"/>
      <c r="P811" s="276">
        <f>IF(CB76&gt;0,ROUND(CB76,0),0)</f>
        <v>100</v>
      </c>
      <c r="Q811" s="276">
        <f>IF(CB77&gt;0,ROUND(CB77,0),0)</f>
        <v>0</v>
      </c>
      <c r="R811" s="276">
        <f>IF(CB78&gt;0,ROUND(CB78,0),0)</f>
        <v>35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128*2018*8790*A</v>
      </c>
      <c r="B812" s="276"/>
      <c r="C812" s="278">
        <f>ROUND(CC60,2)</f>
        <v>0.4</v>
      </c>
      <c r="D812" s="276">
        <f>ROUND(CC61,0)</f>
        <v>24027</v>
      </c>
      <c r="E812" s="276">
        <f>ROUND(CC62,0)</f>
        <v>7807</v>
      </c>
      <c r="F812" s="276">
        <f>ROUND(CC63,0)</f>
        <v>84975235</v>
      </c>
      <c r="G812" s="276">
        <f>ROUND(CC64,0)</f>
        <v>0</v>
      </c>
      <c r="H812" s="276">
        <f>ROUND(CC65,0)</f>
        <v>0</v>
      </c>
      <c r="I812" s="276">
        <f>ROUND(CC66,0)</f>
        <v>105764</v>
      </c>
      <c r="J812" s="276">
        <f>ROUND(CC67,0)</f>
        <v>0</v>
      </c>
      <c r="K812" s="276">
        <f>ROUND(CC68,0)</f>
        <v>0</v>
      </c>
      <c r="L812" s="276">
        <f>ROUND(CC69,0)</f>
        <v>13913174</v>
      </c>
      <c r="M812" s="276">
        <f>ROUND(CC70,0)</f>
        <v>0</v>
      </c>
      <c r="N812" s="276"/>
      <c r="O812" s="276"/>
      <c r="P812" s="276">
        <f>IF(CC76&gt;0,ROUND(CC76,0),0)</f>
        <v>135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128*2018*9000*A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6688446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4451.37</v>
      </c>
      <c r="D815" s="277">
        <f t="shared" si="22"/>
        <v>376655894</v>
      </c>
      <c r="E815" s="277">
        <f t="shared" si="22"/>
        <v>137545041</v>
      </c>
      <c r="F815" s="277">
        <f t="shared" si="22"/>
        <v>85382966</v>
      </c>
      <c r="G815" s="277">
        <f t="shared" si="22"/>
        <v>294194516</v>
      </c>
      <c r="H815" s="277">
        <f t="shared" si="22"/>
        <v>6220215</v>
      </c>
      <c r="I815" s="277">
        <f t="shared" si="22"/>
        <v>300500855</v>
      </c>
      <c r="J815" s="277">
        <f t="shared" si="22"/>
        <v>48069926</v>
      </c>
      <c r="K815" s="277">
        <f t="shared" si="22"/>
        <v>10403644</v>
      </c>
      <c r="L815" s="277">
        <f>SUM(L734:L813)+SUM(U734:U813)</f>
        <v>21944867</v>
      </c>
      <c r="M815" s="277">
        <f>SUM(M734:M813)+SUM(V734:V813)</f>
        <v>59462099</v>
      </c>
      <c r="N815" s="277">
        <f t="shared" ref="N815:Y815" si="23">SUM(N734:N813)</f>
        <v>2883288176</v>
      </c>
      <c r="O815" s="277">
        <f t="shared" si="23"/>
        <v>1568508450</v>
      </c>
      <c r="P815" s="277">
        <f t="shared" si="23"/>
        <v>1139619</v>
      </c>
      <c r="Q815" s="277">
        <f t="shared" si="23"/>
        <v>308087</v>
      </c>
      <c r="R815" s="277">
        <f t="shared" si="23"/>
        <v>327061</v>
      </c>
      <c r="S815" s="277">
        <f t="shared" si="23"/>
        <v>3594680</v>
      </c>
      <c r="T815" s="281">
        <f t="shared" si="23"/>
        <v>1474.6799999999998</v>
      </c>
      <c r="U815" s="277">
        <f t="shared" si="23"/>
        <v>0</v>
      </c>
      <c r="V815" s="277">
        <f t="shared" si="23"/>
        <v>0</v>
      </c>
      <c r="W815" s="277">
        <f t="shared" si="23"/>
        <v>6688446</v>
      </c>
      <c r="X815" s="277">
        <f t="shared" si="23"/>
        <v>0</v>
      </c>
      <c r="Y815" s="277">
        <f t="shared" si="23"/>
        <v>462029832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4451.37</v>
      </c>
      <c r="D816" s="277">
        <f>CE61</f>
        <v>376655891.25000012</v>
      </c>
      <c r="E816" s="277">
        <f>CE62</f>
        <v>137545041</v>
      </c>
      <c r="F816" s="277">
        <f>CE63</f>
        <v>85382965.319999993</v>
      </c>
      <c r="G816" s="277">
        <f>CE64</f>
        <v>294194515.95000005</v>
      </c>
      <c r="H816" s="280">
        <f>CE65</f>
        <v>6220213.8500000006</v>
      </c>
      <c r="I816" s="280">
        <f>CE66</f>
        <v>300500859.81999999</v>
      </c>
      <c r="J816" s="280">
        <f>CE67</f>
        <v>48069926</v>
      </c>
      <c r="K816" s="280">
        <f>CE68</f>
        <v>10403644.209999999</v>
      </c>
      <c r="L816" s="280">
        <f>CE69</f>
        <v>21944867.82</v>
      </c>
      <c r="M816" s="280">
        <f>CE70</f>
        <v>59462099.280000009</v>
      </c>
      <c r="N816" s="277">
        <f>CE75</f>
        <v>2883288178.1499996</v>
      </c>
      <c r="O816" s="277">
        <f>CE73</f>
        <v>1568508450.8899999</v>
      </c>
      <c r="P816" s="277">
        <f>CE76</f>
        <v>1139620.28</v>
      </c>
      <c r="Q816" s="277">
        <f>CE77</f>
        <v>308087</v>
      </c>
      <c r="R816" s="277">
        <f>CE78</f>
        <v>327060.46823690651</v>
      </c>
      <c r="S816" s="277">
        <f>CE79</f>
        <v>3594680</v>
      </c>
      <c r="T816" s="281">
        <f>CE80</f>
        <v>1474.6799999999998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462029832.68000001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376655891</v>
      </c>
      <c r="E817" s="180">
        <f>C379</f>
        <v>137545041</v>
      </c>
      <c r="F817" s="180">
        <f>C380</f>
        <v>85382965</v>
      </c>
      <c r="G817" s="240">
        <f>C381</f>
        <v>294194516</v>
      </c>
      <c r="H817" s="240">
        <f>C382</f>
        <v>6220214</v>
      </c>
      <c r="I817" s="240">
        <f>C383</f>
        <v>300500860</v>
      </c>
      <c r="J817" s="240">
        <f>C384</f>
        <v>48069926</v>
      </c>
      <c r="K817" s="240">
        <f>C385</f>
        <v>10403644</v>
      </c>
      <c r="L817" s="240">
        <f>C386+C387+C388+C389</f>
        <v>21944868</v>
      </c>
      <c r="M817" s="240">
        <f>C370</f>
        <v>59462099</v>
      </c>
      <c r="N817" s="180">
        <f>D361</f>
        <v>2883288178</v>
      </c>
      <c r="O817" s="180">
        <f>C359</f>
        <v>1568508451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/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University of Washington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H-128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1959 N.E. Pacific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1959 N.E. Pacific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98195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/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H-128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University of Washington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Cindy Hecker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Jacqueline Cabe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Julie A. Nordstrom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206.598.3300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 xml:space="preserve"> X</v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18948</v>
      </c>
      <c r="G23" s="21">
        <f>data!D111</f>
        <v>138770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1338</v>
      </c>
      <c r="G26" s="13">
        <f>data!D114</f>
        <v>2772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129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265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41</v>
      </c>
      <c r="E34" s="49" t="s">
        <v>291</v>
      </c>
      <c r="F34" s="24"/>
      <c r="G34" s="21">
        <f>data!E127</f>
        <v>500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18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16</v>
      </c>
      <c r="E36" s="49" t="s">
        <v>292</v>
      </c>
      <c r="F36" s="24"/>
      <c r="G36" s="21">
        <f>data!C128</f>
        <v>529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University of Washington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6889</v>
      </c>
      <c r="C7" s="48">
        <f>data!B139</f>
        <v>47758</v>
      </c>
      <c r="D7" s="48">
        <f>data!B140</f>
        <v>166585</v>
      </c>
      <c r="E7" s="48">
        <f>data!B141</f>
        <v>614244818</v>
      </c>
      <c r="F7" s="48">
        <f>data!B142</f>
        <v>492884645</v>
      </c>
      <c r="G7" s="48">
        <f>data!B141+data!B142</f>
        <v>1107129463</v>
      </c>
    </row>
    <row r="8" spans="1:13" ht="20.100000000000001" customHeight="1" x14ac:dyDescent="0.25">
      <c r="A8" s="23" t="s">
        <v>297</v>
      </c>
      <c r="B8" s="48">
        <f>data!C138</f>
        <v>3642</v>
      </c>
      <c r="C8" s="48">
        <f>data!C139</f>
        <v>30573</v>
      </c>
      <c r="D8" s="48">
        <f>data!C140</f>
        <v>81565</v>
      </c>
      <c r="E8" s="48">
        <f>data!C141</f>
        <v>286941561</v>
      </c>
      <c r="F8" s="48">
        <f>data!C142</f>
        <v>208272187</v>
      </c>
      <c r="G8" s="48">
        <f>data!C141+data!C142</f>
        <v>495213748</v>
      </c>
    </row>
    <row r="9" spans="1:13" ht="20.100000000000001" customHeight="1" x14ac:dyDescent="0.25">
      <c r="A9" s="23" t="s">
        <v>1058</v>
      </c>
      <c r="B9" s="48">
        <f>data!D138</f>
        <v>8417</v>
      </c>
      <c r="C9" s="48">
        <f>data!D139</f>
        <v>60439</v>
      </c>
      <c r="D9" s="48">
        <f>data!D140</f>
        <v>308464</v>
      </c>
      <c r="E9" s="48">
        <f>data!D141</f>
        <v>795589939</v>
      </c>
      <c r="F9" s="48">
        <f>data!D142</f>
        <v>778011809</v>
      </c>
      <c r="G9" s="48">
        <f>data!D141+data!D142</f>
        <v>1573601748</v>
      </c>
    </row>
    <row r="10" spans="1:13" ht="20.100000000000001" customHeight="1" x14ac:dyDescent="0.25">
      <c r="A10" s="111" t="s">
        <v>203</v>
      </c>
      <c r="B10" s="48">
        <f>data!E138</f>
        <v>18948</v>
      </c>
      <c r="C10" s="48">
        <f>data!E139</f>
        <v>138770</v>
      </c>
      <c r="D10" s="48">
        <f>data!E140</f>
        <v>556614</v>
      </c>
      <c r="E10" s="48">
        <f>data!E141</f>
        <v>1696776318</v>
      </c>
      <c r="F10" s="48">
        <f>data!E142</f>
        <v>1479168641</v>
      </c>
      <c r="G10" s="48">
        <f>data!E141+data!E142</f>
        <v>3175944959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15589818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10241035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/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University of Washington Medical Center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27601634.260000002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184680.38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2857522.93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62855063.75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18552074.379999999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2323436.2000000002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114374411.89999999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7487414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5430732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12918146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5150184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1143261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6293445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420250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420250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13637279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13637279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University of Washington Medical Center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2631402</v>
      </c>
      <c r="D7" s="21">
        <f>data!C195</f>
        <v>0</v>
      </c>
      <c r="E7" s="21">
        <f>data!D195</f>
        <v>0</v>
      </c>
      <c r="F7" s="21">
        <f>data!E195</f>
        <v>2631402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8213656</v>
      </c>
      <c r="D8" s="21">
        <f>data!C196</f>
        <v>0</v>
      </c>
      <c r="E8" s="21">
        <f>data!D196</f>
        <v>0</v>
      </c>
      <c r="F8" s="21">
        <f>data!E196</f>
        <v>8213656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734075411</v>
      </c>
      <c r="D9" s="21">
        <f>data!C197</f>
        <v>25780562</v>
      </c>
      <c r="E9" s="21">
        <f>data!D197</f>
        <v>0</v>
      </c>
      <c r="F9" s="21">
        <f>data!E197</f>
        <v>759855973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115987192</v>
      </c>
      <c r="D10" s="21">
        <f>data!C198</f>
        <v>1405146</v>
      </c>
      <c r="E10" s="21">
        <f>data!D198</f>
        <v>18622</v>
      </c>
      <c r="F10" s="21">
        <f>data!E198</f>
        <v>117373716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1437363</v>
      </c>
      <c r="D11" s="21">
        <f>data!C199</f>
        <v>0</v>
      </c>
      <c r="E11" s="21">
        <f>data!D199</f>
        <v>-193311</v>
      </c>
      <c r="F11" s="21">
        <f>data!E199</f>
        <v>1630674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402927336</v>
      </c>
      <c r="D12" s="21">
        <f>data!C200</f>
        <v>18230458</v>
      </c>
      <c r="E12" s="21">
        <f>data!D200</f>
        <v>24416281</v>
      </c>
      <c r="F12" s="21">
        <f>data!E200</f>
        <v>396741513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32127034</v>
      </c>
      <c r="D15" s="21">
        <f>data!C203</f>
        <v>-12803676</v>
      </c>
      <c r="E15" s="21">
        <f>data!D203</f>
        <v>547481</v>
      </c>
      <c r="F15" s="21">
        <f>data!E203</f>
        <v>18775877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1297399394</v>
      </c>
      <c r="D16" s="21">
        <f>data!C204</f>
        <v>32612490</v>
      </c>
      <c r="E16" s="21">
        <f>data!D204</f>
        <v>24789073</v>
      </c>
      <c r="F16" s="21">
        <f>data!E204</f>
        <v>1305222811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2874780</v>
      </c>
      <c r="D24" s="21">
        <f>data!C209</f>
        <v>328546</v>
      </c>
      <c r="E24" s="21">
        <f>data!D209</f>
        <v>0</v>
      </c>
      <c r="F24" s="21">
        <f>data!E209</f>
        <v>3203326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310270323</v>
      </c>
      <c r="D25" s="21">
        <f>data!C210</f>
        <v>23940970</v>
      </c>
      <c r="E25" s="21">
        <f>data!D210</f>
        <v>0</v>
      </c>
      <c r="F25" s="21">
        <f>data!E210</f>
        <v>334211293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86642266</v>
      </c>
      <c r="D26" s="21">
        <f>data!C211</f>
        <v>2846595</v>
      </c>
      <c r="E26" s="21">
        <f>data!D211</f>
        <v>18622</v>
      </c>
      <c r="F26" s="21">
        <f>data!E211</f>
        <v>89470239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354910998</v>
      </c>
      <c r="D28" s="21">
        <f>data!C213</f>
        <v>20370681</v>
      </c>
      <c r="E28" s="21">
        <f>data!D213</f>
        <v>24468155</v>
      </c>
      <c r="F28" s="21">
        <f>data!E213</f>
        <v>350813524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754698367</v>
      </c>
      <c r="D32" s="21">
        <f>data!C217</f>
        <v>47486792</v>
      </c>
      <c r="E32" s="21">
        <f>data!D217</f>
        <v>24486777</v>
      </c>
      <c r="F32" s="21">
        <f>data!E217</f>
        <v>777698382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University of Washington Medical Center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13138965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783798556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348347403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683680988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1815826947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6486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8869394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18960390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27829784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1856795696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/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University of Washington Medical Center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26893409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479319076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286017005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30395344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21612717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14520898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286724439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113649340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1952960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115602300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2631402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8213656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759855973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117373716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1630674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396741513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18775877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1305222811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777698382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527524429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183380248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93228638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276608886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1206460054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University of Washington Medical Center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73070862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54357963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1132663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37587438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13553611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179702537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149235768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149235768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13553611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281979766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386597801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682131178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13553611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668577567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208944182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208944182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1206460054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University of Washington Medical Center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1696776317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1479168640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3175944957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13138965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1815826944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27829784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1856795693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1319149264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87028330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6746154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93774484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1412923748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404830774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114374411.90000001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90513738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330774433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6367507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318573123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47100653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12918146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6293444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420250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13637279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2335637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1348139395.9000001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64784352.099999905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10520279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75304631.099999905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75304631.099999905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University of Washington Medical Center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33636</v>
      </c>
      <c r="D9" s="14">
        <f>data!D59</f>
        <v>87457</v>
      </c>
      <c r="E9" s="14">
        <f>data!E59</f>
        <v>9881</v>
      </c>
      <c r="F9" s="14">
        <f>data!F59</f>
        <v>0</v>
      </c>
      <c r="G9" s="14">
        <f>data!G59</f>
        <v>4683</v>
      </c>
      <c r="H9" s="14">
        <f>data!H59</f>
        <v>3113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384</v>
      </c>
      <c r="D10" s="26">
        <f>data!D60</f>
        <v>621</v>
      </c>
      <c r="E10" s="26">
        <f>data!E60</f>
        <v>43</v>
      </c>
      <c r="F10" s="26">
        <f>data!F60</f>
        <v>0</v>
      </c>
      <c r="G10" s="26">
        <f>data!G60</f>
        <v>31</v>
      </c>
      <c r="H10" s="26">
        <f>data!H60</f>
        <v>23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38932395.170000002</v>
      </c>
      <c r="D11" s="14">
        <f>data!D61</f>
        <v>51346273.579999998</v>
      </c>
      <c r="E11" s="14">
        <f>data!E61</f>
        <v>3895351.48</v>
      </c>
      <c r="F11" s="14">
        <f>data!F61</f>
        <v>0</v>
      </c>
      <c r="G11" s="14">
        <f>data!G61</f>
        <v>2704916.3</v>
      </c>
      <c r="H11" s="14">
        <f>data!H61</f>
        <v>2110582.59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12468024</v>
      </c>
      <c r="D12" s="14">
        <f>data!D62</f>
        <v>18038722</v>
      </c>
      <c r="E12" s="14">
        <f>data!E62</f>
        <v>1406254</v>
      </c>
      <c r="F12" s="14">
        <f>data!F62</f>
        <v>0</v>
      </c>
      <c r="G12" s="14">
        <f>data!G62</f>
        <v>960576</v>
      </c>
      <c r="H12" s="14">
        <f>data!H62</f>
        <v>740258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4211974.54</v>
      </c>
      <c r="D14" s="14">
        <f>data!D64</f>
        <v>4785078.29</v>
      </c>
      <c r="E14" s="14">
        <f>data!E64</f>
        <v>260564.03</v>
      </c>
      <c r="F14" s="14">
        <f>data!F64</f>
        <v>0</v>
      </c>
      <c r="G14" s="14">
        <f>data!G64</f>
        <v>147251.14000000001</v>
      </c>
      <c r="H14" s="14">
        <f>data!H64</f>
        <v>24123.34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5376.69</v>
      </c>
      <c r="D15" s="14">
        <f>data!D65</f>
        <v>10125.4</v>
      </c>
      <c r="E15" s="14">
        <f>data!E65</f>
        <v>764.03</v>
      </c>
      <c r="F15" s="14">
        <f>data!F65</f>
        <v>0</v>
      </c>
      <c r="G15" s="14">
        <f>data!G65</f>
        <v>1256.06</v>
      </c>
      <c r="H15" s="14">
        <f>data!H65</f>
        <v>492.03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530730.71</v>
      </c>
      <c r="D16" s="14">
        <f>data!D66</f>
        <v>655334.78</v>
      </c>
      <c r="E16" s="14">
        <f>data!E66</f>
        <v>57900.09</v>
      </c>
      <c r="F16" s="14">
        <f>data!F66</f>
        <v>0</v>
      </c>
      <c r="G16" s="14">
        <f>data!G66</f>
        <v>41538.68</v>
      </c>
      <c r="H16" s="14">
        <f>data!H66</f>
        <v>10491.17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3638075</v>
      </c>
      <c r="D17" s="14">
        <f>data!D67</f>
        <v>3569629</v>
      </c>
      <c r="E17" s="14">
        <f>data!E67</f>
        <v>499817</v>
      </c>
      <c r="F17" s="14">
        <f>data!F67</f>
        <v>0</v>
      </c>
      <c r="G17" s="14">
        <f>data!G67</f>
        <v>174929</v>
      </c>
      <c r="H17" s="14">
        <f>data!H67</f>
        <v>261154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35165.919999999998</v>
      </c>
      <c r="D18" s="14">
        <f>data!D68</f>
        <v>48031.34</v>
      </c>
      <c r="E18" s="14">
        <f>data!E68</f>
        <v>0</v>
      </c>
      <c r="F18" s="14">
        <f>data!F68</f>
        <v>0</v>
      </c>
      <c r="G18" s="14">
        <f>data!G68</f>
        <v>38436.080000000002</v>
      </c>
      <c r="H18" s="14">
        <f>data!H68</f>
        <v>13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35928.870000000003</v>
      </c>
      <c r="D19" s="14">
        <f>data!D69</f>
        <v>25257.94</v>
      </c>
      <c r="E19" s="14">
        <f>data!E69</f>
        <v>6471.68</v>
      </c>
      <c r="F19" s="14">
        <f>data!F69</f>
        <v>0</v>
      </c>
      <c r="G19" s="14">
        <f>data!G69</f>
        <v>5229.99</v>
      </c>
      <c r="H19" s="14">
        <f>data!H69</f>
        <v>1296.3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-3118.05</v>
      </c>
      <c r="D20" s="14">
        <f>-data!D70</f>
        <v>-4247.42</v>
      </c>
      <c r="E20" s="14">
        <f>-data!E70</f>
        <v>-3649.79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59854552.850000001</v>
      </c>
      <c r="D21" s="14">
        <f>data!D71</f>
        <v>78474204.910000011</v>
      </c>
      <c r="E21" s="14">
        <f>data!E71</f>
        <v>6123472.5200000005</v>
      </c>
      <c r="F21" s="14">
        <f>data!F71</f>
        <v>0</v>
      </c>
      <c r="G21" s="14">
        <f>data!G71</f>
        <v>4074133.2500000005</v>
      </c>
      <c r="H21" s="14">
        <f>data!H71</f>
        <v>3148410.4299999992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33631189</v>
      </c>
      <c r="D23" s="48">
        <f>+data!M669</f>
        <v>51323566</v>
      </c>
      <c r="E23" s="48">
        <f>+data!M670</f>
        <v>5355761</v>
      </c>
      <c r="F23" s="48">
        <f>+data!M671</f>
        <v>0</v>
      </c>
      <c r="G23" s="48">
        <f>+data!M672</f>
        <v>3468726</v>
      </c>
      <c r="H23" s="48">
        <f>+data!M673</f>
        <v>2060986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194025932</v>
      </c>
      <c r="D24" s="14">
        <f>data!D73</f>
        <v>305565178</v>
      </c>
      <c r="E24" s="14">
        <f>data!E73</f>
        <v>27172550</v>
      </c>
      <c r="F24" s="14">
        <f>data!F73</f>
        <v>0</v>
      </c>
      <c r="G24" s="14">
        <f>data!G73</f>
        <v>11923674</v>
      </c>
      <c r="H24" s="14">
        <f>data!H73</f>
        <v>7198390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144369.1</v>
      </c>
      <c r="D25" s="14">
        <f>data!D74</f>
        <v>4361924.03</v>
      </c>
      <c r="E25" s="14">
        <f>data!E74</f>
        <v>353519.6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194170301.09999999</v>
      </c>
      <c r="D26" s="14">
        <f>data!D75</f>
        <v>309927102.02999997</v>
      </c>
      <c r="E26" s="14">
        <f>data!E75</f>
        <v>27526069.600000001</v>
      </c>
      <c r="F26" s="14">
        <f>data!F75</f>
        <v>0</v>
      </c>
      <c r="G26" s="14">
        <f>data!G75</f>
        <v>11923674</v>
      </c>
      <c r="H26" s="14">
        <f>data!H75</f>
        <v>7198390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108104</v>
      </c>
      <c r="D28" s="14">
        <f>data!D76</f>
        <v>140011</v>
      </c>
      <c r="E28" s="14">
        <f>data!E76</f>
        <v>20594</v>
      </c>
      <c r="F28" s="14">
        <f>data!F76</f>
        <v>0</v>
      </c>
      <c r="G28" s="14">
        <f>data!G76</f>
        <v>7547</v>
      </c>
      <c r="H28" s="14">
        <f>data!H76</f>
        <v>11149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33464</v>
      </c>
      <c r="D29" s="14">
        <f>data!D77</f>
        <v>207063</v>
      </c>
      <c r="E29" s="14">
        <f>data!E77</f>
        <v>10076</v>
      </c>
      <c r="F29" s="14">
        <f>data!F77</f>
        <v>0</v>
      </c>
      <c r="G29" s="14">
        <f>data!G77</f>
        <v>15538</v>
      </c>
      <c r="H29" s="14">
        <f>data!H77</f>
        <v>13110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36564.923812118825</v>
      </c>
      <c r="D30" s="14">
        <f>data!D78</f>
        <v>47357.096387354482</v>
      </c>
      <c r="E30" s="14">
        <f>data!E78</f>
        <v>6965.68157502752</v>
      </c>
      <c r="F30" s="14">
        <f>data!F78</f>
        <v>0</v>
      </c>
      <c r="G30" s="14">
        <f>data!G78</f>
        <v>2552.6851921303632</v>
      </c>
      <c r="H30" s="14">
        <f>data!H78</f>
        <v>3771.0199028834531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481797.55000000005</v>
      </c>
      <c r="D31" s="14">
        <f>data!D79</f>
        <v>1022332.82</v>
      </c>
      <c r="E31" s="14">
        <f>data!E79</f>
        <v>79049.31</v>
      </c>
      <c r="F31" s="14">
        <f>data!F79</f>
        <v>0</v>
      </c>
      <c r="G31" s="14">
        <f>data!G79</f>
        <v>63376.27</v>
      </c>
      <c r="H31" s="14">
        <f>data!H79</f>
        <v>16949.41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324.37</v>
      </c>
      <c r="D32" s="84">
        <f>data!D80</f>
        <v>390.8</v>
      </c>
      <c r="E32" s="84">
        <f>data!E80</f>
        <v>102.73</v>
      </c>
      <c r="F32" s="84">
        <f>data!F80</f>
        <v>0</v>
      </c>
      <c r="G32" s="84">
        <f>data!G80</f>
        <v>118.03</v>
      </c>
      <c r="H32" s="84">
        <f>data!H80</f>
        <v>1.32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University of Washington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1767</v>
      </c>
      <c r="I41" s="14">
        <f>data!P59</f>
        <v>3286700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81</v>
      </c>
      <c r="I42" s="26">
        <f>data!P60</f>
        <v>245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8584354.9499999993</v>
      </c>
      <c r="I43" s="14">
        <f>data!P61</f>
        <v>22857724.170000002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2984953</v>
      </c>
      <c r="I44" s="14">
        <f>data!P62</f>
        <v>7968199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675759.71</v>
      </c>
      <c r="I46" s="14">
        <f>data!P64</f>
        <v>45210769.369999997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1250.2</v>
      </c>
      <c r="I47" s="14">
        <f>data!P65</f>
        <v>2170.6799999999998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164274.88</v>
      </c>
      <c r="I48" s="14">
        <f>data!P66</f>
        <v>2009728.12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76385</v>
      </c>
      <c r="I49" s="14">
        <f>data!P67</f>
        <v>6227855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41.04</v>
      </c>
      <c r="I50" s="14">
        <f>data!P68</f>
        <v>970150.07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1701.25</v>
      </c>
      <c r="I51" s="14">
        <f>data!P69</f>
        <v>36236.699999999997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-4145.91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12488720.029999999</v>
      </c>
      <c r="I53" s="14">
        <f>data!P71</f>
        <v>85278687.200000003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5020503</v>
      </c>
      <c r="I55" s="48">
        <f>+data!M681</f>
        <v>42901069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34006013</v>
      </c>
      <c r="I56" s="14">
        <f>data!P73</f>
        <v>213846396.30000001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1450108.8</v>
      </c>
      <c r="I57" s="14">
        <f>data!P74</f>
        <v>140686108.02000001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35456121.799999997</v>
      </c>
      <c r="I58" s="14">
        <f>data!P75</f>
        <v>354532504.32000005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759</v>
      </c>
      <c r="I60" s="14">
        <f>data!P76</f>
        <v>75992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12156</v>
      </c>
      <c r="I61" s="14">
        <f>data!P77</f>
        <v>14127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256.72294432581759</v>
      </c>
      <c r="I62" s="14">
        <f>data!P78</f>
        <v>25703.412365227316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70795.360000000001</v>
      </c>
      <c r="I63" s="14">
        <f>data!P79</f>
        <v>158215.4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24.78</v>
      </c>
      <c r="I64" s="26">
        <f>data!P80</f>
        <v>71.39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University of Washington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5348000</v>
      </c>
      <c r="D73" s="48">
        <f>data!R59</f>
        <v>3152900</v>
      </c>
      <c r="E73" s="212"/>
      <c r="F73" s="212"/>
      <c r="G73" s="14">
        <f>data!U59</f>
        <v>2626963</v>
      </c>
      <c r="H73" s="14">
        <f>data!V59</f>
        <v>324034</v>
      </c>
      <c r="I73" s="14">
        <f>data!W59</f>
        <v>146168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92</v>
      </c>
      <c r="D74" s="26">
        <f>data!R60</f>
        <v>72</v>
      </c>
      <c r="E74" s="26">
        <f>data!S60</f>
        <v>80</v>
      </c>
      <c r="F74" s="26">
        <f>data!T60</f>
        <v>0</v>
      </c>
      <c r="G74" s="26">
        <f>data!U60</f>
        <v>291</v>
      </c>
      <c r="H74" s="26">
        <f>data!V60</f>
        <v>105</v>
      </c>
      <c r="I74" s="26">
        <f>data!W60</f>
        <v>24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9261838.6500000004</v>
      </c>
      <c r="D75" s="14">
        <f>data!R61</f>
        <v>10287346.529999999</v>
      </c>
      <c r="E75" s="14">
        <f>data!S61</f>
        <v>4063042.89</v>
      </c>
      <c r="F75" s="14">
        <f>data!T61</f>
        <v>0</v>
      </c>
      <c r="G75" s="14">
        <f>data!U61</f>
        <v>21086848.699999999</v>
      </c>
      <c r="H75" s="14">
        <f>data!V61</f>
        <v>11578007.57</v>
      </c>
      <c r="I75" s="14">
        <f>data!W61</f>
        <v>2328294.7200000002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3254551</v>
      </c>
      <c r="D76" s="14">
        <f>data!R62</f>
        <v>3478590</v>
      </c>
      <c r="E76" s="14">
        <f>data!S62</f>
        <v>1405579</v>
      </c>
      <c r="F76" s="14">
        <f>data!T62</f>
        <v>0</v>
      </c>
      <c r="G76" s="14">
        <f>data!U62</f>
        <v>7856403</v>
      </c>
      <c r="H76" s="14">
        <f>data!V62</f>
        <v>3641753</v>
      </c>
      <c r="I76" s="14">
        <f>data!W62</f>
        <v>878243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760788.79</v>
      </c>
      <c r="D78" s="14">
        <f>data!R64</f>
        <v>4168800.12</v>
      </c>
      <c r="E78" s="14">
        <f>data!S64</f>
        <v>2594925.0099999998</v>
      </c>
      <c r="F78" s="14">
        <f>data!T64</f>
        <v>0</v>
      </c>
      <c r="G78" s="14">
        <f>data!U64</f>
        <v>18388579</v>
      </c>
      <c r="H78" s="14">
        <f>data!V64</f>
        <v>42182369.75</v>
      </c>
      <c r="I78" s="14">
        <f>data!W64</f>
        <v>529068.18999999994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2114.96</v>
      </c>
      <c r="D79" s="14">
        <f>data!R65</f>
        <v>2358.16</v>
      </c>
      <c r="E79" s="14">
        <f>data!S65</f>
        <v>0</v>
      </c>
      <c r="F79" s="14">
        <f>data!T65</f>
        <v>0</v>
      </c>
      <c r="G79" s="14">
        <f>data!U65</f>
        <v>4332.6099999999997</v>
      </c>
      <c r="H79" s="14">
        <f>data!V65</f>
        <v>1902.17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127856.28</v>
      </c>
      <c r="D80" s="14">
        <f>data!R66</f>
        <v>5159.17</v>
      </c>
      <c r="E80" s="14">
        <f>data!S66</f>
        <v>899455.85</v>
      </c>
      <c r="F80" s="14">
        <f>data!T66</f>
        <v>0</v>
      </c>
      <c r="G80" s="14">
        <f>data!U66</f>
        <v>25704685.969999999</v>
      </c>
      <c r="H80" s="14">
        <f>data!V66</f>
        <v>552471.75</v>
      </c>
      <c r="I80" s="14">
        <f>data!W66</f>
        <v>263611.15999999997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918550</v>
      </c>
      <c r="D81" s="14">
        <f>data!R67</f>
        <v>157134</v>
      </c>
      <c r="E81" s="14">
        <f>data!S67</f>
        <v>742211</v>
      </c>
      <c r="F81" s="14">
        <f>data!T67</f>
        <v>0</v>
      </c>
      <c r="G81" s="14">
        <f>data!U67</f>
        <v>2440778</v>
      </c>
      <c r="H81" s="14">
        <f>data!V67</f>
        <v>1858169</v>
      </c>
      <c r="I81" s="14">
        <f>data!W67</f>
        <v>1480439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1837.44</v>
      </c>
      <c r="D82" s="14">
        <f>data!R68</f>
        <v>155335.32</v>
      </c>
      <c r="E82" s="14">
        <f>data!S68</f>
        <v>1079211.9099999999</v>
      </c>
      <c r="F82" s="14">
        <f>data!T68</f>
        <v>0</v>
      </c>
      <c r="G82" s="14">
        <f>data!U68</f>
        <v>567668.77</v>
      </c>
      <c r="H82" s="14">
        <f>data!V68</f>
        <v>109825.91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5702.87</v>
      </c>
      <c r="D83" s="14">
        <f>data!R69</f>
        <v>1261659.45</v>
      </c>
      <c r="E83" s="14">
        <f>data!S69</f>
        <v>1178099.75</v>
      </c>
      <c r="F83" s="14">
        <f>data!T69</f>
        <v>0</v>
      </c>
      <c r="G83" s="14">
        <f>data!U69</f>
        <v>359927.36</v>
      </c>
      <c r="H83" s="14">
        <f>data!V69</f>
        <v>170578.44</v>
      </c>
      <c r="I83" s="14">
        <f>data!W69</f>
        <v>2765.97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-3528.26</v>
      </c>
      <c r="D84" s="14">
        <f>-data!R70</f>
        <v>-379409.4</v>
      </c>
      <c r="E84" s="14">
        <f>-data!S70</f>
        <v>-70539.48</v>
      </c>
      <c r="F84" s="14">
        <f>-data!T70</f>
        <v>0</v>
      </c>
      <c r="G84" s="14">
        <f>-data!U70</f>
        <v>-2376094.89</v>
      </c>
      <c r="H84" s="14">
        <f>-data!V70</f>
        <v>-742565.3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14329711.73</v>
      </c>
      <c r="D85" s="14">
        <f>data!R71</f>
        <v>19136973.350000001</v>
      </c>
      <c r="E85" s="14">
        <f>data!S71</f>
        <v>11891985.93</v>
      </c>
      <c r="F85" s="14">
        <f>data!T71</f>
        <v>0</v>
      </c>
      <c r="G85" s="14">
        <f>data!U71</f>
        <v>74033128.519999996</v>
      </c>
      <c r="H85" s="14">
        <f>data!V71</f>
        <v>59352512.289999999</v>
      </c>
      <c r="I85" s="14">
        <f>data!W71</f>
        <v>5482422.04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6751782</v>
      </c>
      <c r="D87" s="48">
        <f>+data!M683</f>
        <v>9598627</v>
      </c>
      <c r="E87" s="48">
        <f>+data!M684</f>
        <v>3211428</v>
      </c>
      <c r="F87" s="48">
        <f>+data!M685</f>
        <v>0</v>
      </c>
      <c r="G87" s="48">
        <f>+data!M686</f>
        <v>40165518</v>
      </c>
      <c r="H87" s="48">
        <f>+data!M687</f>
        <v>27760207</v>
      </c>
      <c r="I87" s="48">
        <f>+data!M688</f>
        <v>6254967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7582457</v>
      </c>
      <c r="D88" s="14">
        <f>data!R73</f>
        <v>39607544</v>
      </c>
      <c r="E88" s="14">
        <f>data!S73</f>
        <v>0</v>
      </c>
      <c r="F88" s="14">
        <f>data!T73</f>
        <v>0</v>
      </c>
      <c r="G88" s="14">
        <f>data!U73</f>
        <v>210891720.19</v>
      </c>
      <c r="H88" s="14">
        <f>data!V73</f>
        <v>115389630.40000001</v>
      </c>
      <c r="I88" s="14">
        <f>data!W73</f>
        <v>8552446.6999999993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19333996.5</v>
      </c>
      <c r="D89" s="14">
        <f>data!R74</f>
        <v>58074657.399999999</v>
      </c>
      <c r="E89" s="14">
        <f>data!S74</f>
        <v>0</v>
      </c>
      <c r="F89" s="14">
        <f>data!T74</f>
        <v>0</v>
      </c>
      <c r="G89" s="14">
        <f>data!U74</f>
        <v>166078862.97</v>
      </c>
      <c r="H89" s="14">
        <f>data!V74</f>
        <v>140667077.44</v>
      </c>
      <c r="I89" s="14">
        <f>data!W74</f>
        <v>58172994.700000003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26916453.5</v>
      </c>
      <c r="D90" s="14">
        <f>data!R75</f>
        <v>97682201.400000006</v>
      </c>
      <c r="E90" s="14">
        <f>data!S75</f>
        <v>0</v>
      </c>
      <c r="F90" s="14">
        <f>data!T75</f>
        <v>0</v>
      </c>
      <c r="G90" s="14">
        <f>data!U75</f>
        <v>376970583.15999997</v>
      </c>
      <c r="H90" s="14">
        <f>data!V75</f>
        <v>256056707.84</v>
      </c>
      <c r="I90" s="14">
        <f>data!W75</f>
        <v>66725441.400000006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34089</v>
      </c>
      <c r="D92" s="14">
        <f>data!R76</f>
        <v>3478.96</v>
      </c>
      <c r="E92" s="14">
        <f>data!S76</f>
        <v>16046</v>
      </c>
      <c r="F92" s="14">
        <f>data!T76</f>
        <v>0</v>
      </c>
      <c r="G92" s="14">
        <f>data!U76</f>
        <v>60656</v>
      </c>
      <c r="H92" s="14">
        <f>data!V76</f>
        <v>15713</v>
      </c>
      <c r="I92" s="14">
        <f>data!W76</f>
        <v>18322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1365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193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11530.208760372592</v>
      </c>
      <c r="D94" s="14">
        <f>data!R78</f>
        <v>1176.717858223645</v>
      </c>
      <c r="E94" s="14">
        <f>data!S78</f>
        <v>5427.3733394625424</v>
      </c>
      <c r="F94" s="14">
        <f>data!T78</f>
        <v>0</v>
      </c>
      <c r="G94" s="14">
        <f>data!U78</f>
        <v>20516.188288572852</v>
      </c>
      <c r="H94" s="14">
        <f>data!V78</f>
        <v>5314.739952821571</v>
      </c>
      <c r="I94" s="14">
        <f>data!W78</f>
        <v>6197.2039340416741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106936.04000000001</v>
      </c>
      <c r="D95" s="14">
        <f>data!R79</f>
        <v>12382.64</v>
      </c>
      <c r="E95" s="14">
        <f>data!S79</f>
        <v>418.26</v>
      </c>
      <c r="F95" s="14">
        <f>data!T79</f>
        <v>0</v>
      </c>
      <c r="G95" s="14">
        <f>data!U79</f>
        <v>9337.17</v>
      </c>
      <c r="H95" s="14">
        <f>data!V79</f>
        <v>35096.560000000005</v>
      </c>
      <c r="I95" s="14">
        <f>data!W79</f>
        <v>101598.34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29.41</v>
      </c>
      <c r="D96" s="84">
        <f>data!R80</f>
        <v>0.05</v>
      </c>
      <c r="E96" s="84">
        <f>data!S80</f>
        <v>0.38</v>
      </c>
      <c r="F96" s="84">
        <f>data!T80</f>
        <v>0</v>
      </c>
      <c r="G96" s="84">
        <f>data!U80</f>
        <v>1.0900000000000001</v>
      </c>
      <c r="H96" s="84">
        <f>data!V80</f>
        <v>46.47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University of Washington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156023</v>
      </c>
      <c r="D105" s="14">
        <f>data!Y59</f>
        <v>257309</v>
      </c>
      <c r="E105" s="14">
        <f>data!Z59</f>
        <v>263049</v>
      </c>
      <c r="F105" s="14">
        <f>data!AA59</f>
        <v>30401</v>
      </c>
      <c r="G105" s="212"/>
      <c r="H105" s="14">
        <f>data!AC59</f>
        <v>78904</v>
      </c>
      <c r="I105" s="14">
        <f>data!AD59</f>
        <v>24097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29</v>
      </c>
      <c r="D106" s="26">
        <f>data!Y60</f>
        <v>213</v>
      </c>
      <c r="E106" s="26">
        <f>data!Z60</f>
        <v>56</v>
      </c>
      <c r="F106" s="26">
        <f>data!AA60</f>
        <v>10</v>
      </c>
      <c r="G106" s="26">
        <f>data!AB60</f>
        <v>259</v>
      </c>
      <c r="H106" s="26">
        <f>data!AC60</f>
        <v>65</v>
      </c>
      <c r="I106" s="26">
        <f>data!AD60</f>
        <v>14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2716060.18</v>
      </c>
      <c r="D107" s="14">
        <f>data!Y61</f>
        <v>18641497.68</v>
      </c>
      <c r="E107" s="14">
        <f>data!Z61</f>
        <v>6528902.0999999996</v>
      </c>
      <c r="F107" s="14">
        <f>data!AA61</f>
        <v>1318454.98</v>
      </c>
      <c r="G107" s="14">
        <f>data!AB61</f>
        <v>28448330.48</v>
      </c>
      <c r="H107" s="14">
        <f>data!AC61</f>
        <v>5465928.2599999998</v>
      </c>
      <c r="I107" s="14">
        <f>data!AD61</f>
        <v>1108161.44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959503</v>
      </c>
      <c r="D108" s="14">
        <f>data!Y62</f>
        <v>6830829</v>
      </c>
      <c r="E108" s="14">
        <f>data!Z62</f>
        <v>2307318</v>
      </c>
      <c r="F108" s="14">
        <f>data!AA62</f>
        <v>513957</v>
      </c>
      <c r="G108" s="14">
        <f>data!AB62</f>
        <v>10678802</v>
      </c>
      <c r="H108" s="14">
        <f>data!AC62</f>
        <v>2028094</v>
      </c>
      <c r="I108" s="14">
        <f>data!AD62</f>
        <v>413597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747492.51</v>
      </c>
      <c r="D110" s="14">
        <f>data!Y64</f>
        <v>6777957.7599999998</v>
      </c>
      <c r="E110" s="14">
        <f>data!Z64</f>
        <v>187041.28</v>
      </c>
      <c r="F110" s="14">
        <f>data!AA64</f>
        <v>4586263.6500000004</v>
      </c>
      <c r="G110" s="14">
        <f>data!AB64</f>
        <v>140004026.38</v>
      </c>
      <c r="H110" s="14">
        <f>data!AC64</f>
        <v>1316466.9099999999</v>
      </c>
      <c r="I110" s="14">
        <f>data!AD64</f>
        <v>314343.94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6074.02</v>
      </c>
      <c r="E111" s="14">
        <f>data!Z65</f>
        <v>7.73</v>
      </c>
      <c r="F111" s="14">
        <f>data!AA65</f>
        <v>0</v>
      </c>
      <c r="G111" s="14">
        <f>data!AB65</f>
        <v>962.88</v>
      </c>
      <c r="H111" s="14">
        <f>data!AC65</f>
        <v>1228.6400000000001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290586.08</v>
      </c>
      <c r="D112" s="14">
        <f>data!Y66</f>
        <v>1098041.31</v>
      </c>
      <c r="E112" s="14">
        <f>data!Z66</f>
        <v>1361048.59</v>
      </c>
      <c r="F112" s="14">
        <f>data!AA66</f>
        <v>39561.11</v>
      </c>
      <c r="G112" s="14">
        <f>data!AB66</f>
        <v>17212827.18</v>
      </c>
      <c r="H112" s="14">
        <f>data!AC66</f>
        <v>7426.01</v>
      </c>
      <c r="I112" s="14">
        <f>data!AD66</f>
        <v>23174.93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1009574</v>
      </c>
      <c r="D113" s="14">
        <f>data!Y67</f>
        <v>4543668</v>
      </c>
      <c r="E113" s="14">
        <f>data!Z67</f>
        <v>2031045</v>
      </c>
      <c r="F113" s="14">
        <f>data!AA67</f>
        <v>419765</v>
      </c>
      <c r="G113" s="14">
        <f>data!AB67</f>
        <v>467841</v>
      </c>
      <c r="H113" s="14">
        <f>data!AC67</f>
        <v>545051</v>
      </c>
      <c r="I113" s="14">
        <f>data!AD67</f>
        <v>199383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148.32</v>
      </c>
      <c r="D114" s="14">
        <f>data!Y68</f>
        <v>302071.34999999998</v>
      </c>
      <c r="E114" s="14">
        <f>data!Z68</f>
        <v>343.44</v>
      </c>
      <c r="F114" s="14">
        <f>data!AA68</f>
        <v>0</v>
      </c>
      <c r="G114" s="14">
        <f>data!AB68</f>
        <v>1091287.02</v>
      </c>
      <c r="H114" s="14">
        <f>data!AC68</f>
        <v>205477.25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961.61</v>
      </c>
      <c r="D115" s="14">
        <f>data!Y69</f>
        <v>241557.37</v>
      </c>
      <c r="E115" s="14">
        <f>data!Z69</f>
        <v>43600.84</v>
      </c>
      <c r="F115" s="14">
        <f>data!AA69</f>
        <v>14206.36</v>
      </c>
      <c r="G115" s="14">
        <f>data!AB69</f>
        <v>261754.27</v>
      </c>
      <c r="H115" s="14">
        <f>data!AC69</f>
        <v>2019.98</v>
      </c>
      <c r="I115" s="14">
        <f>data!AD69</f>
        <v>164.7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-7453.84</v>
      </c>
      <c r="D116" s="14">
        <f>-data!Y70</f>
        <v>-238668.49</v>
      </c>
      <c r="E116" s="14">
        <f>-data!Z70</f>
        <v>0</v>
      </c>
      <c r="F116" s="14">
        <f>-data!AA70</f>
        <v>0</v>
      </c>
      <c r="G116" s="14">
        <f>-data!AB70</f>
        <v>-60098366.899999999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5716871.8600000013</v>
      </c>
      <c r="D117" s="14">
        <f>data!Y71</f>
        <v>38203027.999999993</v>
      </c>
      <c r="E117" s="14">
        <f>data!Z71</f>
        <v>12459306.979999999</v>
      </c>
      <c r="F117" s="14">
        <f>data!AA71</f>
        <v>6892208.1000000015</v>
      </c>
      <c r="G117" s="14">
        <f>data!AB71</f>
        <v>138067464.31000003</v>
      </c>
      <c r="H117" s="14">
        <f>data!AC71</f>
        <v>9571692.0500000007</v>
      </c>
      <c r="I117" s="14">
        <f>data!AD71</f>
        <v>2058825.0099999998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8700142</v>
      </c>
      <c r="D119" s="48">
        <f>+data!M690</f>
        <v>22272883</v>
      </c>
      <c r="E119" s="48">
        <f>+data!M691</f>
        <v>10803741</v>
      </c>
      <c r="F119" s="48">
        <f>+data!M692</f>
        <v>3238343</v>
      </c>
      <c r="G119" s="48">
        <f>+data!M693</f>
        <v>58224680</v>
      </c>
      <c r="H119" s="48">
        <f>+data!M694</f>
        <v>4188542</v>
      </c>
      <c r="I119" s="48">
        <f>+data!M695</f>
        <v>1171249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34968625.799999997</v>
      </c>
      <c r="D120" s="14">
        <f>data!Y73</f>
        <v>50084906.200000003</v>
      </c>
      <c r="E120" s="14">
        <f>data!Z73</f>
        <v>7419670</v>
      </c>
      <c r="F120" s="14">
        <f>data!AA73</f>
        <v>1435630</v>
      </c>
      <c r="G120" s="14">
        <f>data!AB73</f>
        <v>250750844.63</v>
      </c>
      <c r="H120" s="14">
        <f>data!AC73</f>
        <v>28244703</v>
      </c>
      <c r="I120" s="14">
        <f>data!AD73</f>
        <v>10193416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78253203.5</v>
      </c>
      <c r="D121" s="14">
        <f>data!Y74</f>
        <v>127590338.45999999</v>
      </c>
      <c r="E121" s="14">
        <f>data!Z74</f>
        <v>103725402</v>
      </c>
      <c r="F121" s="14">
        <f>data!AA74</f>
        <v>27916020.059999999</v>
      </c>
      <c r="G121" s="14">
        <f>data!AB74</f>
        <v>268005791.78999999</v>
      </c>
      <c r="H121" s="14">
        <f>data!AC74</f>
        <v>7538467</v>
      </c>
      <c r="I121" s="14">
        <f>data!AD74</f>
        <v>197984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113221829.3</v>
      </c>
      <c r="D122" s="14">
        <f>data!Y75</f>
        <v>177675244.66</v>
      </c>
      <c r="E122" s="14">
        <f>data!Z75</f>
        <v>111145072</v>
      </c>
      <c r="F122" s="14">
        <f>data!AA75</f>
        <v>29351650.059999999</v>
      </c>
      <c r="G122" s="14">
        <f>data!AB75</f>
        <v>518756636.41999996</v>
      </c>
      <c r="H122" s="14">
        <f>data!AC75</f>
        <v>35783170</v>
      </c>
      <c r="I122" s="14">
        <f>data!AD75</f>
        <v>10391400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11133</v>
      </c>
      <c r="D124" s="14">
        <f>data!Y76</f>
        <v>66137</v>
      </c>
      <c r="E124" s="14">
        <f>data!Z76</f>
        <v>26940</v>
      </c>
      <c r="F124" s="14">
        <f>data!AA76</f>
        <v>3295</v>
      </c>
      <c r="G124" s="14">
        <f>data!AB76</f>
        <v>18213.620000000003</v>
      </c>
      <c r="H124" s="14">
        <f>data!AC76</f>
        <v>3785</v>
      </c>
      <c r="I124" s="14">
        <f>data!AD76</f>
        <v>2037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1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3765.6080885103133</v>
      </c>
      <c r="D126" s="14">
        <f>data!Y78</f>
        <v>22370.07294977154</v>
      </c>
      <c r="E126" s="14">
        <f>data!Z78</f>
        <v>9112.1424507740794</v>
      </c>
      <c r="F126" s="14">
        <f>data!AA78</f>
        <v>1114.4955224684704</v>
      </c>
      <c r="G126" s="14">
        <f>data!AB78</f>
        <v>6160.5456564316191</v>
      </c>
      <c r="H126" s="14">
        <f>data!AC78</f>
        <v>1280.2323376458758</v>
      </c>
      <c r="I126" s="14">
        <f>data!AD78</f>
        <v>688.99161738035639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74769.03</v>
      </c>
      <c r="D127" s="14">
        <f>data!Y79</f>
        <v>262690.0199999999</v>
      </c>
      <c r="E127" s="14">
        <f>data!Z79</f>
        <v>76518.5</v>
      </c>
      <c r="F127" s="14">
        <f>data!AA79</f>
        <v>38472.71</v>
      </c>
      <c r="G127" s="14">
        <f>data!AB79</f>
        <v>11251.57</v>
      </c>
      <c r="H127" s="14">
        <f>data!AC79</f>
        <v>15852.19</v>
      </c>
      <c r="I127" s="14">
        <f>data!AD79</f>
        <v>326.72000000000003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21.16</v>
      </c>
      <c r="E128" s="26">
        <f>data!Z80</f>
        <v>5.57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2.77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University of Washington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283216</v>
      </c>
      <c r="D137" s="14">
        <f>data!AF59</f>
        <v>0</v>
      </c>
      <c r="E137" s="14">
        <f>data!AG59</f>
        <v>28765</v>
      </c>
      <c r="F137" s="14">
        <f>data!AH59</f>
        <v>0</v>
      </c>
      <c r="G137" s="14">
        <f>data!AI59</f>
        <v>0</v>
      </c>
      <c r="H137" s="14">
        <f>data!AJ59</f>
        <v>364006</v>
      </c>
      <c r="I137" s="14">
        <f>data!AK59</f>
        <v>46593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84</v>
      </c>
      <c r="D138" s="26">
        <f>data!AF60</f>
        <v>0</v>
      </c>
      <c r="E138" s="26">
        <f>data!AG60</f>
        <v>86</v>
      </c>
      <c r="F138" s="26">
        <f>data!AH60</f>
        <v>0</v>
      </c>
      <c r="G138" s="26">
        <f>data!AI60</f>
        <v>0</v>
      </c>
      <c r="H138" s="26">
        <f>data!AJ60</f>
        <v>762</v>
      </c>
      <c r="I138" s="26">
        <f>data!AK60</f>
        <v>26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8328267.4199999999</v>
      </c>
      <c r="D139" s="14">
        <f>data!AF61</f>
        <v>0</v>
      </c>
      <c r="E139" s="14">
        <f>data!AG61</f>
        <v>9979974.3699999992</v>
      </c>
      <c r="F139" s="14">
        <f>data!AH61</f>
        <v>0</v>
      </c>
      <c r="G139" s="14">
        <f>data!AI61</f>
        <v>0</v>
      </c>
      <c r="H139" s="14">
        <f>data!AJ61</f>
        <v>59005274.82</v>
      </c>
      <c r="I139" s="14">
        <f>data!AK61</f>
        <v>2507989.0699999998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3206233</v>
      </c>
      <c r="D140" s="14">
        <f>data!AF62</f>
        <v>0</v>
      </c>
      <c r="E140" s="14">
        <f>data!AG62</f>
        <v>2807253</v>
      </c>
      <c r="F140" s="14">
        <f>data!AH62</f>
        <v>0</v>
      </c>
      <c r="G140" s="14">
        <f>data!AI62</f>
        <v>0</v>
      </c>
      <c r="H140" s="14">
        <f>data!AJ62</f>
        <v>22122006</v>
      </c>
      <c r="I140" s="14">
        <f>data!AK62</f>
        <v>974196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119918.92</v>
      </c>
      <c r="D142" s="14">
        <f>data!AF64</f>
        <v>0</v>
      </c>
      <c r="E142" s="14">
        <f>data!AG64</f>
        <v>901624.01</v>
      </c>
      <c r="F142" s="14">
        <f>data!AH64</f>
        <v>0</v>
      </c>
      <c r="G142" s="14">
        <f>data!AI64</f>
        <v>0</v>
      </c>
      <c r="H142" s="14">
        <f>data!AJ64</f>
        <v>9872458.8200000003</v>
      </c>
      <c r="I142" s="14">
        <f>data!AK64</f>
        <v>17226.900000000001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806.53</v>
      </c>
      <c r="F143" s="14">
        <f>data!AH65</f>
        <v>0</v>
      </c>
      <c r="G143" s="14">
        <f>data!AI65</f>
        <v>0</v>
      </c>
      <c r="H143" s="14">
        <f>data!AJ65</f>
        <v>11133.4</v>
      </c>
      <c r="I143" s="14">
        <f>data!AK65</f>
        <v>948.62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31141.57</v>
      </c>
      <c r="D144" s="14">
        <f>data!AF66</f>
        <v>0</v>
      </c>
      <c r="E144" s="14">
        <f>data!AG66</f>
        <v>1338942.77</v>
      </c>
      <c r="F144" s="14">
        <f>data!AH66</f>
        <v>0</v>
      </c>
      <c r="G144" s="14">
        <f>data!AI66</f>
        <v>0</v>
      </c>
      <c r="H144" s="14">
        <f>data!AJ66</f>
        <v>672346.08</v>
      </c>
      <c r="I144" s="14">
        <f>data!AK66</f>
        <v>178.85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297609</v>
      </c>
      <c r="D145" s="14">
        <f>data!AF67</f>
        <v>0</v>
      </c>
      <c r="E145" s="14">
        <f>data!AG67</f>
        <v>456586</v>
      </c>
      <c r="F145" s="14">
        <f>data!AH67</f>
        <v>0</v>
      </c>
      <c r="G145" s="14">
        <f>data!AI67</f>
        <v>0</v>
      </c>
      <c r="H145" s="14">
        <f>data!AJ67</f>
        <v>5848711</v>
      </c>
      <c r="I145" s="14">
        <f>data!AK67</f>
        <v>24992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2726.23</v>
      </c>
      <c r="D146" s="14">
        <f>data!AF68</f>
        <v>0</v>
      </c>
      <c r="E146" s="14">
        <f>data!AG68</f>
        <v>2962.05</v>
      </c>
      <c r="F146" s="14">
        <f>data!AH68</f>
        <v>0</v>
      </c>
      <c r="G146" s="14">
        <f>data!AI68</f>
        <v>0</v>
      </c>
      <c r="H146" s="14">
        <f>data!AJ68</f>
        <v>4204073.24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33830.01</v>
      </c>
      <c r="D147" s="14">
        <f>data!AF69</f>
        <v>0</v>
      </c>
      <c r="E147" s="14">
        <f>data!AG69</f>
        <v>4798.2299999999996</v>
      </c>
      <c r="F147" s="14">
        <f>data!AH69</f>
        <v>0</v>
      </c>
      <c r="G147" s="14">
        <f>data!AI69</f>
        <v>0</v>
      </c>
      <c r="H147" s="14">
        <f>data!AJ69</f>
        <v>211726.09</v>
      </c>
      <c r="I147" s="14">
        <f>data!AK69</f>
        <v>3547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-18319.91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-1660993.38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12001406.24</v>
      </c>
      <c r="D149" s="14">
        <f>data!AF71</f>
        <v>0</v>
      </c>
      <c r="E149" s="14">
        <f>data!AG71</f>
        <v>15492946.959999999</v>
      </c>
      <c r="F149" s="14">
        <f>data!AH71</f>
        <v>0</v>
      </c>
      <c r="G149" s="14">
        <f>data!AI71</f>
        <v>0</v>
      </c>
      <c r="H149" s="14">
        <f>data!AJ71</f>
        <v>100286736.06999999</v>
      </c>
      <c r="I149" s="14">
        <f>data!AK71</f>
        <v>3529078.44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4421107</v>
      </c>
      <c r="D151" s="48">
        <f>+data!M697</f>
        <v>0</v>
      </c>
      <c r="E151" s="48">
        <f>+data!M698</f>
        <v>8967093</v>
      </c>
      <c r="F151" s="48">
        <f>+data!M699</f>
        <v>0</v>
      </c>
      <c r="G151" s="48">
        <f>+data!M700</f>
        <v>0</v>
      </c>
      <c r="H151" s="48">
        <f>+data!M701</f>
        <v>46115460</v>
      </c>
      <c r="I151" s="48">
        <f>+data!M702</f>
        <v>1155430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11351674.189999999</v>
      </c>
      <c r="D152" s="14">
        <f>data!AF73</f>
        <v>0</v>
      </c>
      <c r="E152" s="14">
        <f>data!AG73</f>
        <v>22145012</v>
      </c>
      <c r="F152" s="14">
        <f>data!AH73</f>
        <v>0</v>
      </c>
      <c r="G152" s="14">
        <f>data!AI73</f>
        <v>0</v>
      </c>
      <c r="H152" s="14">
        <f>data!AJ73</f>
        <v>13279961.119999999</v>
      </c>
      <c r="I152" s="14">
        <f>data!AK73</f>
        <v>7405700.7300000004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13298424.789999999</v>
      </c>
      <c r="D153" s="14">
        <f>data!AF74</f>
        <v>0</v>
      </c>
      <c r="E153" s="14">
        <f>data!AG74</f>
        <v>55182849.140000001</v>
      </c>
      <c r="F153" s="14">
        <f>data!AH74</f>
        <v>0</v>
      </c>
      <c r="G153" s="14">
        <f>data!AI74</f>
        <v>0</v>
      </c>
      <c r="H153" s="14">
        <f>data!AJ74</f>
        <v>198167804.63</v>
      </c>
      <c r="I153" s="14">
        <f>data!AK74</f>
        <v>117957.05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24650098.979999997</v>
      </c>
      <c r="D154" s="14">
        <f>data!AF75</f>
        <v>0</v>
      </c>
      <c r="E154" s="14">
        <f>data!AG75</f>
        <v>77327861.140000001</v>
      </c>
      <c r="F154" s="14">
        <f>data!AH75</f>
        <v>0</v>
      </c>
      <c r="G154" s="14">
        <f>data!AI75</f>
        <v>0</v>
      </c>
      <c r="H154" s="14">
        <f>data!AJ75</f>
        <v>211447765.75</v>
      </c>
      <c r="I154" s="14">
        <f>data!AK75</f>
        <v>7523657.7800000003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11381</v>
      </c>
      <c r="D156" s="14">
        <f>data!AF76</f>
        <v>0</v>
      </c>
      <c r="E156" s="14">
        <f>data!AG76</f>
        <v>14509</v>
      </c>
      <c r="F156" s="14">
        <f>data!AH76</f>
        <v>0</v>
      </c>
      <c r="G156" s="14">
        <f>data!AI76</f>
        <v>0</v>
      </c>
      <c r="H156" s="14">
        <f>data!AJ76</f>
        <v>198358.09999999998</v>
      </c>
      <c r="I156" s="14">
        <f>data!AK76</f>
        <v>800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2476</v>
      </c>
      <c r="F157" s="14">
        <f>data!AH77</f>
        <v>0</v>
      </c>
      <c r="G157" s="14">
        <f>data!AI77</f>
        <v>0</v>
      </c>
      <c r="H157" s="14">
        <f>data!AJ77</f>
        <v>54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3849.4912112939796</v>
      </c>
      <c r="D158" s="14">
        <f>data!AF78</f>
        <v>0</v>
      </c>
      <c r="E158" s="14">
        <f>data!AG78</f>
        <v>4907.500921242804</v>
      </c>
      <c r="F158" s="14">
        <f>data!AH78</f>
        <v>0</v>
      </c>
      <c r="G158" s="14">
        <f>data!AI78</f>
        <v>0</v>
      </c>
      <c r="H158" s="14">
        <f>data!AJ78</f>
        <v>67092.326038043422</v>
      </c>
      <c r="I158" s="14">
        <f>data!AK78</f>
        <v>270.59071865698826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24219.46</v>
      </c>
      <c r="D159" s="14">
        <f>data!AF79</f>
        <v>0</v>
      </c>
      <c r="E159" s="14">
        <f>data!AG79</f>
        <v>188618.26</v>
      </c>
      <c r="F159" s="14">
        <f>data!AH79</f>
        <v>0</v>
      </c>
      <c r="G159" s="14">
        <f>data!AI79</f>
        <v>0</v>
      </c>
      <c r="H159" s="14">
        <f>data!AJ79</f>
        <v>420916.69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45.75</v>
      </c>
      <c r="F160" s="26">
        <f>data!AH80</f>
        <v>0</v>
      </c>
      <c r="G160" s="26">
        <f>data!AI80</f>
        <v>0</v>
      </c>
      <c r="H160" s="26">
        <f>data!AJ80</f>
        <v>201.72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University of Washington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18328</v>
      </c>
      <c r="D169" s="14">
        <f>data!AM59</f>
        <v>0</v>
      </c>
      <c r="E169" s="14">
        <f>data!AN59</f>
        <v>1298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903934.23</v>
      </c>
      <c r="D171" s="14">
        <f>data!AM61</f>
        <v>0</v>
      </c>
      <c r="E171" s="14">
        <f>data!AN61</f>
        <v>14162.88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333011</v>
      </c>
      <c r="D172" s="14">
        <f>data!AM62</f>
        <v>0</v>
      </c>
      <c r="E172" s="14">
        <f>data!AN62</f>
        <v>4928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1187.71</v>
      </c>
      <c r="D174" s="14">
        <f>data!AM64</f>
        <v>0</v>
      </c>
      <c r="E174" s="14">
        <f>data!AN64</f>
        <v>15223.41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131.96</v>
      </c>
      <c r="D176" s="14">
        <f>data!AM66</f>
        <v>0</v>
      </c>
      <c r="E176" s="14">
        <f>data!AN66</f>
        <v>4236.63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9266</v>
      </c>
      <c r="D177" s="14">
        <f>data!AM67</f>
        <v>0</v>
      </c>
      <c r="E177" s="14">
        <f>data!AN67</f>
        <v>56340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3023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-250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1250303.8999999999</v>
      </c>
      <c r="D181" s="14">
        <f>data!AM71</f>
        <v>0</v>
      </c>
      <c r="E181" s="14">
        <f>data!AN71</f>
        <v>94890.919999999984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541327</v>
      </c>
      <c r="D183" s="48">
        <f>+data!M704</f>
        <v>0</v>
      </c>
      <c r="E183" s="48">
        <f>+data!M705</f>
        <v>212650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4631263.0199999996</v>
      </c>
      <c r="D184" s="14">
        <f>data!AM73</f>
        <v>0</v>
      </c>
      <c r="E184" s="14">
        <f>data!AN73</f>
        <v>55082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31085.14</v>
      </c>
      <c r="D185" s="14">
        <f>data!AM74</f>
        <v>0</v>
      </c>
      <c r="E185" s="14">
        <f>data!AN74</f>
        <v>1398271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4662348.1599999992</v>
      </c>
      <c r="D186" s="14">
        <f>data!AM75</f>
        <v>0</v>
      </c>
      <c r="E186" s="14">
        <f>data!AN75</f>
        <v>1453353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400</v>
      </c>
      <c r="D188" s="14">
        <f>data!AM76</f>
        <v>0</v>
      </c>
      <c r="E188" s="14">
        <f>data!AN76</f>
        <v>1661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135.29535932849413</v>
      </c>
      <c r="D190" s="14">
        <f>data!AM78</f>
        <v>0</v>
      </c>
      <c r="E190" s="14">
        <f>data!AN78</f>
        <v>561.81397961157188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6928.25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University of Washington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436</v>
      </c>
      <c r="E201" s="14">
        <f>data!AU59</f>
        <v>0</v>
      </c>
      <c r="F201" s="212"/>
      <c r="G201" s="212"/>
      <c r="H201" s="212"/>
      <c r="I201" s="14">
        <f>data!AY59</f>
        <v>312057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73</v>
      </c>
      <c r="E202" s="26">
        <f>data!AU60</f>
        <v>0</v>
      </c>
      <c r="F202" s="26">
        <f>data!AV60</f>
        <v>23</v>
      </c>
      <c r="G202" s="26">
        <f>data!AW60</f>
        <v>6</v>
      </c>
      <c r="H202" s="26">
        <f>data!AX60</f>
        <v>0</v>
      </c>
      <c r="I202" s="26">
        <f>data!AY60</f>
        <v>79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7580707.3099999996</v>
      </c>
      <c r="E203" s="14">
        <f>data!AU61</f>
        <v>0</v>
      </c>
      <c r="F203" s="14">
        <f>data!AV61</f>
        <v>2578804.04</v>
      </c>
      <c r="G203" s="14">
        <f>data!AW61</f>
        <v>510303.1</v>
      </c>
      <c r="H203" s="14">
        <f>data!AX61</f>
        <v>0</v>
      </c>
      <c r="I203" s="14">
        <f>data!AY61</f>
        <v>3140534.08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2569395</v>
      </c>
      <c r="E204" s="14">
        <f>data!AU62</f>
        <v>0</v>
      </c>
      <c r="F204" s="14">
        <f>data!AV62</f>
        <v>956525</v>
      </c>
      <c r="G204" s="14">
        <f>data!AW62</f>
        <v>183297</v>
      </c>
      <c r="H204" s="14">
        <f>data!AX62</f>
        <v>0</v>
      </c>
      <c r="I204" s="14">
        <f>data!AY62</f>
        <v>1098242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33847094</v>
      </c>
      <c r="E206" s="14">
        <f>data!AU64</f>
        <v>0</v>
      </c>
      <c r="F206" s="14">
        <f>data!AV64</f>
        <v>1482187.98</v>
      </c>
      <c r="G206" s="14">
        <f>data!AW64</f>
        <v>220730.51</v>
      </c>
      <c r="H206" s="14">
        <f>data!AX64</f>
        <v>0</v>
      </c>
      <c r="I206" s="14">
        <f>data!AY64</f>
        <v>1377912.03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8457.09</v>
      </c>
      <c r="E207" s="14">
        <f>data!AU65</f>
        <v>0</v>
      </c>
      <c r="F207" s="14">
        <f>data!AV65</f>
        <v>0</v>
      </c>
      <c r="G207" s="14">
        <f>data!AW65</f>
        <v>21213.360000000001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3565668.02</v>
      </c>
      <c r="E208" s="14">
        <f>data!AU66</f>
        <v>0</v>
      </c>
      <c r="F208" s="14">
        <f>data!AV66</f>
        <v>3577208.84</v>
      </c>
      <c r="G208" s="14">
        <f>data!AW66</f>
        <v>35772939.850000001</v>
      </c>
      <c r="H208" s="14">
        <f>data!AX66</f>
        <v>0</v>
      </c>
      <c r="I208" s="14">
        <f>data!AY66</f>
        <v>40587.269999999997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504639</v>
      </c>
      <c r="E209" s="14">
        <f>data!AU67</f>
        <v>0</v>
      </c>
      <c r="F209" s="14">
        <f>data!AV67</f>
        <v>119875</v>
      </c>
      <c r="G209" s="14">
        <f>data!AW67</f>
        <v>230474</v>
      </c>
      <c r="H209" s="14">
        <f>data!AX67</f>
        <v>0</v>
      </c>
      <c r="I209" s="14">
        <f>data!AY67</f>
        <v>326266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14594.8</v>
      </c>
      <c r="E210" s="14">
        <f>data!AU68</f>
        <v>0</v>
      </c>
      <c r="F210" s="14">
        <f>data!AV68</f>
        <v>258.64999999999998</v>
      </c>
      <c r="G210" s="14">
        <f>data!AW68</f>
        <v>9280.7999999999993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33142.19</v>
      </c>
      <c r="E211" s="14">
        <f>data!AU69</f>
        <v>0</v>
      </c>
      <c r="F211" s="14">
        <f>data!AV69</f>
        <v>1734.41</v>
      </c>
      <c r="G211" s="14">
        <f>data!AW69</f>
        <v>0</v>
      </c>
      <c r="H211" s="14">
        <f>data!AX69</f>
        <v>0</v>
      </c>
      <c r="I211" s="14">
        <f>data!AY69</f>
        <v>195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-22369.29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-48308.56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48101328.120000005</v>
      </c>
      <c r="E213" s="14">
        <f>data!AU71</f>
        <v>0</v>
      </c>
      <c r="F213" s="14">
        <f>data!AV71</f>
        <v>8716593.9199999999</v>
      </c>
      <c r="G213" s="14">
        <f>data!AW71</f>
        <v>36948238.619999997</v>
      </c>
      <c r="H213" s="14">
        <f>data!AX71</f>
        <v>0</v>
      </c>
      <c r="I213" s="14">
        <f>data!AY71</f>
        <v>5935427.8200000003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14736504</v>
      </c>
      <c r="E215" s="48">
        <f>+data!M712</f>
        <v>0</v>
      </c>
      <c r="F215" s="48">
        <f>+data!M713</f>
        <v>2745762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71358032.75</v>
      </c>
      <c r="E216" s="14">
        <f>data!AU73</f>
        <v>0</v>
      </c>
      <c r="F216" s="14">
        <f>data!AV73</f>
        <v>7689863.6500000004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2446587</v>
      </c>
      <c r="E217" s="14">
        <f>data!AU74</f>
        <v>0</v>
      </c>
      <c r="F217" s="14">
        <f>data!AV74</f>
        <v>5974836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73804619.75</v>
      </c>
      <c r="E218" s="14">
        <f>data!AU75</f>
        <v>0</v>
      </c>
      <c r="F218" s="14">
        <f>data!AV75</f>
        <v>13664699.65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20057</v>
      </c>
      <c r="E220" s="14">
        <f>data!AU76</f>
        <v>0</v>
      </c>
      <c r="F220" s="14">
        <f>data!AV76</f>
        <v>2656.35</v>
      </c>
      <c r="G220" s="14">
        <f>data!AW76</f>
        <v>9949</v>
      </c>
      <c r="H220" s="14">
        <f>data!AX76</f>
        <v>0</v>
      </c>
      <c r="I220" s="85">
        <f>data!AY76</f>
        <v>12420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2365</v>
      </c>
      <c r="G221" s="14">
        <f>data!AW77</f>
        <v>69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6784.0475551290165</v>
      </c>
      <c r="E222" s="14">
        <f>data!AU78</f>
        <v>0</v>
      </c>
      <c r="F222" s="14">
        <f>data!AV78</f>
        <v>898.4795693806135</v>
      </c>
      <c r="G222" s="14">
        <f>data!AW78</f>
        <v>3365.1338248979705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15</v>
      </c>
      <c r="E223" s="14">
        <f>data!AU79</f>
        <v>0</v>
      </c>
      <c r="F223" s="14">
        <f>data!AV79</f>
        <v>15776.51</v>
      </c>
      <c r="G223" s="14">
        <f>data!AW79</f>
        <v>10597.16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40.42</v>
      </c>
      <c r="E224" s="26">
        <f>data!AU80</f>
        <v>0</v>
      </c>
      <c r="F224" s="26">
        <f>data!AV80</f>
        <v>17.84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University of Washington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1113928</v>
      </c>
      <c r="D233" s="14">
        <f>data!BA59</f>
        <v>0</v>
      </c>
      <c r="E233" s="212"/>
      <c r="F233" s="212"/>
      <c r="G233" s="212"/>
      <c r="H233" s="14">
        <f>data!BE59</f>
        <v>1125561.03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44</v>
      </c>
      <c r="D234" s="26">
        <f>data!BA60</f>
        <v>7</v>
      </c>
      <c r="E234" s="26">
        <f>data!BB60</f>
        <v>76</v>
      </c>
      <c r="F234" s="26">
        <f>data!BC60</f>
        <v>0</v>
      </c>
      <c r="G234" s="26">
        <f>data!BD60</f>
        <v>0</v>
      </c>
      <c r="H234" s="26">
        <f>data!BE60</f>
        <v>132</v>
      </c>
      <c r="I234" s="26">
        <f>data!BF60</f>
        <v>189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1823031.22</v>
      </c>
      <c r="D235" s="14">
        <f>data!BA61</f>
        <v>293399.49</v>
      </c>
      <c r="E235" s="14">
        <f>data!BB61</f>
        <v>6587275.9299999997</v>
      </c>
      <c r="F235" s="14">
        <f>data!BC61</f>
        <v>0</v>
      </c>
      <c r="G235" s="14">
        <f>data!BD61</f>
        <v>0</v>
      </c>
      <c r="H235" s="14">
        <f>data!BE61</f>
        <v>9876025.1799999997</v>
      </c>
      <c r="I235" s="14">
        <f>data!BF61</f>
        <v>8273795.4400000004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646276</v>
      </c>
      <c r="D236" s="14">
        <f>data!BA62</f>
        <v>114263</v>
      </c>
      <c r="E236" s="14">
        <f>data!BB62</f>
        <v>2436232</v>
      </c>
      <c r="F236" s="14">
        <f>data!BC62</f>
        <v>0</v>
      </c>
      <c r="G236" s="14">
        <f>data!BD62</f>
        <v>0</v>
      </c>
      <c r="H236" s="14">
        <f>data!BE62</f>
        <v>3722246</v>
      </c>
      <c r="I236" s="14">
        <f>data!BF62</f>
        <v>3056570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2882184.65</v>
      </c>
      <c r="D238" s="14">
        <f>data!BA64</f>
        <v>12839.81</v>
      </c>
      <c r="E238" s="14">
        <f>data!BB64</f>
        <v>46970.23</v>
      </c>
      <c r="F238" s="14">
        <f>data!BC64</f>
        <v>0</v>
      </c>
      <c r="G238" s="14">
        <f>data!BD64</f>
        <v>551.82000000000005</v>
      </c>
      <c r="H238" s="14">
        <f>data!BE64</f>
        <v>2704561.62</v>
      </c>
      <c r="I238" s="14">
        <f>data!BF64</f>
        <v>738669.82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81.150000000000006</v>
      </c>
      <c r="F239" s="14">
        <f>data!BC65</f>
        <v>0</v>
      </c>
      <c r="G239" s="14">
        <f>data!BD65</f>
        <v>0</v>
      </c>
      <c r="H239" s="14">
        <f>data!BE65</f>
        <v>6272167.3899999997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366426.43</v>
      </c>
      <c r="D240" s="14">
        <f>data!BA66</f>
        <v>-49670.07</v>
      </c>
      <c r="E240" s="14">
        <f>data!BB66</f>
        <v>191262.5</v>
      </c>
      <c r="F240" s="14">
        <f>data!BC66</f>
        <v>0</v>
      </c>
      <c r="G240" s="14">
        <f>data!BD66</f>
        <v>3744867.66</v>
      </c>
      <c r="H240" s="14">
        <f>data!BE66</f>
        <v>19734563.960000001</v>
      </c>
      <c r="I240" s="14">
        <f>data!BF66</f>
        <v>246687.26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422155</v>
      </c>
      <c r="D241" s="14">
        <f>data!BA67</f>
        <v>13506</v>
      </c>
      <c r="E241" s="14">
        <f>data!BB67</f>
        <v>55713</v>
      </c>
      <c r="F241" s="14">
        <f>data!BC67</f>
        <v>0</v>
      </c>
      <c r="G241" s="14">
        <f>data!BD67</f>
        <v>13714</v>
      </c>
      <c r="H241" s="14">
        <f>data!BE67</f>
        <v>1841888</v>
      </c>
      <c r="I241" s="14">
        <f>data!BF67</f>
        <v>560649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41.04</v>
      </c>
      <c r="F242" s="14">
        <f>data!BC68</f>
        <v>0</v>
      </c>
      <c r="G242" s="14">
        <f>data!BD68</f>
        <v>0</v>
      </c>
      <c r="H242" s="14">
        <f>data!BE68</f>
        <v>3120310.14</v>
      </c>
      <c r="I242" s="14">
        <f>data!BF68</f>
        <v>45.49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453.67</v>
      </c>
      <c r="D243" s="14">
        <f>data!BA69</f>
        <v>1128</v>
      </c>
      <c r="E243" s="14">
        <f>data!BB69</f>
        <v>79681.3</v>
      </c>
      <c r="F243" s="14">
        <f>data!BC69</f>
        <v>0</v>
      </c>
      <c r="G243" s="14">
        <f>data!BD69</f>
        <v>182.46</v>
      </c>
      <c r="H243" s="14">
        <f>data!BE69</f>
        <v>231879.77</v>
      </c>
      <c r="I243" s="14">
        <f>data!BF69</f>
        <v>165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-6049577.8099999996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-1384543.31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90949.159999999218</v>
      </c>
      <c r="D245" s="14">
        <f>data!BA71</f>
        <v>385466.23</v>
      </c>
      <c r="E245" s="14">
        <f>data!BB71</f>
        <v>9397257.1500000004</v>
      </c>
      <c r="F245" s="14">
        <f>data!BC71</f>
        <v>0</v>
      </c>
      <c r="G245" s="14">
        <f>data!BD71</f>
        <v>3759315.94</v>
      </c>
      <c r="H245" s="14">
        <f>data!BE71</f>
        <v>46119098.750000007</v>
      </c>
      <c r="I245" s="14">
        <f>data!BF71</f>
        <v>12876582.010000002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16228</v>
      </c>
      <c r="D252" s="85">
        <f>data!BA76</f>
        <v>583</v>
      </c>
      <c r="E252" s="85">
        <f>data!BB76</f>
        <v>2405</v>
      </c>
      <c r="F252" s="85">
        <f>data!BC76</f>
        <v>0</v>
      </c>
      <c r="G252" s="85">
        <f>data!BD76</f>
        <v>592</v>
      </c>
      <c r="H252" s="85">
        <f>data!BE76</f>
        <v>18522</v>
      </c>
      <c r="I252" s="85">
        <f>data!BF76</f>
        <v>19557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197.19298622128022</v>
      </c>
      <c r="E254" s="85">
        <f>data!BB78</f>
        <v>813.46334796257111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University of Washington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29</v>
      </c>
      <c r="D266" s="26">
        <f>data!BH60</f>
        <v>0</v>
      </c>
      <c r="E266" s="26">
        <f>data!BI60</f>
        <v>43</v>
      </c>
      <c r="F266" s="26">
        <f>data!BJ60</f>
        <v>0</v>
      </c>
      <c r="G266" s="26">
        <f>data!BK60</f>
        <v>3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1967745.57</v>
      </c>
      <c r="D267" s="14">
        <f>data!BH61</f>
        <v>0</v>
      </c>
      <c r="E267" s="14">
        <f>data!BI61</f>
        <v>5805231.6100000003</v>
      </c>
      <c r="F267" s="14">
        <f>data!BJ61</f>
        <v>0</v>
      </c>
      <c r="G267" s="14">
        <f>data!BK61</f>
        <v>159361.9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748617</v>
      </c>
      <c r="D268" s="14">
        <f>data!BH62</f>
        <v>0</v>
      </c>
      <c r="E268" s="14">
        <f>data!BI62</f>
        <v>-26596160</v>
      </c>
      <c r="F268" s="14">
        <f>data!BJ62</f>
        <v>0</v>
      </c>
      <c r="G268" s="14">
        <f>data!BK62</f>
        <v>64442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247689.88</v>
      </c>
      <c r="D270" s="14">
        <f>data!BH64</f>
        <v>1.38</v>
      </c>
      <c r="E270" s="14">
        <f>data!BI64</f>
        <v>-2352352.37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6341.08</v>
      </c>
      <c r="D271" s="14">
        <f>data!BH65</f>
        <v>0</v>
      </c>
      <c r="E271" s="14">
        <f>data!BI65</f>
        <v>764.03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192253.82</v>
      </c>
      <c r="D272" s="14">
        <f>data!BH66</f>
        <v>67470181.159999996</v>
      </c>
      <c r="E272" s="14">
        <f>data!BI66</f>
        <v>22088788.079999998</v>
      </c>
      <c r="F272" s="14">
        <f>data!BJ66</f>
        <v>10893773.59</v>
      </c>
      <c r="G272" s="14">
        <f>data!BK66</f>
        <v>18260040.800000001</v>
      </c>
      <c r="H272" s="14">
        <f>data!BL66</f>
        <v>1668314.06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146149</v>
      </c>
      <c r="D273" s="14">
        <f>data!BH67</f>
        <v>1309871</v>
      </c>
      <c r="E273" s="14">
        <f>data!BI67</f>
        <v>2967485</v>
      </c>
      <c r="F273" s="14">
        <f>data!BJ67</f>
        <v>6139</v>
      </c>
      <c r="G273" s="14">
        <f>data!BK67</f>
        <v>5166</v>
      </c>
      <c r="H273" s="14">
        <f>data!BL67</f>
        <v>28934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523521.7</v>
      </c>
      <c r="D274" s="14">
        <f>data!BH68</f>
        <v>0</v>
      </c>
      <c r="E274" s="14">
        <f>data!BI68</f>
        <v>54666.62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11421.02</v>
      </c>
      <c r="D275" s="14">
        <f>data!BH69</f>
        <v>0</v>
      </c>
      <c r="E275" s="14">
        <f>data!BI69</f>
        <v>-3869757.67</v>
      </c>
      <c r="F275" s="14">
        <f>data!BJ69</f>
        <v>0.56999999999999995</v>
      </c>
      <c r="G275" s="14">
        <f>data!BK69</f>
        <v>1.36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-175782.23</v>
      </c>
      <c r="D276" s="14">
        <f>-data!BH70</f>
        <v>-1092448.0900000001</v>
      </c>
      <c r="E276" s="14">
        <f>-data!BI70</f>
        <v>-11021713.640000001</v>
      </c>
      <c r="F276" s="14">
        <f>-data!BJ70</f>
        <v>0</v>
      </c>
      <c r="G276" s="14">
        <f>-data!BK70</f>
        <v>-102039.13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3667956.8400000003</v>
      </c>
      <c r="D277" s="14">
        <f>data!BH71</f>
        <v>67687605.449999988</v>
      </c>
      <c r="E277" s="14">
        <f>data!BI71</f>
        <v>-12923048.340000004</v>
      </c>
      <c r="F277" s="14">
        <f>data!BJ71</f>
        <v>10899913.16</v>
      </c>
      <c r="G277" s="14">
        <f>data!BK71</f>
        <v>18386972.93</v>
      </c>
      <c r="H277" s="14">
        <f>data!BL71</f>
        <v>1697248.06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2639</v>
      </c>
      <c r="D284" s="85">
        <f>data!BH76</f>
        <v>0</v>
      </c>
      <c r="E284" s="85">
        <f>data!BI76</f>
        <v>128099</v>
      </c>
      <c r="F284" s="85">
        <f>data!BJ76</f>
        <v>265</v>
      </c>
      <c r="G284" s="85">
        <f>data!BK76</f>
        <v>223</v>
      </c>
      <c r="H284" s="85">
        <f>data!BL76</f>
        <v>1249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43328.000586551927</v>
      </c>
      <c r="F286" s="213" t="str">
        <f>IF(data!BJ78&gt;0,data!BJ78,"")</f>
        <v>x</v>
      </c>
      <c r="G286" s="85">
        <f>data!BK78</f>
        <v>75.427162825635477</v>
      </c>
      <c r="H286" s="85">
        <f>data!BL78</f>
        <v>422.45975950322298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4327.76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University of Washington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4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2498097.4300000002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204010.4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847286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69989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541217.34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11878.8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140568.41</v>
      </c>
      <c r="H302" s="14">
        <f>data!BS64</f>
        <v>4007.31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500.07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55688975.670000002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7752255.2999999998</v>
      </c>
      <c r="H304" s="14">
        <f>data!BS66</f>
        <v>18460.599999999999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89987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24671</v>
      </c>
      <c r="H305" s="14">
        <f>data!BS67</f>
        <v>23930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63009.37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785676.80000000005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-1989.53</v>
      </c>
      <c r="H307" s="14">
        <f>data!BS69</f>
        <v>38.97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-1469691.04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-1275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59056937.439999998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7914230.1799999997</v>
      </c>
      <c r="H309" s="14">
        <f>data!BS71</f>
        <v>320436.27999999997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3453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1065</v>
      </c>
      <c r="H316" s="85">
        <f>data!BS76</f>
        <v>1033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349.40026546583613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3.5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University of Washington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33</v>
      </c>
      <c r="F330" s="26">
        <f>data!BX60</f>
        <v>52</v>
      </c>
      <c r="G330" s="26">
        <f>data!BY60</f>
        <v>19</v>
      </c>
      <c r="H330" s="26">
        <f>data!BZ60</f>
        <v>49</v>
      </c>
      <c r="I330" s="26">
        <f>data!CA60</f>
        <v>7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6037255.1600000001</v>
      </c>
      <c r="F331" s="86">
        <f>data!BX61</f>
        <v>5420589.79</v>
      </c>
      <c r="G331" s="86">
        <f>data!BY61</f>
        <v>2154855.54</v>
      </c>
      <c r="H331" s="86">
        <f>data!BZ61</f>
        <v>4881502.54</v>
      </c>
      <c r="I331" s="86">
        <f>data!CA61</f>
        <v>844636.79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1595579</v>
      </c>
      <c r="F332" s="86">
        <f>data!BX62</f>
        <v>1828400</v>
      </c>
      <c r="G332" s="86">
        <f>data!BY62</f>
        <v>759438</v>
      </c>
      <c r="H332" s="86">
        <f>data!BZ62</f>
        <v>1658217</v>
      </c>
      <c r="I332" s="86">
        <f>data!CA62</f>
        <v>290726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11339.53</v>
      </c>
      <c r="F334" s="86">
        <f>data!BX64</f>
        <v>548188.19999999995</v>
      </c>
      <c r="G334" s="86">
        <f>data!BY64</f>
        <v>7665.08</v>
      </c>
      <c r="H334" s="86">
        <f>data!BZ64</f>
        <v>22740.11</v>
      </c>
      <c r="I334" s="86">
        <f>data!CA64</f>
        <v>15978.14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282.02</v>
      </c>
      <c r="F335" s="86">
        <f>data!BX65</f>
        <v>196.01</v>
      </c>
      <c r="G335" s="86">
        <f>data!BY65</f>
        <v>4112.95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10718475.24</v>
      </c>
      <c r="E336" s="86">
        <f>data!BW66</f>
        <v>506273.51</v>
      </c>
      <c r="F336" s="86">
        <f>data!BX66</f>
        <v>3215828.67</v>
      </c>
      <c r="G336" s="86">
        <f>data!BY66</f>
        <v>99667.67</v>
      </c>
      <c r="H336" s="86">
        <f>data!BZ66</f>
        <v>7370.14</v>
      </c>
      <c r="I336" s="86">
        <f>data!CA66</f>
        <v>6934.69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136028</v>
      </c>
      <c r="E337" s="86">
        <f>data!BW67</f>
        <v>28123</v>
      </c>
      <c r="F337" s="86">
        <f>data!BX67</f>
        <v>44519</v>
      </c>
      <c r="G337" s="86">
        <f>data!BY67</f>
        <v>102904</v>
      </c>
      <c r="H337" s="86">
        <f>data!BZ67</f>
        <v>117360</v>
      </c>
      <c r="I337" s="86">
        <f>data!CA67</f>
        <v>11189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440.48</v>
      </c>
      <c r="E338" s="86">
        <f>data!BW68</f>
        <v>366</v>
      </c>
      <c r="F338" s="86">
        <f>data!BX68</f>
        <v>196176.16</v>
      </c>
      <c r="G338" s="86">
        <f>data!BY68</f>
        <v>2096.09</v>
      </c>
      <c r="H338" s="86">
        <f>data!BZ68</f>
        <v>144.56</v>
      </c>
      <c r="I338" s="86">
        <f>data!CA68</f>
        <v>92906.28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201029.24</v>
      </c>
      <c r="F339" s="86">
        <f>data!BX69</f>
        <v>6904000.9199999999</v>
      </c>
      <c r="G339" s="86">
        <f>data!BY69</f>
        <v>47554.239999999998</v>
      </c>
      <c r="H339" s="86">
        <f>data!BZ69</f>
        <v>8315</v>
      </c>
      <c r="I339" s="86">
        <f>data!CA69</f>
        <v>257252.55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-45000</v>
      </c>
      <c r="G340" s="14">
        <f>-data!BY70</f>
        <v>0</v>
      </c>
      <c r="H340" s="14">
        <f>-data!BZ70</f>
        <v>-30</v>
      </c>
      <c r="I340" s="14">
        <f>-data!CA70</f>
        <v>-4200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10854943.720000001</v>
      </c>
      <c r="E341" s="14">
        <f>data!BW71</f>
        <v>8380247.46</v>
      </c>
      <c r="F341" s="14">
        <f>data!BX71</f>
        <v>18112898.75</v>
      </c>
      <c r="G341" s="14">
        <f>data!BY71</f>
        <v>3178293.5700000003</v>
      </c>
      <c r="H341" s="14">
        <f>data!BZ71</f>
        <v>6695619.3499999996</v>
      </c>
      <c r="I341" s="14">
        <f>data!CA71</f>
        <v>1515423.45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4880</v>
      </c>
      <c r="E348" s="85">
        <f>data!BW76</f>
        <v>1214</v>
      </c>
      <c r="F348" s="85">
        <f>data!BX76</f>
        <v>1862</v>
      </c>
      <c r="G348" s="85">
        <f>data!BY76</f>
        <v>4396</v>
      </c>
      <c r="H348" s="85">
        <f>data!BZ76</f>
        <v>0</v>
      </c>
      <c r="I348" s="85">
        <f>data!CA76</f>
        <v>483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1650.6033838076282</v>
      </c>
      <c r="E350" s="85">
        <f>data!BW78</f>
        <v>410.62141556197969</v>
      </c>
      <c r="F350" s="85">
        <f>data!BX78</f>
        <v>629.7998976741402</v>
      </c>
      <c r="G350" s="85">
        <f>data!BY78</f>
        <v>1486.8959990201504</v>
      </c>
      <c r="H350" s="85">
        <f>data!BZ78</f>
        <v>0</v>
      </c>
      <c r="I350" s="85">
        <f>data!CA78</f>
        <v>163.36914638915667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University of Washington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2</v>
      </c>
      <c r="D362" s="26">
        <f>data!CC60</f>
        <v>1</v>
      </c>
      <c r="E362" s="217"/>
      <c r="F362" s="211"/>
      <c r="G362" s="211"/>
      <c r="H362" s="211"/>
      <c r="I362" s="87">
        <f>data!CE60</f>
        <v>4592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134448.65</v>
      </c>
      <c r="D363" s="86">
        <f>data!CC61</f>
        <v>55247.67</v>
      </c>
      <c r="E363" s="218"/>
      <c r="F363" s="219"/>
      <c r="G363" s="219"/>
      <c r="H363" s="219"/>
      <c r="I363" s="86">
        <f>data!CE61</f>
        <v>404830774.05000007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44161</v>
      </c>
      <c r="D364" s="86">
        <f>data!CC62</f>
        <v>18839</v>
      </c>
      <c r="E364" s="218"/>
      <c r="F364" s="219"/>
      <c r="G364" s="219"/>
      <c r="H364" s="219"/>
      <c r="I364" s="86">
        <f>data!CE62</f>
        <v>114374412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89972521.159999996</v>
      </c>
      <c r="E365" s="218"/>
      <c r="F365" s="219"/>
      <c r="G365" s="219"/>
      <c r="H365" s="219"/>
      <c r="I365" s="86">
        <f>data!CE63</f>
        <v>90513738.5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1742.09</v>
      </c>
      <c r="D366" s="86">
        <f>data!CC64</f>
        <v>0</v>
      </c>
      <c r="E366" s="218"/>
      <c r="F366" s="219"/>
      <c r="G366" s="219"/>
      <c r="H366" s="219"/>
      <c r="I366" s="86">
        <f>data!CE64</f>
        <v>330774432.50999993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87.33</v>
      </c>
      <c r="D367" s="86">
        <f>data!CC65</f>
        <v>0</v>
      </c>
      <c r="E367" s="218"/>
      <c r="F367" s="219"/>
      <c r="G367" s="219"/>
      <c r="H367" s="219"/>
      <c r="I367" s="86">
        <f>data!CE65</f>
        <v>6367507.29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9623.6200000000008</v>
      </c>
      <c r="D368" s="86">
        <f>data!CC66</f>
        <v>117483</v>
      </c>
      <c r="E368" s="218"/>
      <c r="F368" s="219"/>
      <c r="G368" s="219"/>
      <c r="H368" s="219"/>
      <c r="I368" s="86">
        <f>data!CE66</f>
        <v>319008123.02000004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2317</v>
      </c>
      <c r="D369" s="86">
        <f>data!CC67</f>
        <v>12046</v>
      </c>
      <c r="E369" s="218"/>
      <c r="F369" s="219"/>
      <c r="G369" s="219"/>
      <c r="H369" s="219"/>
      <c r="I369" s="86">
        <f>data!CE67</f>
        <v>47100653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25482</v>
      </c>
      <c r="D370" s="86">
        <f>data!CC68</f>
        <v>0</v>
      </c>
      <c r="E370" s="218"/>
      <c r="F370" s="219"/>
      <c r="G370" s="219"/>
      <c r="H370" s="219"/>
      <c r="I370" s="86">
        <f>data!CE68</f>
        <v>12918145.879999999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215.24</v>
      </c>
      <c r="D371" s="86">
        <f>data!CC69</f>
        <v>13647013.810000001</v>
      </c>
      <c r="E371" s="86">
        <f>data!CD69</f>
        <v>0</v>
      </c>
      <c r="F371" s="219"/>
      <c r="G371" s="219"/>
      <c r="H371" s="219"/>
      <c r="I371" s="86">
        <f>data!CE69</f>
        <v>22251380.350000001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-87028329.120000005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218076.92999999996</v>
      </c>
      <c r="D373" s="86">
        <f>data!CC71</f>
        <v>103823150.64</v>
      </c>
      <c r="E373" s="86">
        <f>data!CD71</f>
        <v>0</v>
      </c>
      <c r="F373" s="219"/>
      <c r="G373" s="219"/>
      <c r="H373" s="219"/>
      <c r="I373" s="14">
        <f>data!CE71</f>
        <v>1261110837.48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-6746154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1696776316.6800003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1479168640.1200004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3175944956.7999997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100</v>
      </c>
      <c r="D380" s="85">
        <f>data!CC76</f>
        <v>520</v>
      </c>
      <c r="E380" s="214"/>
      <c r="F380" s="211"/>
      <c r="G380" s="211"/>
      <c r="H380" s="211"/>
      <c r="I380" s="14">
        <f>data!CE76</f>
        <v>1125561.0299999998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312057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33.823839832123532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355251.79990394542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3309568.4599999995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1446.0500000000002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University of Washington Medical Center Year End Report</dc:title>
  <dc:subject>2019 University of Washington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2019-12-31T23:40:51Z</dcterms:modified>
</cp:coreProperties>
</file>