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C51" i="1" l="1"/>
  <c r="CC47" i="1" l="1"/>
  <c r="C231" i="1" l="1"/>
  <c r="CE69" i="1" l="1"/>
  <c r="D390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W815" i="10"/>
  <c r="X813" i="10"/>
  <c r="X815" i="10" s="1"/>
  <c r="W813" i="10"/>
  <c r="V813" i="10"/>
  <c r="V815" i="10" s="1"/>
  <c r="U813" i="10"/>
  <c r="U815" i="10" s="1"/>
  <c r="A813" i="10"/>
  <c r="T812" i="10"/>
  <c r="S812" i="10"/>
  <c r="R812" i="10"/>
  <c r="Q812" i="10"/>
  <c r="P812" i="10"/>
  <c r="M812" i="10"/>
  <c r="I812" i="10"/>
  <c r="H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E546" i="10"/>
  <c r="E545" i="10"/>
  <c r="E544" i="10"/>
  <c r="F544" i="10"/>
  <c r="H540" i="10"/>
  <c r="E540" i="10"/>
  <c r="F540" i="10"/>
  <c r="H539" i="10"/>
  <c r="F539" i="10"/>
  <c r="E539" i="10"/>
  <c r="E538" i="10"/>
  <c r="F537" i="10"/>
  <c r="E537" i="10"/>
  <c r="H537" i="10"/>
  <c r="E536" i="10"/>
  <c r="H535" i="10"/>
  <c r="F535" i="10"/>
  <c r="E535" i="10"/>
  <c r="H534" i="10"/>
  <c r="E534" i="10"/>
  <c r="F534" i="10"/>
  <c r="F533" i="10"/>
  <c r="E533" i="10"/>
  <c r="H533" i="10"/>
  <c r="F532" i="10"/>
  <c r="E532" i="10"/>
  <c r="H532" i="10"/>
  <c r="E531" i="10"/>
  <c r="E530" i="10"/>
  <c r="F530" i="10"/>
  <c r="F529" i="10"/>
  <c r="E529" i="10"/>
  <c r="E528" i="10"/>
  <c r="H527" i="10"/>
  <c r="F527" i="10"/>
  <c r="E527" i="10"/>
  <c r="E526" i="10"/>
  <c r="F526" i="10"/>
  <c r="E525" i="10"/>
  <c r="F525" i="10"/>
  <c r="F524" i="10"/>
  <c r="E524" i="10"/>
  <c r="E523" i="10"/>
  <c r="E522" i="10"/>
  <c r="F522" i="10"/>
  <c r="F521" i="10"/>
  <c r="E520" i="10"/>
  <c r="F520" i="10"/>
  <c r="E519" i="10"/>
  <c r="F518" i="10"/>
  <c r="E518" i="10"/>
  <c r="E517" i="10"/>
  <c r="E516" i="10"/>
  <c r="F516" i="10"/>
  <c r="F515" i="10"/>
  <c r="E515" i="10"/>
  <c r="E514" i="10"/>
  <c r="F513" i="10"/>
  <c r="F512" i="10"/>
  <c r="F511" i="10"/>
  <c r="E511" i="10"/>
  <c r="E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F504" i="10"/>
  <c r="E504" i="10"/>
  <c r="E503" i="10"/>
  <c r="F503" i="10"/>
  <c r="E502" i="10"/>
  <c r="E501" i="10"/>
  <c r="H500" i="10"/>
  <c r="E500" i="10"/>
  <c r="F500" i="10"/>
  <c r="E499" i="10"/>
  <c r="H499" i="10"/>
  <c r="F498" i="10"/>
  <c r="E498" i="10"/>
  <c r="H497" i="10"/>
  <c r="F497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C463" i="10"/>
  <c r="B463" i="10"/>
  <c r="C459" i="10"/>
  <c r="B459" i="10"/>
  <c r="B458" i="10"/>
  <c r="B455" i="10"/>
  <c r="B454" i="10"/>
  <c r="C447" i="10"/>
  <c r="C446" i="10"/>
  <c r="C445" i="10"/>
  <c r="C444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68" i="10" s="1"/>
  <c r="D373" i="10" s="1"/>
  <c r="D391" i="10" s="1"/>
  <c r="D393" i="10" s="1"/>
  <c r="D396" i="10" s="1"/>
  <c r="D329" i="10"/>
  <c r="D328" i="10"/>
  <c r="D319" i="10"/>
  <c r="D314" i="10"/>
  <c r="D290" i="10"/>
  <c r="D283" i="10"/>
  <c r="D275" i="10"/>
  <c r="D277" i="10" s="1"/>
  <c r="D265" i="10"/>
  <c r="D260" i="10"/>
  <c r="D240" i="10"/>
  <c r="B447" i="10" s="1"/>
  <c r="D236" i="10"/>
  <c r="B446" i="10" s="1"/>
  <c r="C231" i="10"/>
  <c r="BZ722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S816" i="10" s="1"/>
  <c r="CE78" i="10"/>
  <c r="CE77" i="10"/>
  <c r="CF77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575" i="10" s="1"/>
  <c r="CE70" i="10"/>
  <c r="M816" i="10" s="1"/>
  <c r="CE69" i="10"/>
  <c r="CC69" i="10"/>
  <c r="CE68" i="10"/>
  <c r="CC68" i="10"/>
  <c r="K812" i="10" s="1"/>
  <c r="CE66" i="10"/>
  <c r="I816" i="10" s="1"/>
  <c r="CE65" i="10"/>
  <c r="H816" i="10" s="1"/>
  <c r="CE64" i="10"/>
  <c r="CC64" i="10"/>
  <c r="G812" i="10" s="1"/>
  <c r="CE63" i="10"/>
  <c r="F816" i="10" s="1"/>
  <c r="CE61" i="10"/>
  <c r="CE60" i="10"/>
  <c r="H612" i="10" s="1"/>
  <c r="B53" i="10"/>
  <c r="CE51" i="10"/>
  <c r="CC51" i="10"/>
  <c r="B49" i="10"/>
  <c r="CB48" i="10"/>
  <c r="CB62" i="10" s="1"/>
  <c r="CA48" i="10"/>
  <c r="CA62" i="10" s="1"/>
  <c r="E810" i="10" s="1"/>
  <c r="BW48" i="10"/>
  <c r="BW62" i="10" s="1"/>
  <c r="BT48" i="10"/>
  <c r="BT62" i="10" s="1"/>
  <c r="BS48" i="10"/>
  <c r="BS62" i="10" s="1"/>
  <c r="BO48" i="10"/>
  <c r="BO62" i="10" s="1"/>
  <c r="BL48" i="10"/>
  <c r="BL62" i="10" s="1"/>
  <c r="BK48" i="10"/>
  <c r="BK62" i="10" s="1"/>
  <c r="BG48" i="10"/>
  <c r="BG62" i="10" s="1"/>
  <c r="BD48" i="10"/>
  <c r="BD62" i="10" s="1"/>
  <c r="BC48" i="10"/>
  <c r="BC62" i="10" s="1"/>
  <c r="AY48" i="10"/>
  <c r="AY62" i="10" s="1"/>
  <c r="E782" i="10" s="1"/>
  <c r="AV48" i="10"/>
  <c r="AV62" i="10" s="1"/>
  <c r="AU48" i="10"/>
  <c r="AU62" i="10" s="1"/>
  <c r="AQ48" i="10"/>
  <c r="AQ62" i="10" s="1"/>
  <c r="E774" i="10" s="1"/>
  <c r="AN48" i="10"/>
  <c r="AN62" i="10" s="1"/>
  <c r="AM48" i="10"/>
  <c r="AM62" i="10" s="1"/>
  <c r="AI48" i="10"/>
  <c r="AI62" i="10" s="1"/>
  <c r="E766" i="10" s="1"/>
  <c r="AF48" i="10"/>
  <c r="AF62" i="10" s="1"/>
  <c r="AE48" i="10"/>
  <c r="AE62" i="10" s="1"/>
  <c r="AA48" i="10"/>
  <c r="AA62" i="10" s="1"/>
  <c r="E758" i="10" s="1"/>
  <c r="X48" i="10"/>
  <c r="X62" i="10" s="1"/>
  <c r="W48" i="10"/>
  <c r="W62" i="10" s="1"/>
  <c r="S48" i="10"/>
  <c r="S62" i="10" s="1"/>
  <c r="E750" i="10" s="1"/>
  <c r="P48" i="10"/>
  <c r="P62" i="10" s="1"/>
  <c r="O48" i="10"/>
  <c r="O62" i="10" s="1"/>
  <c r="M48" i="10"/>
  <c r="M62" i="10" s="1"/>
  <c r="K48" i="10"/>
  <c r="K62" i="10" s="1"/>
  <c r="E742" i="10" s="1"/>
  <c r="H48" i="10"/>
  <c r="H62" i="10" s="1"/>
  <c r="G48" i="10"/>
  <c r="G62" i="10" s="1"/>
  <c r="E48" i="10"/>
  <c r="E62" i="10" s="1"/>
  <c r="C48" i="10"/>
  <c r="CC47" i="10"/>
  <c r="D438" i="10" l="1"/>
  <c r="K815" i="10"/>
  <c r="T815" i="10"/>
  <c r="R815" i="10"/>
  <c r="D330" i="10"/>
  <c r="D339" i="10" s="1"/>
  <c r="C482" i="10" s="1"/>
  <c r="C431" i="10"/>
  <c r="B440" i="10"/>
  <c r="L612" i="10"/>
  <c r="Q815" i="10"/>
  <c r="C432" i="10"/>
  <c r="D292" i="10"/>
  <c r="D341" i="10" s="1"/>
  <c r="C481" i="10" s="1"/>
  <c r="E763" i="10"/>
  <c r="C62" i="10"/>
  <c r="E798" i="10"/>
  <c r="F501" i="10"/>
  <c r="E762" i="10"/>
  <c r="E803" i="10"/>
  <c r="F514" i="10"/>
  <c r="E806" i="10"/>
  <c r="E746" i="10"/>
  <c r="E787" i="10"/>
  <c r="D436" i="10"/>
  <c r="G816" i="10"/>
  <c r="F612" i="10"/>
  <c r="C430" i="10"/>
  <c r="F519" i="10"/>
  <c r="E747" i="10"/>
  <c r="E770" i="10"/>
  <c r="E790" i="10"/>
  <c r="E811" i="10"/>
  <c r="E794" i="10"/>
  <c r="E771" i="10"/>
  <c r="H507" i="10"/>
  <c r="F507" i="10"/>
  <c r="E754" i="10"/>
  <c r="E795" i="10"/>
  <c r="E736" i="10"/>
  <c r="F510" i="10"/>
  <c r="E755" i="10"/>
  <c r="E786" i="10"/>
  <c r="E738" i="10"/>
  <c r="E778" i="10"/>
  <c r="E744" i="10"/>
  <c r="E739" i="10"/>
  <c r="E779" i="10"/>
  <c r="E802" i="10"/>
  <c r="H538" i="10"/>
  <c r="F538" i="10"/>
  <c r="I48" i="10"/>
  <c r="I62" i="10" s="1"/>
  <c r="Y48" i="10"/>
  <c r="Y62" i="10" s="1"/>
  <c r="AO48" i="10"/>
  <c r="AO62" i="10" s="1"/>
  <c r="AW48" i="10"/>
  <c r="AW62" i="10" s="1"/>
  <c r="BM48" i="10"/>
  <c r="BM62" i="10" s="1"/>
  <c r="CC48" i="10"/>
  <c r="CC62" i="10" s="1"/>
  <c r="CF76" i="10"/>
  <c r="BW52" i="10" s="1"/>
  <c r="BW67" i="10" s="1"/>
  <c r="J806" i="10" s="1"/>
  <c r="CE47" i="10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G52" i="10"/>
  <c r="G67" i="10" s="1"/>
  <c r="J738" i="10" s="1"/>
  <c r="O52" i="10"/>
  <c r="O67" i="10" s="1"/>
  <c r="J746" i="10" s="1"/>
  <c r="W52" i="10"/>
  <c r="W67" i="10" s="1"/>
  <c r="J754" i="10" s="1"/>
  <c r="AE52" i="10"/>
  <c r="AE67" i="10" s="1"/>
  <c r="J762" i="10" s="1"/>
  <c r="AM52" i="10"/>
  <c r="AM67" i="10" s="1"/>
  <c r="J770" i="10" s="1"/>
  <c r="AU52" i="10"/>
  <c r="AU67" i="10" s="1"/>
  <c r="J778" i="10" s="1"/>
  <c r="BC52" i="10"/>
  <c r="BC67" i="10" s="1"/>
  <c r="J786" i="10" s="1"/>
  <c r="BK52" i="10"/>
  <c r="BK67" i="10" s="1"/>
  <c r="J794" i="10" s="1"/>
  <c r="BS52" i="10"/>
  <c r="BS67" i="10" s="1"/>
  <c r="J802" i="10" s="1"/>
  <c r="CA52" i="10"/>
  <c r="CA67" i="10" s="1"/>
  <c r="N734" i="10"/>
  <c r="N815" i="10" s="1"/>
  <c r="CE75" i="10"/>
  <c r="Q816" i="10"/>
  <c r="G612" i="10"/>
  <c r="C473" i="10"/>
  <c r="E217" i="10"/>
  <c r="C478" i="10" s="1"/>
  <c r="D242" i="10"/>
  <c r="B448" i="10" s="1"/>
  <c r="C458" i="10"/>
  <c r="F499" i="10"/>
  <c r="H503" i="10"/>
  <c r="F517" i="10"/>
  <c r="D48" i="10"/>
  <c r="D62" i="10" s="1"/>
  <c r="L48" i="10"/>
  <c r="L62" i="10" s="1"/>
  <c r="T48" i="10"/>
  <c r="T62" i="10" s="1"/>
  <c r="AB48" i="10"/>
  <c r="AB62" i="10" s="1"/>
  <c r="AJ48" i="10"/>
  <c r="AJ62" i="10" s="1"/>
  <c r="AR48" i="10"/>
  <c r="AR62" i="10" s="1"/>
  <c r="AZ48" i="10"/>
  <c r="AZ62" i="10" s="1"/>
  <c r="BH48" i="10"/>
  <c r="BH62" i="10" s="1"/>
  <c r="BP48" i="10"/>
  <c r="BP62" i="10" s="1"/>
  <c r="BX48" i="10"/>
  <c r="BX62" i="10" s="1"/>
  <c r="I52" i="10"/>
  <c r="I67" i="10" s="1"/>
  <c r="J740" i="10" s="1"/>
  <c r="Q52" i="10"/>
  <c r="Q67" i="10" s="1"/>
  <c r="J748" i="10" s="1"/>
  <c r="Y52" i="10"/>
  <c r="Y67" i="10" s="1"/>
  <c r="J756" i="10" s="1"/>
  <c r="AG52" i="10"/>
  <c r="AG67" i="10" s="1"/>
  <c r="J764" i="10" s="1"/>
  <c r="AO52" i="10"/>
  <c r="AO67" i="10" s="1"/>
  <c r="J772" i="10" s="1"/>
  <c r="AW52" i="10"/>
  <c r="AW67" i="10" s="1"/>
  <c r="J780" i="10" s="1"/>
  <c r="BE52" i="10"/>
  <c r="BE67" i="10" s="1"/>
  <c r="J788" i="10" s="1"/>
  <c r="BM52" i="10"/>
  <c r="BM67" i="10" s="1"/>
  <c r="J796" i="10" s="1"/>
  <c r="BU52" i="10"/>
  <c r="BU67" i="10" s="1"/>
  <c r="J804" i="10" s="1"/>
  <c r="CC52" i="10"/>
  <c r="CC67" i="10" s="1"/>
  <c r="J812" i="10" s="1"/>
  <c r="R816" i="10"/>
  <c r="I612" i="10"/>
  <c r="D463" i="10"/>
  <c r="D465" i="10" s="1"/>
  <c r="B444" i="10"/>
  <c r="F531" i="10"/>
  <c r="F536" i="10"/>
  <c r="H536" i="10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C429" i="10"/>
  <c r="B476" i="10"/>
  <c r="F48" i="10"/>
  <c r="F62" i="10" s="1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BZ48" i="10"/>
  <c r="BZ62" i="10" s="1"/>
  <c r="C52" i="10"/>
  <c r="K52" i="10"/>
  <c r="K67" i="10" s="1"/>
  <c r="S52" i="10"/>
  <c r="S67" i="10" s="1"/>
  <c r="J750" i="10" s="1"/>
  <c r="AA52" i="10"/>
  <c r="AA67" i="10" s="1"/>
  <c r="AI52" i="10"/>
  <c r="AI67" i="10" s="1"/>
  <c r="J766" i="10" s="1"/>
  <c r="AQ52" i="10"/>
  <c r="AQ67" i="10" s="1"/>
  <c r="J774" i="10" s="1"/>
  <c r="AY52" i="10"/>
  <c r="AY67" i="10" s="1"/>
  <c r="BG52" i="10"/>
  <c r="BG67" i="10" s="1"/>
  <c r="J790" i="10" s="1"/>
  <c r="BO52" i="10"/>
  <c r="BO67" i="10" s="1"/>
  <c r="J798" i="10" s="1"/>
  <c r="B453" i="10"/>
  <c r="F523" i="10"/>
  <c r="F546" i="10"/>
  <c r="BI730" i="10"/>
  <c r="C816" i="10"/>
  <c r="K816" i="10"/>
  <c r="C434" i="10"/>
  <c r="N817" i="10"/>
  <c r="B465" i="10"/>
  <c r="H528" i="10"/>
  <c r="F528" i="10"/>
  <c r="D816" i="10"/>
  <c r="C427" i="10"/>
  <c r="L812" i="10"/>
  <c r="L815" i="10" s="1"/>
  <c r="C439" i="10"/>
  <c r="P816" i="10"/>
  <c r="D612" i="10"/>
  <c r="H502" i="10"/>
  <c r="F502" i="10"/>
  <c r="Q48" i="10"/>
  <c r="Q62" i="10" s="1"/>
  <c r="AG48" i="10"/>
  <c r="AG62" i="10" s="1"/>
  <c r="BE48" i="10"/>
  <c r="BE62" i="10" s="1"/>
  <c r="BU48" i="10"/>
  <c r="BU62" i="10" s="1"/>
  <c r="L816" i="10"/>
  <c r="C440" i="10"/>
  <c r="E204" i="10"/>
  <c r="C476" i="10" s="1"/>
  <c r="F550" i="10"/>
  <c r="J612" i="10"/>
  <c r="I815" i="10"/>
  <c r="S815" i="10"/>
  <c r="D815" i="10"/>
  <c r="O815" i="10"/>
  <c r="G815" i="10"/>
  <c r="F545" i="10"/>
  <c r="C815" i="10"/>
  <c r="M815" i="10"/>
  <c r="F815" i="10"/>
  <c r="P815" i="10"/>
  <c r="H815" i="10"/>
  <c r="BG71" i="10" l="1"/>
  <c r="AI71" i="10"/>
  <c r="BK71" i="10"/>
  <c r="E812" i="10"/>
  <c r="CC71" i="10"/>
  <c r="E808" i="10"/>
  <c r="E748" i="10"/>
  <c r="Q71" i="10"/>
  <c r="E737" i="10"/>
  <c r="E760" i="10"/>
  <c r="E773" i="10"/>
  <c r="BS71" i="10"/>
  <c r="C635" i="10"/>
  <c r="C556" i="10"/>
  <c r="E785" i="10"/>
  <c r="E752" i="10"/>
  <c r="E759" i="10"/>
  <c r="E765" i="10"/>
  <c r="E780" i="10"/>
  <c r="AW71" i="10"/>
  <c r="AU71" i="10"/>
  <c r="W71" i="10"/>
  <c r="E777" i="10"/>
  <c r="E800" i="10"/>
  <c r="E749" i="10"/>
  <c r="AQ71" i="10"/>
  <c r="BO71" i="10"/>
  <c r="J758" i="10"/>
  <c r="AA71" i="10"/>
  <c r="E751" i="10"/>
  <c r="E757" i="10"/>
  <c r="E769" i="10"/>
  <c r="E807" i="10"/>
  <c r="E743" i="10"/>
  <c r="L71" i="10"/>
  <c r="E756" i="10"/>
  <c r="Y71" i="10"/>
  <c r="G71" i="10"/>
  <c r="S71" i="10"/>
  <c r="E804" i="10"/>
  <c r="BU71" i="10"/>
  <c r="J742" i="10"/>
  <c r="K71" i="10"/>
  <c r="E761" i="10"/>
  <c r="E792" i="10"/>
  <c r="E799" i="10"/>
  <c r="E735" i="10"/>
  <c r="E805" i="10"/>
  <c r="E741" i="10"/>
  <c r="E740" i="10"/>
  <c r="I71" i="10"/>
  <c r="O71" i="10"/>
  <c r="E772" i="10"/>
  <c r="AO71" i="10"/>
  <c r="E753" i="10"/>
  <c r="J810" i="10"/>
  <c r="CA71" i="10"/>
  <c r="E788" i="10"/>
  <c r="BE71" i="10"/>
  <c r="C67" i="10"/>
  <c r="E784" i="10"/>
  <c r="E791" i="10"/>
  <c r="E797" i="10"/>
  <c r="BC71" i="10"/>
  <c r="C618" i="10"/>
  <c r="C552" i="10"/>
  <c r="E734" i="10"/>
  <c r="CE62" i="10"/>
  <c r="E764" i="10"/>
  <c r="AG71" i="10"/>
  <c r="E809" i="10"/>
  <c r="E745" i="10"/>
  <c r="E776" i="10"/>
  <c r="E783" i="10"/>
  <c r="E789" i="10"/>
  <c r="BR52" i="10"/>
  <c r="BR67" i="10" s="1"/>
  <c r="J801" i="10" s="1"/>
  <c r="AT52" i="10"/>
  <c r="AT67" i="10" s="1"/>
  <c r="J777" i="10" s="1"/>
  <c r="AD52" i="10"/>
  <c r="AD67" i="10" s="1"/>
  <c r="J761" i="10" s="1"/>
  <c r="F52" i="10"/>
  <c r="F67" i="10" s="1"/>
  <c r="J737" i="10" s="1"/>
  <c r="BQ52" i="10"/>
  <c r="BQ67" i="10" s="1"/>
  <c r="J800" i="10" s="1"/>
  <c r="AS52" i="10"/>
  <c r="AS67" i="10" s="1"/>
  <c r="J776" i="10" s="1"/>
  <c r="U52" i="10"/>
  <c r="U67" i="10" s="1"/>
  <c r="J752" i="10" s="1"/>
  <c r="BY52" i="10"/>
  <c r="BY67" i="10" s="1"/>
  <c r="J808" i="10" s="1"/>
  <c r="BA52" i="10"/>
  <c r="BA67" i="10" s="1"/>
  <c r="J784" i="10" s="1"/>
  <c r="AC52" i="10"/>
  <c r="AC67" i="10" s="1"/>
  <c r="J760" i="10" s="1"/>
  <c r="E52" i="10"/>
  <c r="E67" i="10" s="1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BV52" i="10"/>
  <c r="BV67" i="10" s="1"/>
  <c r="J805" i="10" s="1"/>
  <c r="BF52" i="10"/>
  <c r="BF67" i="10" s="1"/>
  <c r="J789" i="10" s="1"/>
  <c r="AX52" i="10"/>
  <c r="AX67" i="10" s="1"/>
  <c r="J781" i="10" s="1"/>
  <c r="AH52" i="10"/>
  <c r="AH67" i="10" s="1"/>
  <c r="J765" i="10" s="1"/>
  <c r="Z52" i="10"/>
  <c r="Z67" i="10" s="1"/>
  <c r="J757" i="10" s="1"/>
  <c r="J52" i="10"/>
  <c r="J67" i="10" s="1"/>
  <c r="J741" i="10" s="1"/>
  <c r="BN52" i="10"/>
  <c r="BN67" i="10" s="1"/>
  <c r="J797" i="10" s="1"/>
  <c r="AP52" i="10"/>
  <c r="AP67" i="10" s="1"/>
  <c r="J773" i="10" s="1"/>
  <c r="R52" i="10"/>
  <c r="R67" i="10" s="1"/>
  <c r="J749" i="10" s="1"/>
  <c r="BZ52" i="10"/>
  <c r="BZ67" i="10" s="1"/>
  <c r="J809" i="10" s="1"/>
  <c r="BJ52" i="10"/>
  <c r="BJ67" i="10" s="1"/>
  <c r="J793" i="10" s="1"/>
  <c r="BB52" i="10"/>
  <c r="BB67" i="10" s="1"/>
  <c r="J785" i="10" s="1"/>
  <c r="AL52" i="10"/>
  <c r="AL67" i="10" s="1"/>
  <c r="J769" i="10" s="1"/>
  <c r="V52" i="10"/>
  <c r="V67" i="10" s="1"/>
  <c r="J753" i="10" s="1"/>
  <c r="N52" i="10"/>
  <c r="N67" i="10" s="1"/>
  <c r="J745" i="10" s="1"/>
  <c r="BI52" i="10"/>
  <c r="BI67" i="10" s="1"/>
  <c r="J792" i="10" s="1"/>
  <c r="AK52" i="10"/>
  <c r="AK67" i="10" s="1"/>
  <c r="J768" i="10" s="1"/>
  <c r="M52" i="10"/>
  <c r="M67" i="10" s="1"/>
  <c r="L52" i="10"/>
  <c r="L67" i="10" s="1"/>
  <c r="J743" i="10" s="1"/>
  <c r="BL52" i="10"/>
  <c r="BL67" i="10" s="1"/>
  <c r="D52" i="10"/>
  <c r="D67" i="10" s="1"/>
  <c r="J735" i="10" s="1"/>
  <c r="AV52" i="10"/>
  <c r="AV67" i="10" s="1"/>
  <c r="AN52" i="10"/>
  <c r="AN67" i="10" s="1"/>
  <c r="AF52" i="10"/>
  <c r="AF67" i="10" s="1"/>
  <c r="X52" i="10"/>
  <c r="X67" i="10" s="1"/>
  <c r="CB52" i="10"/>
  <c r="CB67" i="10" s="1"/>
  <c r="P52" i="10"/>
  <c r="P67" i="10" s="1"/>
  <c r="BT52" i="10"/>
  <c r="BT67" i="10" s="1"/>
  <c r="H52" i="10"/>
  <c r="H67" i="10" s="1"/>
  <c r="BD52" i="10"/>
  <c r="BD67" i="10" s="1"/>
  <c r="BW71" i="10"/>
  <c r="AE71" i="10"/>
  <c r="CE48" i="10"/>
  <c r="J782" i="10"/>
  <c r="AY71" i="10"/>
  <c r="E768" i="10"/>
  <c r="E775" i="10"/>
  <c r="E781" i="10"/>
  <c r="AX71" i="10"/>
  <c r="E801" i="10"/>
  <c r="BR71" i="10"/>
  <c r="C700" i="10"/>
  <c r="C528" i="10"/>
  <c r="G528" i="10" s="1"/>
  <c r="AM71" i="10"/>
  <c r="E793" i="10"/>
  <c r="BJ71" i="10"/>
  <c r="E767" i="10"/>
  <c r="AJ71" i="10"/>
  <c r="N816" i="10"/>
  <c r="K612" i="10"/>
  <c r="C465" i="10"/>
  <c r="E796" i="10"/>
  <c r="BM71" i="10"/>
  <c r="V71" i="10" l="1"/>
  <c r="C687" i="10" s="1"/>
  <c r="BQ71" i="10"/>
  <c r="BY71" i="10"/>
  <c r="Z71" i="10"/>
  <c r="BA71" i="10"/>
  <c r="C546" i="10" s="1"/>
  <c r="D71" i="10"/>
  <c r="AD71" i="10"/>
  <c r="T71" i="10"/>
  <c r="AR71" i="10"/>
  <c r="C537" i="10" s="1"/>
  <c r="G537" i="10" s="1"/>
  <c r="AP71" i="10"/>
  <c r="J771" i="10"/>
  <c r="AN71" i="10"/>
  <c r="N71" i="10"/>
  <c r="C672" i="10"/>
  <c r="C500" i="10"/>
  <c r="G500" i="10" s="1"/>
  <c r="C712" i="10"/>
  <c r="C540" i="10"/>
  <c r="G540" i="10" s="1"/>
  <c r="J787" i="10"/>
  <c r="BD71" i="10"/>
  <c r="BV71" i="10"/>
  <c r="C690" i="10"/>
  <c r="C518" i="10"/>
  <c r="AK71" i="10"/>
  <c r="J739" i="10"/>
  <c r="H71" i="10"/>
  <c r="BF71" i="10"/>
  <c r="BZ71" i="10"/>
  <c r="CE52" i="10"/>
  <c r="C706" i="10"/>
  <c r="C534" i="10"/>
  <c r="G534" i="10" s="1"/>
  <c r="F71" i="10"/>
  <c r="C563" i="10"/>
  <c r="C626" i="10"/>
  <c r="C704" i="10"/>
  <c r="C532" i="10"/>
  <c r="G532" i="10" s="1"/>
  <c r="J795" i="10"/>
  <c r="BL71" i="10"/>
  <c r="J734" i="10"/>
  <c r="CE67" i="10"/>
  <c r="C676" i="10"/>
  <c r="C504" i="10"/>
  <c r="G504" i="10" s="1"/>
  <c r="AH71" i="10"/>
  <c r="J747" i="10"/>
  <c r="P71" i="10"/>
  <c r="AZ71" i="10"/>
  <c r="C698" i="10"/>
  <c r="C526" i="10"/>
  <c r="BN71" i="10"/>
  <c r="C614" i="10"/>
  <c r="C550" i="10"/>
  <c r="C680" i="10"/>
  <c r="C508" i="10"/>
  <c r="C682" i="10"/>
  <c r="C510" i="10"/>
  <c r="J811" i="10"/>
  <c r="CB71" i="10"/>
  <c r="J744" i="10"/>
  <c r="M71" i="10"/>
  <c r="C674" i="10"/>
  <c r="C502" i="10"/>
  <c r="G502" i="10" s="1"/>
  <c r="BP71" i="10"/>
  <c r="C641" i="10"/>
  <c r="C566" i="10"/>
  <c r="BX71" i="10"/>
  <c r="C692" i="10"/>
  <c r="C520" i="10"/>
  <c r="AT71" i="10"/>
  <c r="AB71" i="10"/>
  <c r="C639" i="10"/>
  <c r="C564" i="10"/>
  <c r="C677" i="10"/>
  <c r="C505" i="10"/>
  <c r="G505" i="10" s="1"/>
  <c r="C701" i="10"/>
  <c r="C529" i="10"/>
  <c r="C625" i="10"/>
  <c r="C544" i="10"/>
  <c r="C555" i="10"/>
  <c r="C617" i="10"/>
  <c r="J755" i="10"/>
  <c r="X71" i="10"/>
  <c r="BH71" i="10"/>
  <c r="C707" i="10"/>
  <c r="C535" i="10"/>
  <c r="G535" i="10" s="1"/>
  <c r="C570" i="10"/>
  <c r="C645" i="10"/>
  <c r="C643" i="10"/>
  <c r="C568" i="10"/>
  <c r="J803" i="10"/>
  <c r="BT71" i="10"/>
  <c r="C633" i="10"/>
  <c r="C548" i="10"/>
  <c r="C669" i="10"/>
  <c r="C497" i="10"/>
  <c r="G497" i="10" s="1"/>
  <c r="C685" i="10"/>
  <c r="C513" i="10"/>
  <c r="C623" i="10"/>
  <c r="C562" i="10"/>
  <c r="C543" i="10"/>
  <c r="C616" i="10"/>
  <c r="AS71" i="10"/>
  <c r="C71" i="10"/>
  <c r="C647" i="10"/>
  <c r="C572" i="10"/>
  <c r="C638" i="10"/>
  <c r="C558" i="10"/>
  <c r="C696" i="10"/>
  <c r="C524" i="10"/>
  <c r="J763" i="10"/>
  <c r="AF71" i="10"/>
  <c r="J736" i="10"/>
  <c r="E71" i="10"/>
  <c r="E816" i="10"/>
  <c r="C428" i="10"/>
  <c r="J71" i="10"/>
  <c r="BI71" i="10"/>
  <c r="C684" i="10"/>
  <c r="C512" i="10"/>
  <c r="AL71" i="10"/>
  <c r="C627" i="10"/>
  <c r="C560" i="10"/>
  <c r="C688" i="10"/>
  <c r="C516" i="10"/>
  <c r="U71" i="10"/>
  <c r="C536" i="10"/>
  <c r="G536" i="10" s="1"/>
  <c r="C708" i="10"/>
  <c r="AC71" i="10"/>
  <c r="C620" i="10"/>
  <c r="C574" i="10"/>
  <c r="C709" i="10"/>
  <c r="E815" i="10"/>
  <c r="J779" i="10"/>
  <c r="AV71" i="10"/>
  <c r="C695" i="10"/>
  <c r="C523" i="10"/>
  <c r="C691" i="10"/>
  <c r="C519" i="10"/>
  <c r="R71" i="10"/>
  <c r="C631" i="10"/>
  <c r="C542" i="10"/>
  <c r="BB71" i="10"/>
  <c r="C630" i="10" l="1"/>
  <c r="C515" i="10"/>
  <c r="C703" i="10"/>
  <c r="C531" i="10"/>
  <c r="C547" i="10"/>
  <c r="C632" i="10"/>
  <c r="C713" i="10"/>
  <c r="C541" i="10"/>
  <c r="C517" i="10"/>
  <c r="C689" i="10"/>
  <c r="C569" i="10"/>
  <c r="C644" i="10"/>
  <c r="C573" i="10"/>
  <c r="C622" i="10"/>
  <c r="C559" i="10"/>
  <c r="C619" i="10"/>
  <c r="C715" i="10" s="1"/>
  <c r="G512" i="10"/>
  <c r="H512" i="10"/>
  <c r="G510" i="10"/>
  <c r="H510" i="10"/>
  <c r="J815" i="10"/>
  <c r="G518" i="10"/>
  <c r="H518" i="10" s="1"/>
  <c r="C702" i="10"/>
  <c r="C530" i="10"/>
  <c r="C683" i="10"/>
  <c r="C511" i="10"/>
  <c r="G546" i="10"/>
  <c r="H546" i="10"/>
  <c r="C697" i="10"/>
  <c r="C525" i="10"/>
  <c r="C668" i="10"/>
  <c r="C496" i="10"/>
  <c r="C561" i="10"/>
  <c r="C621" i="10"/>
  <c r="C628" i="10"/>
  <c r="C545" i="10"/>
  <c r="C557" i="10"/>
  <c r="C637" i="10"/>
  <c r="G515" i="10"/>
  <c r="H515" i="10" s="1"/>
  <c r="G526" i="10"/>
  <c r="H526" i="10" s="1"/>
  <c r="G519" i="10"/>
  <c r="H519" i="10"/>
  <c r="C686" i="10"/>
  <c r="C514" i="10"/>
  <c r="C554" i="10"/>
  <c r="C634" i="10"/>
  <c r="C710" i="10"/>
  <c r="C538" i="10"/>
  <c r="G538" i="10" s="1"/>
  <c r="G544" i="10"/>
  <c r="H544" i="10"/>
  <c r="C693" i="10"/>
  <c r="C521" i="10"/>
  <c r="G508" i="10"/>
  <c r="H508" i="10" s="1"/>
  <c r="C681" i="10"/>
  <c r="C509" i="10"/>
  <c r="C567" i="10"/>
  <c r="C642" i="10"/>
  <c r="C671" i="10"/>
  <c r="C499" i="10"/>
  <c r="G499" i="10" s="1"/>
  <c r="G516" i="10"/>
  <c r="H516" i="10" s="1"/>
  <c r="C675" i="10"/>
  <c r="C503" i="10"/>
  <c r="G503" i="10" s="1"/>
  <c r="G524" i="10"/>
  <c r="H524" i="10"/>
  <c r="C711" i="10"/>
  <c r="C539" i="10"/>
  <c r="G539" i="10" s="1"/>
  <c r="C571" i="10"/>
  <c r="C646" i="10"/>
  <c r="C549" i="10"/>
  <c r="C624" i="10"/>
  <c r="C679" i="10"/>
  <c r="C507" i="10"/>
  <c r="G507" i="10" s="1"/>
  <c r="J816" i="10"/>
  <c r="C433" i="10"/>
  <c r="C441" i="10" s="1"/>
  <c r="G523" i="10"/>
  <c r="H523" i="10"/>
  <c r="CE71" i="10"/>
  <c r="C716" i="10" s="1"/>
  <c r="G529" i="10"/>
  <c r="H529" i="10" s="1"/>
  <c r="G520" i="10"/>
  <c r="H520" i="10" s="1"/>
  <c r="C678" i="10"/>
  <c r="C506" i="10"/>
  <c r="G506" i="10" s="1"/>
  <c r="G550" i="10"/>
  <c r="H550" i="10" s="1"/>
  <c r="C699" i="10"/>
  <c r="C527" i="10"/>
  <c r="G527" i="10" s="1"/>
  <c r="C551" i="10"/>
  <c r="C629" i="10"/>
  <c r="C705" i="10"/>
  <c r="C533" i="10"/>
  <c r="G533" i="10" s="1"/>
  <c r="C670" i="10"/>
  <c r="C498" i="10"/>
  <c r="G513" i="10"/>
  <c r="H513" i="10"/>
  <c r="C694" i="10"/>
  <c r="C522" i="10"/>
  <c r="C565" i="10"/>
  <c r="C640" i="10"/>
  <c r="C553" i="10"/>
  <c r="C636" i="10"/>
  <c r="D615" i="10"/>
  <c r="C673" i="10"/>
  <c r="C501" i="10"/>
  <c r="C648" i="10" l="1"/>
  <c r="M716" i="10" s="1"/>
  <c r="Y816" i="10" s="1"/>
  <c r="G531" i="10"/>
  <c r="H531" i="10"/>
  <c r="H522" i="10"/>
  <c r="G522" i="10"/>
  <c r="G496" i="10"/>
  <c r="H496" i="10" s="1"/>
  <c r="H530" i="10"/>
  <c r="G530" i="10"/>
  <c r="D712" i="10"/>
  <c r="D704" i="10"/>
  <c r="D696" i="10"/>
  <c r="D688" i="10"/>
  <c r="D709" i="10"/>
  <c r="D701" i="10"/>
  <c r="D706" i="10"/>
  <c r="D698" i="10"/>
  <c r="D690" i="10"/>
  <c r="D682" i="10"/>
  <c r="D711" i="10"/>
  <c r="D708" i="10"/>
  <c r="D700" i="10"/>
  <c r="D692" i="10"/>
  <c r="D684" i="10"/>
  <c r="D713" i="10"/>
  <c r="D716" i="10"/>
  <c r="D707" i="10"/>
  <c r="D699" i="10"/>
  <c r="D691" i="10"/>
  <c r="D710" i="10"/>
  <c r="D702" i="10"/>
  <c r="D687" i="10"/>
  <c r="D674" i="10"/>
  <c r="D623" i="10"/>
  <c r="D619" i="10"/>
  <c r="D694" i="10"/>
  <c r="D676" i="10"/>
  <c r="D668" i="10"/>
  <c r="D697" i="10"/>
  <c r="D695" i="10"/>
  <c r="D678" i="10"/>
  <c r="D670" i="10"/>
  <c r="D647" i="10"/>
  <c r="D646" i="10"/>
  <c r="D645" i="10"/>
  <c r="D629" i="10"/>
  <c r="D626" i="10"/>
  <c r="D621" i="10"/>
  <c r="D617" i="10"/>
  <c r="D705" i="10"/>
  <c r="D671" i="10"/>
  <c r="D680" i="10"/>
  <c r="D673" i="10"/>
  <c r="D641" i="10"/>
  <c r="D637" i="10"/>
  <c r="D633" i="10"/>
  <c r="D627" i="10"/>
  <c r="D685" i="10"/>
  <c r="D683" i="10"/>
  <c r="D681" i="10"/>
  <c r="D675" i="10"/>
  <c r="D620" i="10"/>
  <c r="D703" i="10"/>
  <c r="D642" i="10"/>
  <c r="D638" i="10"/>
  <c r="D634" i="10"/>
  <c r="D630" i="10"/>
  <c r="D624" i="10"/>
  <c r="D677" i="10"/>
  <c r="D643" i="10"/>
  <c r="D639" i="10"/>
  <c r="D635" i="10"/>
  <c r="D631" i="10"/>
  <c r="D628" i="10"/>
  <c r="D618" i="10"/>
  <c r="D636" i="10"/>
  <c r="D622" i="10"/>
  <c r="D672" i="10"/>
  <c r="D632" i="10"/>
  <c r="D689" i="10"/>
  <c r="D616" i="10"/>
  <c r="D686" i="10"/>
  <c r="D679" i="10"/>
  <c r="D669" i="10"/>
  <c r="D693" i="10"/>
  <c r="D644" i="10"/>
  <c r="D640" i="10"/>
  <c r="D625" i="10"/>
  <c r="G521" i="10"/>
  <c r="H521" i="10"/>
  <c r="G514" i="10"/>
  <c r="H514" i="10"/>
  <c r="H545" i="10"/>
  <c r="G545" i="10"/>
  <c r="G525" i="10"/>
  <c r="H525" i="10" s="1"/>
  <c r="G498" i="10"/>
  <c r="H498" i="10"/>
  <c r="G517" i="10"/>
  <c r="H517" i="10" s="1"/>
  <c r="G501" i="10"/>
  <c r="H501" i="10" s="1"/>
  <c r="G509" i="10"/>
  <c r="H509" i="10" s="1"/>
  <c r="G511" i="10"/>
  <c r="H511" i="10"/>
  <c r="E612" i="10" l="1"/>
  <c r="D715" i="10"/>
  <c r="E623" i="10"/>
  <c r="E709" i="10" l="1"/>
  <c r="E701" i="10"/>
  <c r="E693" i="10"/>
  <c r="E685" i="10"/>
  <c r="E706" i="10"/>
  <c r="E698" i="10"/>
  <c r="E711" i="10"/>
  <c r="E703" i="10"/>
  <c r="E695" i="10"/>
  <c r="E687" i="10"/>
  <c r="E713" i="10"/>
  <c r="E705" i="10"/>
  <c r="E697" i="10"/>
  <c r="E689" i="10"/>
  <c r="E710" i="10"/>
  <c r="E712" i="10"/>
  <c r="E704" i="10"/>
  <c r="E696" i="10"/>
  <c r="E688" i="10"/>
  <c r="E684" i="10"/>
  <c r="E679" i="10"/>
  <c r="E671" i="10"/>
  <c r="E625" i="10"/>
  <c r="E691" i="10"/>
  <c r="E673" i="10"/>
  <c r="E699" i="10"/>
  <c r="E692" i="10"/>
  <c r="E681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16" i="10"/>
  <c r="E708" i="10"/>
  <c r="E702" i="10"/>
  <c r="E686" i="10"/>
  <c r="E672" i="10"/>
  <c r="E647" i="10"/>
  <c r="E707" i="10"/>
  <c r="E690" i="10"/>
  <c r="E683" i="10"/>
  <c r="E674" i="10"/>
  <c r="E668" i="10"/>
  <c r="E645" i="10"/>
  <c r="E700" i="10"/>
  <c r="E694" i="10"/>
  <c r="E676" i="10"/>
  <c r="E669" i="10"/>
  <c r="E682" i="10"/>
  <c r="E678" i="10"/>
  <c r="E646" i="10"/>
  <c r="E677" i="10"/>
  <c r="E629" i="10"/>
  <c r="E628" i="10"/>
  <c r="E680" i="10"/>
  <c r="E627" i="10"/>
  <c r="E670" i="10"/>
  <c r="E626" i="10"/>
  <c r="E715" i="10" l="1"/>
  <c r="F624" i="10"/>
  <c r="F706" i="10" l="1"/>
  <c r="F698" i="10"/>
  <c r="F690" i="10"/>
  <c r="F682" i="10"/>
  <c r="F711" i="10"/>
  <c r="F703" i="10"/>
  <c r="F695" i="10"/>
  <c r="F708" i="10"/>
  <c r="F700" i="10"/>
  <c r="F692" i="10"/>
  <c r="F684" i="10"/>
  <c r="F713" i="10"/>
  <c r="F710" i="10"/>
  <c r="F702" i="10"/>
  <c r="F694" i="10"/>
  <c r="F686" i="10"/>
  <c r="F716" i="10"/>
  <c r="F709" i="10"/>
  <c r="F701" i="10"/>
  <c r="F693" i="10"/>
  <c r="F685" i="10"/>
  <c r="F696" i="10"/>
  <c r="F676" i="10"/>
  <c r="F668" i="10"/>
  <c r="F628" i="10"/>
  <c r="F707" i="10"/>
  <c r="F705" i="10"/>
  <c r="F688" i="10"/>
  <c r="F678" i="10"/>
  <c r="F670" i="10"/>
  <c r="F647" i="10"/>
  <c r="F646" i="10"/>
  <c r="F645" i="10"/>
  <c r="F689" i="10"/>
  <c r="F680" i="10"/>
  <c r="F672" i="10"/>
  <c r="F679" i="10"/>
  <c r="F640" i="10"/>
  <c r="F636" i="10"/>
  <c r="F632" i="10"/>
  <c r="F712" i="10"/>
  <c r="F683" i="10"/>
  <c r="F674" i="10"/>
  <c r="F704" i="10"/>
  <c r="F681" i="10"/>
  <c r="F675" i="10"/>
  <c r="F697" i="10"/>
  <c r="F669" i="10"/>
  <c r="F642" i="10"/>
  <c r="F638" i="10"/>
  <c r="F634" i="10"/>
  <c r="F630" i="10"/>
  <c r="F687" i="10"/>
  <c r="F677" i="10"/>
  <c r="F626" i="10"/>
  <c r="F699" i="10"/>
  <c r="F691" i="10"/>
  <c r="F671" i="10"/>
  <c r="F643" i="10"/>
  <c r="F639" i="10"/>
  <c r="F635" i="10"/>
  <c r="F627" i="10"/>
  <c r="F631" i="10"/>
  <c r="F641" i="10"/>
  <c r="F625" i="10"/>
  <c r="F644" i="10"/>
  <c r="F637" i="10"/>
  <c r="F673" i="10"/>
  <c r="F633" i="10"/>
  <c r="F629" i="10"/>
  <c r="F715" i="10" l="1"/>
  <c r="G625" i="10"/>
  <c r="G711" i="10" l="1"/>
  <c r="G703" i="10"/>
  <c r="G695" i="10"/>
  <c r="G687" i="10"/>
  <c r="G708" i="10"/>
  <c r="G700" i="10"/>
  <c r="G713" i="10"/>
  <c r="G705" i="10"/>
  <c r="G697" i="10"/>
  <c r="G689" i="10"/>
  <c r="G681" i="10"/>
  <c r="G710" i="10"/>
  <c r="G716" i="10"/>
  <c r="G707" i="10"/>
  <c r="G699" i="10"/>
  <c r="G691" i="10"/>
  <c r="G683" i="10"/>
  <c r="G712" i="10"/>
  <c r="G706" i="10"/>
  <c r="G698" i="10"/>
  <c r="G690" i="10"/>
  <c r="G694" i="10"/>
  <c r="G673" i="10"/>
  <c r="G709" i="10"/>
  <c r="G685" i="10"/>
  <c r="G675" i="10"/>
  <c r="G644" i="10"/>
  <c r="G643" i="10"/>
  <c r="G686" i="10"/>
  <c r="G682" i="10"/>
  <c r="G677" i="10"/>
  <c r="G669" i="10"/>
  <c r="G627" i="10"/>
  <c r="G693" i="10"/>
  <c r="G680" i="10"/>
  <c r="G629" i="10"/>
  <c r="G704" i="10"/>
  <c r="G701" i="10"/>
  <c r="G692" i="10"/>
  <c r="G668" i="10"/>
  <c r="G645" i="10"/>
  <c r="G642" i="10"/>
  <c r="G638" i="10"/>
  <c r="G634" i="10"/>
  <c r="G630" i="10"/>
  <c r="G676" i="10"/>
  <c r="G626" i="10"/>
  <c r="G670" i="10"/>
  <c r="G639" i="10"/>
  <c r="G635" i="10"/>
  <c r="G631" i="10"/>
  <c r="G628" i="10"/>
  <c r="G702" i="10"/>
  <c r="G696" i="10"/>
  <c r="G684" i="10"/>
  <c r="G679" i="10"/>
  <c r="G672" i="10"/>
  <c r="G640" i="10"/>
  <c r="G636" i="10"/>
  <c r="G632" i="10"/>
  <c r="G647" i="10"/>
  <c r="G671" i="10"/>
  <c r="G646" i="10"/>
  <c r="G688" i="10"/>
  <c r="G641" i="10"/>
  <c r="G674" i="10"/>
  <c r="G637" i="10"/>
  <c r="G678" i="10"/>
  <c r="G633" i="10"/>
  <c r="G715" i="10" l="1"/>
  <c r="H628" i="10"/>
  <c r="H708" i="10" l="1"/>
  <c r="H700" i="10"/>
  <c r="H692" i="10"/>
  <c r="H684" i="10"/>
  <c r="H713" i="10"/>
  <c r="H705" i="10"/>
  <c r="H697" i="10"/>
  <c r="H710" i="10"/>
  <c r="H702" i="10"/>
  <c r="H694" i="10"/>
  <c r="H686" i="10"/>
  <c r="H716" i="10"/>
  <c r="H712" i="10"/>
  <c r="H704" i="10"/>
  <c r="H696" i="10"/>
  <c r="H688" i="10"/>
  <c r="H709" i="10"/>
  <c r="H711" i="10"/>
  <c r="H703" i="10"/>
  <c r="H695" i="10"/>
  <c r="H687" i="10"/>
  <c r="H691" i="10"/>
  <c r="H678" i="10"/>
  <c r="H670" i="10"/>
  <c r="H647" i="10"/>
  <c r="H646" i="10"/>
  <c r="H645" i="10"/>
  <c r="H629" i="10"/>
  <c r="H701" i="10"/>
  <c r="H699" i="10"/>
  <c r="H681" i="10"/>
  <c r="H680" i="10"/>
  <c r="H672" i="10"/>
  <c r="H683" i="10"/>
  <c r="H674" i="10"/>
  <c r="H673" i="10"/>
  <c r="H644" i="10"/>
  <c r="H641" i="10"/>
  <c r="H637" i="10"/>
  <c r="H633" i="10"/>
  <c r="H707" i="10"/>
  <c r="H698" i="10"/>
  <c r="H690" i="10"/>
  <c r="H675" i="10"/>
  <c r="H668" i="10"/>
  <c r="H685" i="10"/>
  <c r="H676" i="10"/>
  <c r="H669" i="10"/>
  <c r="H677" i="10"/>
  <c r="H639" i="10"/>
  <c r="H635" i="10"/>
  <c r="H631" i="10"/>
  <c r="H706" i="10"/>
  <c r="H689" i="10"/>
  <c r="H671" i="10"/>
  <c r="H643" i="10"/>
  <c r="H693" i="10"/>
  <c r="H682" i="10"/>
  <c r="H632" i="10"/>
  <c r="H642" i="10"/>
  <c r="H638" i="10"/>
  <c r="H679" i="10"/>
  <c r="H634" i="10"/>
  <c r="H630" i="10"/>
  <c r="H640" i="10"/>
  <c r="H636" i="10"/>
  <c r="H715" i="10" l="1"/>
  <c r="I629" i="10"/>
  <c r="I713" i="10" l="1"/>
  <c r="I705" i="10"/>
  <c r="I697" i="10"/>
  <c r="I689" i="10"/>
  <c r="I681" i="10"/>
  <c r="I710" i="10"/>
  <c r="I702" i="10"/>
  <c r="I716" i="10"/>
  <c r="I707" i="10"/>
  <c r="I699" i="10"/>
  <c r="I691" i="10"/>
  <c r="I683" i="10"/>
  <c r="I712" i="10"/>
  <c r="I709" i="10"/>
  <c r="I701" i="10"/>
  <c r="I693" i="10"/>
  <c r="I685" i="10"/>
  <c r="I708" i="10"/>
  <c r="I700" i="10"/>
  <c r="I692" i="10"/>
  <c r="I684" i="10"/>
  <c r="I688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3" i="10"/>
  <c r="I682" i="10"/>
  <c r="I677" i="10"/>
  <c r="I669" i="10"/>
  <c r="I679" i="10"/>
  <c r="I671" i="10"/>
  <c r="I674" i="10"/>
  <c r="I647" i="10"/>
  <c r="I704" i="10"/>
  <c r="I676" i="10"/>
  <c r="I711" i="10"/>
  <c r="I706" i="10"/>
  <c r="I694" i="10"/>
  <c r="I687" i="10"/>
  <c r="I670" i="10"/>
  <c r="I678" i="10"/>
  <c r="I646" i="10"/>
  <c r="I686" i="10"/>
  <c r="I680" i="10"/>
  <c r="I673" i="10"/>
  <c r="I672" i="10"/>
  <c r="I690" i="10"/>
  <c r="I698" i="10"/>
  <c r="I696" i="10"/>
  <c r="I645" i="10"/>
  <c r="I695" i="10"/>
  <c r="I668" i="10"/>
  <c r="I715" i="10" l="1"/>
  <c r="J630" i="10"/>
  <c r="J710" i="10" l="1"/>
  <c r="J702" i="10"/>
  <c r="J694" i="10"/>
  <c r="J686" i="10"/>
  <c r="J716" i="10"/>
  <c r="J707" i="10"/>
  <c r="J699" i="10"/>
  <c r="J712" i="10"/>
  <c r="J704" i="10"/>
  <c r="J696" i="10"/>
  <c r="J688" i="10"/>
  <c r="J680" i="10"/>
  <c r="J706" i="10"/>
  <c r="J698" i="10"/>
  <c r="J690" i="10"/>
  <c r="J682" i="10"/>
  <c r="J711" i="10"/>
  <c r="J713" i="10"/>
  <c r="J705" i="10"/>
  <c r="J697" i="10"/>
  <c r="J689" i="10"/>
  <c r="J685" i="10"/>
  <c r="J672" i="10"/>
  <c r="J695" i="10"/>
  <c r="J692" i="10"/>
  <c r="J674" i="10"/>
  <c r="J693" i="10"/>
  <c r="J676" i="10"/>
  <c r="J668" i="10"/>
  <c r="J681" i="10"/>
  <c r="J669" i="10"/>
  <c r="J687" i="10"/>
  <c r="J677" i="10"/>
  <c r="J670" i="10"/>
  <c r="J639" i="10"/>
  <c r="J635" i="10"/>
  <c r="J631" i="10"/>
  <c r="J703" i="10"/>
  <c r="J700" i="10"/>
  <c r="J678" i="10"/>
  <c r="J671" i="10"/>
  <c r="J646" i="10"/>
  <c r="J643" i="10"/>
  <c r="J709" i="10"/>
  <c r="J679" i="10"/>
  <c r="J640" i="10"/>
  <c r="J636" i="10"/>
  <c r="J632" i="10"/>
  <c r="J708" i="10"/>
  <c r="J647" i="10"/>
  <c r="J644" i="10"/>
  <c r="J641" i="10"/>
  <c r="J637" i="10"/>
  <c r="J633" i="10"/>
  <c r="J691" i="10"/>
  <c r="J701" i="10"/>
  <c r="J642" i="10"/>
  <c r="J638" i="10"/>
  <c r="J675" i="10"/>
  <c r="J645" i="10"/>
  <c r="J634" i="10"/>
  <c r="J684" i="10"/>
  <c r="J673" i="10"/>
  <c r="J683" i="10"/>
  <c r="J715" i="10" l="1"/>
  <c r="K644" i="10"/>
  <c r="L647" i="10"/>
  <c r="L712" i="10" l="1"/>
  <c r="L704" i="10"/>
  <c r="L696" i="10"/>
  <c r="L688" i="10"/>
  <c r="L680" i="10"/>
  <c r="L709" i="10"/>
  <c r="L701" i="10"/>
  <c r="L706" i="10"/>
  <c r="L698" i="10"/>
  <c r="L690" i="10"/>
  <c r="L682" i="10"/>
  <c r="L711" i="10"/>
  <c r="L708" i="10"/>
  <c r="L700" i="10"/>
  <c r="L692" i="10"/>
  <c r="L684" i="10"/>
  <c r="L713" i="10"/>
  <c r="L716" i="10"/>
  <c r="L707" i="10"/>
  <c r="L699" i="10"/>
  <c r="L691" i="10"/>
  <c r="L683" i="10"/>
  <c r="L705" i="10"/>
  <c r="L703" i="10"/>
  <c r="L674" i="10"/>
  <c r="L686" i="10"/>
  <c r="L676" i="10"/>
  <c r="L668" i="10"/>
  <c r="L687" i="10"/>
  <c r="L678" i="10"/>
  <c r="L670" i="10"/>
  <c r="L695" i="10"/>
  <c r="M695" i="10" s="1"/>
  <c r="Y761" i="10" s="1"/>
  <c r="L685" i="10"/>
  <c r="L677" i="10"/>
  <c r="L697" i="10"/>
  <c r="L694" i="10"/>
  <c r="L671" i="10"/>
  <c r="L710" i="10"/>
  <c r="L689" i="10"/>
  <c r="L679" i="10"/>
  <c r="M679" i="10" s="1"/>
  <c r="Y745" i="10" s="1"/>
  <c r="L672" i="10"/>
  <c r="L673" i="10"/>
  <c r="L675" i="10"/>
  <c r="L702" i="10"/>
  <c r="M702" i="10" s="1"/>
  <c r="Y768" i="10" s="1"/>
  <c r="L681" i="10"/>
  <c r="L669" i="10"/>
  <c r="L693" i="10"/>
  <c r="M693" i="10" s="1"/>
  <c r="Y759" i="10" s="1"/>
  <c r="K716" i="10"/>
  <c r="K707" i="10"/>
  <c r="K699" i="10"/>
  <c r="K691" i="10"/>
  <c r="K683" i="10"/>
  <c r="K712" i="10"/>
  <c r="K704" i="10"/>
  <c r="K696" i="10"/>
  <c r="K709" i="10"/>
  <c r="K701" i="10"/>
  <c r="K693" i="10"/>
  <c r="K685" i="10"/>
  <c r="K711" i="10"/>
  <c r="K703" i="10"/>
  <c r="K695" i="10"/>
  <c r="K687" i="10"/>
  <c r="K710" i="10"/>
  <c r="K702" i="10"/>
  <c r="K694" i="10"/>
  <c r="K686" i="10"/>
  <c r="K681" i="10"/>
  <c r="K680" i="10"/>
  <c r="K677" i="10"/>
  <c r="K669" i="10"/>
  <c r="K697" i="10"/>
  <c r="K689" i="10"/>
  <c r="K679" i="10"/>
  <c r="K671" i="10"/>
  <c r="K708" i="10"/>
  <c r="K706" i="10"/>
  <c r="K690" i="10"/>
  <c r="K673" i="10"/>
  <c r="K698" i="10"/>
  <c r="K688" i="10"/>
  <c r="K675" i="10"/>
  <c r="K668" i="10"/>
  <c r="K713" i="10"/>
  <c r="K692" i="10"/>
  <c r="K670" i="10"/>
  <c r="K700" i="10"/>
  <c r="K678" i="10"/>
  <c r="K684" i="10"/>
  <c r="K682" i="10"/>
  <c r="K672" i="10"/>
  <c r="K705" i="10"/>
  <c r="K674" i="10"/>
  <c r="K676" i="10"/>
  <c r="M684" i="10" l="1"/>
  <c r="Y750" i="10" s="1"/>
  <c r="M689" i="10"/>
  <c r="Y755" i="10" s="1"/>
  <c r="M670" i="10"/>
  <c r="Y736" i="10" s="1"/>
  <c r="M705" i="10"/>
  <c r="Y771" i="10" s="1"/>
  <c r="M692" i="10"/>
  <c r="Y758" i="10" s="1"/>
  <c r="M701" i="10"/>
  <c r="Y767" i="10" s="1"/>
  <c r="M681" i="10"/>
  <c r="Y747" i="10" s="1"/>
  <c r="M671" i="10"/>
  <c r="Y737" i="10" s="1"/>
  <c r="M691" i="10"/>
  <c r="Y757" i="10" s="1"/>
  <c r="M703" i="10"/>
  <c r="Y769" i="10" s="1"/>
  <c r="M706" i="10"/>
  <c r="Y772" i="10" s="1"/>
  <c r="M669" i="10"/>
  <c r="Y735" i="10" s="1"/>
  <c r="M710" i="10"/>
  <c r="Y776" i="10" s="1"/>
  <c r="M678" i="10"/>
  <c r="Y744" i="10" s="1"/>
  <c r="M683" i="10"/>
  <c r="Y749" i="10" s="1"/>
  <c r="M700" i="10"/>
  <c r="Y766" i="10" s="1"/>
  <c r="M709" i="10"/>
  <c r="Y775" i="10" s="1"/>
  <c r="M687" i="10"/>
  <c r="Y753" i="10" s="1"/>
  <c r="M708" i="10"/>
  <c r="Y774" i="10" s="1"/>
  <c r="M680" i="10"/>
  <c r="Y746" i="10" s="1"/>
  <c r="M694" i="10"/>
  <c r="Y760" i="10" s="1"/>
  <c r="L715" i="10"/>
  <c r="M668" i="10"/>
  <c r="M699" i="10"/>
  <c r="Y765" i="10" s="1"/>
  <c r="M711" i="10"/>
  <c r="Y777" i="10" s="1"/>
  <c r="M688" i="10"/>
  <c r="Y754" i="10" s="1"/>
  <c r="K715" i="10"/>
  <c r="M675" i="10"/>
  <c r="Y741" i="10" s="1"/>
  <c r="M697" i="10"/>
  <c r="Y763" i="10" s="1"/>
  <c r="M676" i="10"/>
  <c r="Y742" i="10" s="1"/>
  <c r="M707" i="10"/>
  <c r="Y773" i="10" s="1"/>
  <c r="M682" i="10"/>
  <c r="Y748" i="10" s="1"/>
  <c r="M696" i="10"/>
  <c r="Y762" i="10" s="1"/>
  <c r="M673" i="10"/>
  <c r="Y739" i="10" s="1"/>
  <c r="M677" i="10"/>
  <c r="Y743" i="10" s="1"/>
  <c r="M686" i="10"/>
  <c r="Y752" i="10" s="1"/>
  <c r="M690" i="10"/>
  <c r="Y756" i="10" s="1"/>
  <c r="M704" i="10"/>
  <c r="Y770" i="10" s="1"/>
  <c r="M672" i="10"/>
  <c r="Y738" i="10" s="1"/>
  <c r="M685" i="10"/>
  <c r="Y751" i="10" s="1"/>
  <c r="M674" i="10"/>
  <c r="Y740" i="10" s="1"/>
  <c r="M713" i="10"/>
  <c r="Y779" i="10" s="1"/>
  <c r="M698" i="10"/>
  <c r="Y764" i="10" s="1"/>
  <c r="M712" i="10"/>
  <c r="Y778" i="10" s="1"/>
  <c r="M715" i="10" l="1"/>
  <c r="Y734" i="10"/>
  <c r="Y815" i="10" s="1"/>
  <c r="F493" i="1" l="1"/>
  <c r="D493" i="1"/>
  <c r="B493" i="1"/>
  <c r="B575" i="1"/>
  <c r="A493" i="1" l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I371" i="9"/>
  <c r="D361" i="1"/>
  <c r="D372" i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13" i="7" s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C469" i="1" s="1"/>
  <c r="E197" i="1"/>
  <c r="E198" i="1"/>
  <c r="E199" i="1"/>
  <c r="C472" i="1" s="1"/>
  <c r="E200" i="1"/>
  <c r="F12" i="6" s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436" i="1" s="1"/>
  <c r="D181" i="1"/>
  <c r="C27" i="5" s="1"/>
  <c r="D177" i="1"/>
  <c r="C20" i="5" s="1"/>
  <c r="E154" i="1"/>
  <c r="E153" i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40" i="1"/>
  <c r="D10" i="4" s="1"/>
  <c r="E139" i="1"/>
  <c r="E127" i="1"/>
  <c r="G34" i="3" s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40" i="1"/>
  <c r="C431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E44" i="9" s="1"/>
  <c r="H48" i="1"/>
  <c r="H62" i="1" s="1"/>
  <c r="D48" i="1"/>
  <c r="D62" i="1" s="1"/>
  <c r="D368" i="1"/>
  <c r="C120" i="8" s="1"/>
  <c r="I26" i="9"/>
  <c r="F90" i="9"/>
  <c r="C218" i="9"/>
  <c r="D366" i="9"/>
  <c r="CE64" i="1"/>
  <c r="F612" i="1" s="1"/>
  <c r="D368" i="9"/>
  <c r="C276" i="9"/>
  <c r="CE70" i="1"/>
  <c r="C458" i="1" s="1"/>
  <c r="CE76" i="1"/>
  <c r="D612" i="1" s="1"/>
  <c r="CE77" i="1"/>
  <c r="CF77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B441" i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C204" i="9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E268" i="9" s="1"/>
  <c r="C427" i="1"/>
  <c r="CD71" i="1"/>
  <c r="E373" i="9" s="1"/>
  <c r="BQ48" i="1"/>
  <c r="BQ62" i="1" s="1"/>
  <c r="F300" i="9" s="1"/>
  <c r="BA48" i="1"/>
  <c r="BA62" i="1" s="1"/>
  <c r="D236" i="9" s="1"/>
  <c r="AK48" i="1"/>
  <c r="AK62" i="1" s="1"/>
  <c r="U48" i="1"/>
  <c r="U62" i="1" s="1"/>
  <c r="E48" i="1"/>
  <c r="E62" i="1" s="1"/>
  <c r="BM48" i="1"/>
  <c r="BM62" i="1" s="1"/>
  <c r="I268" i="9" s="1"/>
  <c r="BE48" i="1"/>
  <c r="BE62" i="1" s="1"/>
  <c r="AW48" i="1"/>
  <c r="AW62" i="1" s="1"/>
  <c r="AO48" i="1"/>
  <c r="AO62" i="1" s="1"/>
  <c r="AG48" i="1"/>
  <c r="AG62" i="1" s="1"/>
  <c r="Y48" i="1"/>
  <c r="Y62" i="1" s="1"/>
  <c r="Q48" i="1"/>
  <c r="Q62" i="1" s="1"/>
  <c r="I48" i="1"/>
  <c r="I62" i="1" s="1"/>
  <c r="CC48" i="1"/>
  <c r="CC6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K48" i="1"/>
  <c r="K62" i="1" s="1"/>
  <c r="C615" i="1"/>
  <c r="C48" i="1"/>
  <c r="C62" i="1" s="1"/>
  <c r="C12" i="9" s="1"/>
  <c r="CB48" i="1"/>
  <c r="CB62" i="1" s="1"/>
  <c r="C364" i="9" s="1"/>
  <c r="E372" i="9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H140" i="9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I366" i="9"/>
  <c r="I381" i="9" l="1"/>
  <c r="I372" i="9"/>
  <c r="G612" i="1"/>
  <c r="C432" i="1"/>
  <c r="C448" i="1"/>
  <c r="C475" i="1"/>
  <c r="D186" i="9"/>
  <c r="C34" i="5"/>
  <c r="D463" i="1"/>
  <c r="G19" i="4"/>
  <c r="H300" i="9"/>
  <c r="I44" i="9"/>
  <c r="C464" i="1"/>
  <c r="F8" i="6"/>
  <c r="E19" i="4"/>
  <c r="D330" i="1"/>
  <c r="C86" i="8" s="1"/>
  <c r="B10" i="4"/>
  <c r="B440" i="1"/>
  <c r="D373" i="1"/>
  <c r="D391" i="1" s="1"/>
  <c r="D393" i="1" s="1"/>
  <c r="D396" i="1" s="1"/>
  <c r="BK48" i="1"/>
  <c r="BK62" i="1" s="1"/>
  <c r="BU48" i="1"/>
  <c r="BU62" i="1" s="1"/>
  <c r="C332" i="9" s="1"/>
  <c r="C14" i="5"/>
  <c r="I612" i="1"/>
  <c r="I380" i="9"/>
  <c r="CF76" i="1"/>
  <c r="AV52" i="1" s="1"/>
  <c r="AV67" i="1" s="1"/>
  <c r="AV71" i="1" s="1"/>
  <c r="F26" i="9"/>
  <c r="I122" i="9"/>
  <c r="G122" i="9"/>
  <c r="C429" i="1"/>
  <c r="G76" i="9"/>
  <c r="C430" i="1"/>
  <c r="D268" i="9"/>
  <c r="F332" i="9"/>
  <c r="E108" i="9"/>
  <c r="I140" i="9"/>
  <c r="I172" i="9"/>
  <c r="C575" i="1"/>
  <c r="C236" i="9"/>
  <c r="E300" i="9"/>
  <c r="C44" i="9"/>
  <c r="H236" i="9"/>
  <c r="BR62" i="1"/>
  <c r="G300" i="9" s="1"/>
  <c r="I12" i="9"/>
  <c r="H12" i="9"/>
  <c r="C125" i="8"/>
  <c r="C141" i="8"/>
  <c r="C473" i="1"/>
  <c r="E10" i="4"/>
  <c r="G10" i="4"/>
  <c r="D435" i="1"/>
  <c r="I300" i="9"/>
  <c r="D76" i="9"/>
  <c r="G236" i="9"/>
  <c r="D172" i="9"/>
  <c r="F76" i="9"/>
  <c r="E172" i="9"/>
  <c r="E76" i="9"/>
  <c r="D140" i="9"/>
  <c r="H268" i="9"/>
  <c r="C76" i="9"/>
  <c r="G108" i="9"/>
  <c r="F204" i="9"/>
  <c r="I332" i="9"/>
  <c r="E140" i="9"/>
  <c r="H332" i="9"/>
  <c r="I90" i="9"/>
  <c r="F172" i="9"/>
  <c r="G28" i="4"/>
  <c r="I362" i="9"/>
  <c r="D5" i="7"/>
  <c r="D44" i="9"/>
  <c r="C140" i="9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F44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I376" i="9"/>
  <c r="C463" i="1"/>
  <c r="D58" i="9"/>
  <c r="G26" i="9"/>
  <c r="E217" i="1"/>
  <c r="I384" i="9"/>
  <c r="L612" i="1"/>
  <c r="F218" i="9"/>
  <c r="D90" i="9"/>
  <c r="D364" i="9"/>
  <c r="D464" i="1"/>
  <c r="H154" i="9"/>
  <c r="I367" i="9"/>
  <c r="D434" i="1"/>
  <c r="D292" i="1"/>
  <c r="C58" i="9"/>
  <c r="D465" i="1" l="1"/>
  <c r="CE48" i="1"/>
  <c r="D339" i="1"/>
  <c r="G268" i="9"/>
  <c r="G52" i="1"/>
  <c r="G67" i="1" s="1"/>
  <c r="G71" i="1" s="1"/>
  <c r="C672" i="1" s="1"/>
  <c r="BQ52" i="1"/>
  <c r="BQ67" i="1" s="1"/>
  <c r="BQ71" i="1" s="1"/>
  <c r="C623" i="1" s="1"/>
  <c r="BN52" i="1"/>
  <c r="BN67" i="1" s="1"/>
  <c r="BN71" i="1" s="1"/>
  <c r="C619" i="1" s="1"/>
  <c r="AD52" i="1"/>
  <c r="AD67" i="1" s="1"/>
  <c r="AD71" i="1" s="1"/>
  <c r="C695" i="1" s="1"/>
  <c r="L52" i="1"/>
  <c r="L67" i="1" s="1"/>
  <c r="L71" i="1" s="1"/>
  <c r="C677" i="1" s="1"/>
  <c r="BA52" i="1"/>
  <c r="BA67" i="1" s="1"/>
  <c r="BA71" i="1" s="1"/>
  <c r="C630" i="1" s="1"/>
  <c r="BE52" i="1"/>
  <c r="BE67" i="1" s="1"/>
  <c r="BE71" i="1" s="1"/>
  <c r="H245" i="9" s="1"/>
  <c r="BW52" i="1"/>
  <c r="BW67" i="1" s="1"/>
  <c r="CA52" i="1"/>
  <c r="CA67" i="1" s="1"/>
  <c r="I337" i="9" s="1"/>
  <c r="C52" i="1"/>
  <c r="C67" i="1" s="1"/>
  <c r="D52" i="1"/>
  <c r="D67" i="1" s="1"/>
  <c r="D71" i="1" s="1"/>
  <c r="C497" i="1" s="1"/>
  <c r="G497" i="1" s="1"/>
  <c r="BM52" i="1"/>
  <c r="BM67" i="1" s="1"/>
  <c r="BM71" i="1" s="1"/>
  <c r="C638" i="1" s="1"/>
  <c r="S52" i="1"/>
  <c r="S67" i="1" s="1"/>
  <c r="S71" i="1" s="1"/>
  <c r="C512" i="1" s="1"/>
  <c r="G512" i="1" s="1"/>
  <c r="V52" i="1"/>
  <c r="V67" i="1" s="1"/>
  <c r="BS52" i="1"/>
  <c r="BS67" i="1" s="1"/>
  <c r="BS71" i="1" s="1"/>
  <c r="C639" i="1" s="1"/>
  <c r="P52" i="1"/>
  <c r="P67" i="1" s="1"/>
  <c r="AK52" i="1"/>
  <c r="AK67" i="1" s="1"/>
  <c r="AK71" i="1" s="1"/>
  <c r="C702" i="1" s="1"/>
  <c r="BY52" i="1"/>
  <c r="BY67" i="1" s="1"/>
  <c r="BY71" i="1" s="1"/>
  <c r="C570" i="1" s="1"/>
  <c r="BT52" i="1"/>
  <c r="BT67" i="1" s="1"/>
  <c r="AE52" i="1"/>
  <c r="AE67" i="1" s="1"/>
  <c r="C145" i="9" s="1"/>
  <c r="AU52" i="1"/>
  <c r="AU67" i="1" s="1"/>
  <c r="AU71" i="1" s="1"/>
  <c r="C540" i="1" s="1"/>
  <c r="G540" i="1" s="1"/>
  <c r="AW52" i="1"/>
  <c r="AW67" i="1" s="1"/>
  <c r="AW71" i="1" s="1"/>
  <c r="C631" i="1" s="1"/>
  <c r="AM52" i="1"/>
  <c r="AM67" i="1" s="1"/>
  <c r="AM71" i="1" s="1"/>
  <c r="C532" i="1" s="1"/>
  <c r="G532" i="1" s="1"/>
  <c r="AI52" i="1"/>
  <c r="AI67" i="1" s="1"/>
  <c r="AI71" i="1" s="1"/>
  <c r="C528" i="1" s="1"/>
  <c r="G528" i="1" s="1"/>
  <c r="AC52" i="1"/>
  <c r="AC67" i="1" s="1"/>
  <c r="AC71" i="1" s="1"/>
  <c r="H117" i="9" s="1"/>
  <c r="AJ52" i="1"/>
  <c r="AJ67" i="1" s="1"/>
  <c r="AJ71" i="1" s="1"/>
  <c r="C529" i="1" s="1"/>
  <c r="G529" i="1" s="1"/>
  <c r="AO52" i="1"/>
  <c r="AO67" i="1" s="1"/>
  <c r="F177" i="9" s="1"/>
  <c r="CC52" i="1"/>
  <c r="CC67" i="1" s="1"/>
  <c r="BO52" i="1"/>
  <c r="BO67" i="1" s="1"/>
  <c r="BO71" i="1" s="1"/>
  <c r="C560" i="1" s="1"/>
  <c r="AQ52" i="1"/>
  <c r="AQ67" i="1" s="1"/>
  <c r="H177" i="9" s="1"/>
  <c r="I52" i="1"/>
  <c r="I67" i="1" s="1"/>
  <c r="O52" i="1"/>
  <c r="O67" i="1" s="1"/>
  <c r="AG52" i="1"/>
  <c r="AG67" i="1" s="1"/>
  <c r="E145" i="9" s="1"/>
  <c r="AH52" i="1"/>
  <c r="AH67" i="1" s="1"/>
  <c r="F145" i="9" s="1"/>
  <c r="AN52" i="1"/>
  <c r="AN67" i="1" s="1"/>
  <c r="AX52" i="1"/>
  <c r="AX67" i="1" s="1"/>
  <c r="AX71" i="1" s="1"/>
  <c r="C543" i="1" s="1"/>
  <c r="BV52" i="1"/>
  <c r="BV67" i="1" s="1"/>
  <c r="BV71" i="1" s="1"/>
  <c r="D341" i="9" s="1"/>
  <c r="T52" i="1"/>
  <c r="T67" i="1" s="1"/>
  <c r="T71" i="1" s="1"/>
  <c r="C513" i="1" s="1"/>
  <c r="G513" i="1" s="1"/>
  <c r="AY52" i="1"/>
  <c r="AY67" i="1" s="1"/>
  <c r="AY71" i="1" s="1"/>
  <c r="C625" i="1" s="1"/>
  <c r="BF52" i="1"/>
  <c r="BF67" i="1" s="1"/>
  <c r="BF71" i="1" s="1"/>
  <c r="C551" i="1" s="1"/>
  <c r="H52" i="1"/>
  <c r="H67" i="1" s="1"/>
  <c r="H71" i="1" s="1"/>
  <c r="H21" i="9" s="1"/>
  <c r="BJ52" i="1"/>
  <c r="BJ67" i="1" s="1"/>
  <c r="BI52" i="1"/>
  <c r="BI67" i="1" s="1"/>
  <c r="BG52" i="1"/>
  <c r="BG67" i="1" s="1"/>
  <c r="BG71" i="1" s="1"/>
  <c r="C618" i="1" s="1"/>
  <c r="AT52" i="1"/>
  <c r="AT67" i="1" s="1"/>
  <c r="AT71" i="1" s="1"/>
  <c r="C711" i="1" s="1"/>
  <c r="W52" i="1"/>
  <c r="W67" i="1" s="1"/>
  <c r="AR52" i="1"/>
  <c r="AR67" i="1" s="1"/>
  <c r="I177" i="9" s="1"/>
  <c r="BL52" i="1"/>
  <c r="BL67" i="1" s="1"/>
  <c r="BC52" i="1"/>
  <c r="BC67" i="1" s="1"/>
  <c r="BC71" i="1" s="1"/>
  <c r="C633" i="1" s="1"/>
  <c r="R52" i="1"/>
  <c r="R67" i="1" s="1"/>
  <c r="R71" i="1" s="1"/>
  <c r="D85" i="9" s="1"/>
  <c r="BP52" i="1"/>
  <c r="BP67" i="1" s="1"/>
  <c r="E305" i="9" s="1"/>
  <c r="BH52" i="1"/>
  <c r="BH67" i="1" s="1"/>
  <c r="D273" i="9" s="1"/>
  <c r="K52" i="1"/>
  <c r="K67" i="1" s="1"/>
  <c r="K71" i="1" s="1"/>
  <c r="D53" i="9" s="1"/>
  <c r="AS52" i="1"/>
  <c r="AS67" i="1" s="1"/>
  <c r="C209" i="9" s="1"/>
  <c r="BR52" i="1"/>
  <c r="BR67" i="1" s="1"/>
  <c r="BR71" i="1" s="1"/>
  <c r="C626" i="1" s="1"/>
  <c r="AA52" i="1"/>
  <c r="AA67" i="1" s="1"/>
  <c r="AA71" i="1" s="1"/>
  <c r="C692" i="1" s="1"/>
  <c r="M52" i="1"/>
  <c r="M67" i="1" s="1"/>
  <c r="M71" i="1" s="1"/>
  <c r="C506" i="1" s="1"/>
  <c r="G506" i="1" s="1"/>
  <c r="CB52" i="1"/>
  <c r="CB67" i="1" s="1"/>
  <c r="CB71" i="1" s="1"/>
  <c r="C622" i="1" s="1"/>
  <c r="F52" i="1"/>
  <c r="F67" i="1" s="1"/>
  <c r="F71" i="1" s="1"/>
  <c r="C671" i="1" s="1"/>
  <c r="BD52" i="1"/>
  <c r="BD67" i="1" s="1"/>
  <c r="BD71" i="1" s="1"/>
  <c r="C549" i="1" s="1"/>
  <c r="F209" i="9"/>
  <c r="AL52" i="1"/>
  <c r="AL67" i="1" s="1"/>
  <c r="AL71" i="1" s="1"/>
  <c r="C181" i="9" s="1"/>
  <c r="BX52" i="1"/>
  <c r="BX67" i="1" s="1"/>
  <c r="BX71" i="1" s="1"/>
  <c r="F341" i="9" s="1"/>
  <c r="E52" i="1"/>
  <c r="E67" i="1" s="1"/>
  <c r="BZ52" i="1"/>
  <c r="BZ67" i="1" s="1"/>
  <c r="Z52" i="1"/>
  <c r="Z67" i="1" s="1"/>
  <c r="BB52" i="1"/>
  <c r="BB67" i="1" s="1"/>
  <c r="AF52" i="1"/>
  <c r="AF67" i="1" s="1"/>
  <c r="AF71" i="1" s="1"/>
  <c r="C697" i="1" s="1"/>
  <c r="U52" i="1"/>
  <c r="U67" i="1" s="1"/>
  <c r="U71" i="1" s="1"/>
  <c r="G85" i="9" s="1"/>
  <c r="AB52" i="1"/>
  <c r="AB67" i="1" s="1"/>
  <c r="N52" i="1"/>
  <c r="N67" i="1" s="1"/>
  <c r="AZ52" i="1"/>
  <c r="AZ67" i="1" s="1"/>
  <c r="J52" i="1"/>
  <c r="J67" i="1" s="1"/>
  <c r="Q52" i="1"/>
  <c r="Q67" i="1" s="1"/>
  <c r="Q71" i="1" s="1"/>
  <c r="C85" i="9" s="1"/>
  <c r="AP52" i="1"/>
  <c r="AP67" i="1" s="1"/>
  <c r="X52" i="1"/>
  <c r="X67" i="1" s="1"/>
  <c r="X71" i="1" s="1"/>
  <c r="C689" i="1" s="1"/>
  <c r="BU52" i="1"/>
  <c r="BU67" i="1" s="1"/>
  <c r="BK52" i="1"/>
  <c r="BK67" i="1" s="1"/>
  <c r="G273" i="9" s="1"/>
  <c r="Y52" i="1"/>
  <c r="Y67" i="1" s="1"/>
  <c r="E49" i="9"/>
  <c r="CE62" i="1"/>
  <c r="C428" i="1" s="1"/>
  <c r="C713" i="1"/>
  <c r="F213" i="9"/>
  <c r="C541" i="1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D27" i="7"/>
  <c r="B448" i="1"/>
  <c r="D341" i="1"/>
  <c r="C481" i="1" s="1"/>
  <c r="C50" i="8"/>
  <c r="I378" i="9"/>
  <c r="K612" i="1"/>
  <c r="C465" i="1"/>
  <c r="C126" i="8"/>
  <c r="F32" i="6"/>
  <c r="C478" i="1"/>
  <c r="C102" i="8"/>
  <c r="C482" i="1"/>
  <c r="C476" i="1"/>
  <c r="F16" i="6"/>
  <c r="C500" i="1"/>
  <c r="G500" i="1" s="1"/>
  <c r="G21" i="9"/>
  <c r="F305" i="9" l="1"/>
  <c r="I117" i="9"/>
  <c r="G17" i="9"/>
  <c r="C559" i="1"/>
  <c r="C523" i="1"/>
  <c r="G523" i="1" s="1"/>
  <c r="AN71" i="1"/>
  <c r="C705" i="1" s="1"/>
  <c r="F309" i="9"/>
  <c r="H309" i="9"/>
  <c r="D177" i="9"/>
  <c r="D21" i="9"/>
  <c r="C701" i="1"/>
  <c r="D17" i="9"/>
  <c r="F81" i="9"/>
  <c r="C669" i="1"/>
  <c r="D181" i="9"/>
  <c r="C305" i="9"/>
  <c r="C309" i="9"/>
  <c r="C562" i="1"/>
  <c r="C550" i="1"/>
  <c r="G550" i="1" s="1"/>
  <c r="BT71" i="1"/>
  <c r="C565" i="1" s="1"/>
  <c r="C704" i="1"/>
  <c r="H241" i="9"/>
  <c r="C614" i="1"/>
  <c r="D615" i="1" s="1"/>
  <c r="C700" i="1"/>
  <c r="CA71" i="1"/>
  <c r="I341" i="9" s="1"/>
  <c r="C684" i="1"/>
  <c r="E85" i="9"/>
  <c r="C616" i="1"/>
  <c r="CC71" i="1"/>
  <c r="C620" i="1" s="1"/>
  <c r="I241" i="9"/>
  <c r="C530" i="1"/>
  <c r="G530" i="1" s="1"/>
  <c r="I245" i="9"/>
  <c r="I145" i="9"/>
  <c r="H213" i="9"/>
  <c r="G149" i="9"/>
  <c r="H209" i="9"/>
  <c r="G241" i="9"/>
  <c r="C629" i="1"/>
  <c r="C520" i="1"/>
  <c r="G520" i="1" s="1"/>
  <c r="C624" i="1"/>
  <c r="I149" i="9"/>
  <c r="E209" i="9"/>
  <c r="C505" i="1"/>
  <c r="G505" i="1" s="1"/>
  <c r="E17" i="9"/>
  <c r="F117" i="9"/>
  <c r="C525" i="1"/>
  <c r="G525" i="1" s="1"/>
  <c r="C712" i="1"/>
  <c r="G145" i="9"/>
  <c r="E53" i="9"/>
  <c r="E81" i="9"/>
  <c r="BL71" i="1"/>
  <c r="H277" i="9" s="1"/>
  <c r="F113" i="9"/>
  <c r="G245" i="9"/>
  <c r="E213" i="9"/>
  <c r="D369" i="9"/>
  <c r="O71" i="1"/>
  <c r="C508" i="1" s="1"/>
  <c r="G508" i="1" s="1"/>
  <c r="C499" i="1"/>
  <c r="G499" i="1" s="1"/>
  <c r="I113" i="9"/>
  <c r="I209" i="9"/>
  <c r="C569" i="1"/>
  <c r="P71" i="1"/>
  <c r="I53" i="9" s="1"/>
  <c r="I213" i="9"/>
  <c r="V71" i="1"/>
  <c r="C687" i="1" s="1"/>
  <c r="C573" i="1"/>
  <c r="C113" i="9"/>
  <c r="H273" i="9"/>
  <c r="AE71" i="1"/>
  <c r="C524" i="1" s="1"/>
  <c r="G524" i="1" s="1"/>
  <c r="C564" i="1"/>
  <c r="BP71" i="1"/>
  <c r="C621" i="1" s="1"/>
  <c r="C369" i="9"/>
  <c r="C682" i="1"/>
  <c r="H305" i="9"/>
  <c r="I305" i="9"/>
  <c r="C546" i="1"/>
  <c r="G546" i="1" s="1"/>
  <c r="C514" i="1"/>
  <c r="G514" i="1" s="1"/>
  <c r="C676" i="1"/>
  <c r="D241" i="9"/>
  <c r="C71" i="1"/>
  <c r="C496" i="1" s="1"/>
  <c r="G496" i="1" s="1"/>
  <c r="C17" i="9"/>
  <c r="C645" i="1"/>
  <c r="G337" i="9"/>
  <c r="D245" i="9"/>
  <c r="F53" i="9"/>
  <c r="C642" i="1"/>
  <c r="C673" i="1"/>
  <c r="D337" i="9"/>
  <c r="C542" i="1"/>
  <c r="D213" i="9"/>
  <c r="C558" i="1"/>
  <c r="F21" i="9"/>
  <c r="H113" i="9"/>
  <c r="AO71" i="1"/>
  <c r="C534" i="1" s="1"/>
  <c r="G534" i="1" s="1"/>
  <c r="C544" i="1"/>
  <c r="G544" i="1" s="1"/>
  <c r="F17" i="9"/>
  <c r="G341" i="9"/>
  <c r="C567" i="1"/>
  <c r="C501" i="1"/>
  <c r="G501" i="1" s="1"/>
  <c r="C694" i="1"/>
  <c r="C627" i="1"/>
  <c r="I273" i="9"/>
  <c r="C548" i="1"/>
  <c r="I71" i="1"/>
  <c r="C502" i="1" s="1"/>
  <c r="G502" i="1" s="1"/>
  <c r="D305" i="9"/>
  <c r="H17" i="9"/>
  <c r="E177" i="9"/>
  <c r="C678" i="1"/>
  <c r="F49" i="9"/>
  <c r="C539" i="1"/>
  <c r="G539" i="1" s="1"/>
  <c r="C522" i="1"/>
  <c r="G522" i="1" s="1"/>
  <c r="D309" i="9"/>
  <c r="C504" i="1"/>
  <c r="G504" i="1" s="1"/>
  <c r="F245" i="9"/>
  <c r="G213" i="9"/>
  <c r="C686" i="1"/>
  <c r="D49" i="9"/>
  <c r="E337" i="9"/>
  <c r="F241" i="9"/>
  <c r="AG71" i="1"/>
  <c r="C698" i="1" s="1"/>
  <c r="I17" i="9"/>
  <c r="G177" i="9"/>
  <c r="AP71" i="1"/>
  <c r="C535" i="1" s="1"/>
  <c r="G535" i="1" s="1"/>
  <c r="G209" i="9"/>
  <c r="I277" i="9"/>
  <c r="C644" i="1"/>
  <c r="I49" i="9"/>
  <c r="F337" i="9"/>
  <c r="G81" i="9"/>
  <c r="BW71" i="1"/>
  <c r="E341" i="9" s="1"/>
  <c r="AR71" i="1"/>
  <c r="I181" i="9" s="1"/>
  <c r="H81" i="9"/>
  <c r="D209" i="9"/>
  <c r="F273" i="9"/>
  <c r="BJ71" i="1"/>
  <c r="C531" i="1"/>
  <c r="G531" i="1" s="1"/>
  <c r="C373" i="9"/>
  <c r="C685" i="1"/>
  <c r="C510" i="1"/>
  <c r="G510" i="1" s="1"/>
  <c r="C683" i="1"/>
  <c r="D149" i="9"/>
  <c r="H149" i="9"/>
  <c r="C81" i="9"/>
  <c r="AQ71" i="1"/>
  <c r="C536" i="1" s="1"/>
  <c r="G536" i="1" s="1"/>
  <c r="D145" i="9"/>
  <c r="E71" i="1"/>
  <c r="C670" i="1" s="1"/>
  <c r="C517" i="1"/>
  <c r="G517" i="1" s="1"/>
  <c r="C49" i="9"/>
  <c r="J71" i="1"/>
  <c r="H337" i="9"/>
  <c r="BZ71" i="1"/>
  <c r="E113" i="9"/>
  <c r="Z71" i="1"/>
  <c r="AH71" i="1"/>
  <c r="F149" i="9" s="1"/>
  <c r="I81" i="9"/>
  <c r="AS71" i="1"/>
  <c r="C710" i="1" s="1"/>
  <c r="D81" i="9"/>
  <c r="AZ71" i="1"/>
  <c r="C241" i="9"/>
  <c r="C273" i="9"/>
  <c r="G113" i="9"/>
  <c r="AB71" i="1"/>
  <c r="C703" i="1"/>
  <c r="F85" i="9"/>
  <c r="C511" i="1"/>
  <c r="G511" i="1" s="1"/>
  <c r="H145" i="9"/>
  <c r="C117" i="9"/>
  <c r="H49" i="9"/>
  <c r="C177" i="9"/>
  <c r="W71" i="1"/>
  <c r="C516" i="1" s="1"/>
  <c r="G516" i="1" s="1"/>
  <c r="BH71" i="1"/>
  <c r="C636" i="1" s="1"/>
  <c r="N71" i="1"/>
  <c r="G49" i="9"/>
  <c r="E241" i="9"/>
  <c r="BB71" i="1"/>
  <c r="BI71" i="1"/>
  <c r="E273" i="9"/>
  <c r="BU71" i="1"/>
  <c r="C337" i="9"/>
  <c r="CE52" i="1"/>
  <c r="BK71" i="1"/>
  <c r="G277" i="9" s="1"/>
  <c r="D113" i="9"/>
  <c r="Y71" i="1"/>
  <c r="C552" i="1"/>
  <c r="C277" i="9"/>
  <c r="G305" i="9"/>
  <c r="CE67" i="1"/>
  <c r="CE71" i="1" s="1"/>
  <c r="C563" i="1"/>
  <c r="I364" i="9"/>
  <c r="G309" i="9"/>
  <c r="F498" i="1"/>
  <c r="B541" i="1"/>
  <c r="F540" i="1"/>
  <c r="B503" i="1"/>
  <c r="F503" i="1" s="1"/>
  <c r="B554" i="1"/>
  <c r="B522" i="1"/>
  <c r="F522" i="1" s="1"/>
  <c r="B556" i="1"/>
  <c r="B555" i="1"/>
  <c r="B507" i="1"/>
  <c r="H507" i="1" s="1"/>
  <c r="B548" i="1"/>
  <c r="B500" i="1"/>
  <c r="H500" i="1" s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F512" i="1" s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B528" i="1"/>
  <c r="B514" i="1"/>
  <c r="F514" i="1" s="1"/>
  <c r="B497" i="1"/>
  <c r="F513" i="1"/>
  <c r="H513" i="1"/>
  <c r="C142" i="8"/>
  <c r="F534" i="1"/>
  <c r="H534" i="1"/>
  <c r="H502" i="1"/>
  <c r="F502" i="1"/>
  <c r="F526" i="1"/>
  <c r="H503" i="1"/>
  <c r="F518" i="1"/>
  <c r="F506" i="1"/>
  <c r="H506" i="1"/>
  <c r="F509" i="1"/>
  <c r="H512" i="1" l="1"/>
  <c r="I309" i="9"/>
  <c r="E181" i="9"/>
  <c r="C533" i="1"/>
  <c r="G533" i="1" s="1"/>
  <c r="H530" i="1"/>
  <c r="H53" i="9"/>
  <c r="C640" i="1"/>
  <c r="C708" i="1"/>
  <c r="H85" i="9"/>
  <c r="C681" i="1"/>
  <c r="H501" i="1"/>
  <c r="C515" i="1"/>
  <c r="G515" i="1" s="1"/>
  <c r="C572" i="1"/>
  <c r="D373" i="9"/>
  <c r="C647" i="1"/>
  <c r="C680" i="1"/>
  <c r="C557" i="1"/>
  <c r="H508" i="1"/>
  <c r="C574" i="1"/>
  <c r="C556" i="1"/>
  <c r="C637" i="1"/>
  <c r="C509" i="1"/>
  <c r="G509" i="1" s="1"/>
  <c r="C149" i="9"/>
  <c r="C696" i="1"/>
  <c r="C706" i="1"/>
  <c r="C674" i="1"/>
  <c r="E309" i="9"/>
  <c r="C538" i="1"/>
  <c r="G538" i="1" s="1"/>
  <c r="E149" i="9"/>
  <c r="C561" i="1"/>
  <c r="I21" i="9"/>
  <c r="C526" i="1"/>
  <c r="G526" i="1" s="1"/>
  <c r="C668" i="1"/>
  <c r="C688" i="1"/>
  <c r="C707" i="1"/>
  <c r="H515" i="1"/>
  <c r="C709" i="1"/>
  <c r="C699" i="1"/>
  <c r="C21" i="9"/>
  <c r="G181" i="9"/>
  <c r="F181" i="9"/>
  <c r="C537" i="1"/>
  <c r="G537" i="1" s="1"/>
  <c r="C643" i="1"/>
  <c r="I85" i="9"/>
  <c r="C568" i="1"/>
  <c r="C635" i="1"/>
  <c r="H181" i="9"/>
  <c r="C527" i="1"/>
  <c r="G527" i="1" s="1"/>
  <c r="C213" i="9"/>
  <c r="C547" i="1"/>
  <c r="C632" i="1"/>
  <c r="E245" i="9"/>
  <c r="G53" i="9"/>
  <c r="C507" i="1"/>
  <c r="G507" i="1" s="1"/>
  <c r="C679" i="1"/>
  <c r="C693" i="1"/>
  <c r="C521" i="1"/>
  <c r="G521" i="1" s="1"/>
  <c r="G117" i="9"/>
  <c r="C503" i="1"/>
  <c r="G503" i="1" s="1"/>
  <c r="C53" i="9"/>
  <c r="C675" i="1"/>
  <c r="C553" i="1"/>
  <c r="E117" i="9"/>
  <c r="C691" i="1"/>
  <c r="C519" i="1"/>
  <c r="G519" i="1" s="1"/>
  <c r="C571" i="1"/>
  <c r="H341" i="9"/>
  <c r="C646" i="1"/>
  <c r="C617" i="1"/>
  <c r="F277" i="9"/>
  <c r="C555" i="1"/>
  <c r="C545" i="1"/>
  <c r="G545" i="1" s="1"/>
  <c r="C628" i="1"/>
  <c r="C245" i="9"/>
  <c r="D277" i="9"/>
  <c r="E21" i="9"/>
  <c r="C498" i="1"/>
  <c r="E277" i="9"/>
  <c r="C634" i="1"/>
  <c r="C554" i="1"/>
  <c r="C641" i="1"/>
  <c r="C566" i="1"/>
  <c r="C341" i="9"/>
  <c r="D117" i="9"/>
  <c r="C690" i="1"/>
  <c r="C518" i="1"/>
  <c r="I373" i="9"/>
  <c r="C716" i="1"/>
  <c r="I369" i="9"/>
  <c r="C433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F500" i="1"/>
  <c r="F507" i="1"/>
  <c r="H538" i="1"/>
  <c r="H510" i="1"/>
  <c r="H546" i="1"/>
  <c r="H504" i="1"/>
  <c r="H522" i="1"/>
  <c r="F499" i="1"/>
  <c r="H499" i="1"/>
  <c r="H536" i="1"/>
  <c r="F536" i="1"/>
  <c r="H505" i="1"/>
  <c r="F505" i="1"/>
  <c r="B496" i="1"/>
  <c r="F516" i="1"/>
  <c r="H516" i="1" s="1"/>
  <c r="F511" i="1"/>
  <c r="H511" i="1" s="1"/>
  <c r="F517" i="1"/>
  <c r="H517" i="1" s="1"/>
  <c r="H514" i="1"/>
  <c r="F530" i="1"/>
  <c r="H524" i="1"/>
  <c r="F524" i="1"/>
  <c r="H497" i="1"/>
  <c r="F497" i="1"/>
  <c r="H528" i="1"/>
  <c r="F528" i="1"/>
  <c r="H532" i="1"/>
  <c r="F532" i="1"/>
  <c r="F520" i="1"/>
  <c r="H520" i="1" s="1"/>
  <c r="F550" i="1"/>
  <c r="H550" i="1"/>
  <c r="F544" i="1"/>
  <c r="H544" i="1" s="1"/>
  <c r="F545" i="1"/>
  <c r="F525" i="1"/>
  <c r="H525" i="1" s="1"/>
  <c r="F529" i="1"/>
  <c r="H529" i="1" s="1"/>
  <c r="C146" i="8"/>
  <c r="C151" i="8"/>
  <c r="F521" i="1"/>
  <c r="H535" i="1"/>
  <c r="F535" i="1"/>
  <c r="H533" i="1"/>
  <c r="F533" i="1"/>
  <c r="H527" i="1"/>
  <c r="F527" i="1"/>
  <c r="F539" i="1"/>
  <c r="H539" i="1"/>
  <c r="F519" i="1"/>
  <c r="F523" i="1"/>
  <c r="H523" i="1"/>
  <c r="F537" i="1"/>
  <c r="H537" i="1"/>
  <c r="F531" i="1"/>
  <c r="H531" i="1"/>
  <c r="C441" i="1" l="1"/>
  <c r="H509" i="1"/>
  <c r="H526" i="1"/>
  <c r="C648" i="1"/>
  <c r="M716" i="1" s="1"/>
  <c r="H545" i="1"/>
  <c r="G498" i="1"/>
  <c r="H498" i="1" s="1"/>
  <c r="H521" i="1"/>
  <c r="H519" i="1"/>
  <c r="C715" i="1"/>
  <c r="G518" i="1"/>
  <c r="H518" i="1" s="1"/>
  <c r="E623" i="1"/>
  <c r="E716" i="1" s="1"/>
  <c r="E612" i="1"/>
  <c r="D715" i="1"/>
  <c r="F496" i="1"/>
  <c r="H496" i="1" s="1"/>
  <c r="E683" i="1" l="1"/>
  <c r="E638" i="1"/>
  <c r="E644" i="1"/>
  <c r="E697" i="1"/>
  <c r="E625" i="1"/>
  <c r="E680" i="1"/>
  <c r="E629" i="1"/>
  <c r="E692" i="1"/>
  <c r="E672" i="1"/>
  <c r="E686" i="1"/>
  <c r="E679" i="1"/>
  <c r="E695" i="1"/>
  <c r="E630" i="1"/>
  <c r="E704" i="1"/>
  <c r="E676" i="1"/>
  <c r="E641" i="1"/>
  <c r="E634" i="1"/>
  <c r="E643" i="1"/>
  <c r="E677" i="1"/>
  <c r="E696" i="1"/>
  <c r="E678" i="1"/>
  <c r="E705" i="1"/>
  <c r="E627" i="1"/>
  <c r="E669" i="1"/>
  <c r="E637" i="1"/>
  <c r="E684" i="1"/>
  <c r="E709" i="1"/>
  <c r="E681" i="1"/>
  <c r="E642" i="1"/>
  <c r="E688" i="1"/>
  <c r="E635" i="1"/>
  <c r="E702" i="1"/>
  <c r="E700" i="1"/>
  <c r="E712" i="1"/>
  <c r="E636" i="1"/>
  <c r="E698" i="1"/>
  <c r="E706" i="1"/>
  <c r="E639" i="1"/>
  <c r="E645" i="1"/>
  <c r="E632" i="1"/>
  <c r="E647" i="1"/>
  <c r="E640" i="1"/>
  <c r="E703" i="1"/>
  <c r="E691" i="1"/>
  <c r="E689" i="1"/>
  <c r="E646" i="1"/>
  <c r="E670" i="1"/>
  <c r="E693" i="1"/>
  <c r="E626" i="1"/>
  <c r="E682" i="1"/>
  <c r="E711" i="1"/>
  <c r="E633" i="1"/>
  <c r="E710" i="1"/>
  <c r="E708" i="1"/>
  <c r="E675" i="1"/>
  <c r="E674" i="1"/>
  <c r="E685" i="1"/>
  <c r="E699" i="1"/>
  <c r="E690" i="1"/>
  <c r="E707" i="1"/>
  <c r="E624" i="1"/>
  <c r="E701" i="1"/>
  <c r="E631" i="1"/>
  <c r="E668" i="1"/>
  <c r="E694" i="1"/>
  <c r="E628" i="1"/>
  <c r="E673" i="1"/>
  <c r="E687" i="1"/>
  <c r="E671" i="1"/>
  <c r="E713" i="1"/>
  <c r="E715" i="1" l="1"/>
  <c r="F624" i="1"/>
  <c r="F688" i="1" l="1"/>
  <c r="F629" i="1"/>
  <c r="F670" i="1"/>
  <c r="F698" i="1"/>
  <c r="F677" i="1"/>
  <c r="F687" i="1"/>
  <c r="F704" i="1"/>
  <c r="F685" i="1"/>
  <c r="F709" i="1"/>
  <c r="F708" i="1"/>
  <c r="F628" i="1"/>
  <c r="F701" i="1"/>
  <c r="F674" i="1"/>
  <c r="F668" i="1"/>
  <c r="F645" i="1"/>
  <c r="F689" i="1"/>
  <c r="F642" i="1"/>
  <c r="F633" i="1"/>
  <c r="F647" i="1"/>
  <c r="F710" i="1"/>
  <c r="F711" i="1"/>
  <c r="F644" i="1"/>
  <c r="F699" i="1"/>
  <c r="F686" i="1"/>
  <c r="F679" i="1"/>
  <c r="F684" i="1"/>
  <c r="F707" i="1"/>
  <c r="F640" i="1"/>
  <c r="F706" i="1"/>
  <c r="F694" i="1"/>
  <c r="F672" i="1"/>
  <c r="F675" i="1"/>
  <c r="F626" i="1"/>
  <c r="F669" i="1"/>
  <c r="F680" i="1"/>
  <c r="F690" i="1"/>
  <c r="F634" i="1"/>
  <c r="F713" i="1"/>
  <c r="F635" i="1"/>
  <c r="F637" i="1"/>
  <c r="F636" i="1"/>
  <c r="F630" i="1"/>
  <c r="F671" i="1"/>
  <c r="F646" i="1"/>
  <c r="F692" i="1"/>
  <c r="F702" i="1"/>
  <c r="F682" i="1"/>
  <c r="F705" i="1"/>
  <c r="F695" i="1"/>
  <c r="F678" i="1"/>
  <c r="F639" i="1"/>
  <c r="F673" i="1"/>
  <c r="F638" i="1"/>
  <c r="F631" i="1"/>
  <c r="F676" i="1"/>
  <c r="F625" i="1"/>
  <c r="F697" i="1"/>
  <c r="F632" i="1"/>
  <c r="F712" i="1"/>
  <c r="F627" i="1"/>
  <c r="F693" i="1"/>
  <c r="F700" i="1"/>
  <c r="F703" i="1"/>
  <c r="F683" i="1"/>
  <c r="F691" i="1"/>
  <c r="F696" i="1"/>
  <c r="F681" i="1"/>
  <c r="F641" i="1"/>
  <c r="F643" i="1"/>
  <c r="F716" i="1"/>
  <c r="G625" i="1" l="1"/>
  <c r="F715" i="1"/>
  <c r="G680" i="1" l="1"/>
  <c r="G698" i="1"/>
  <c r="G703" i="1"/>
  <c r="G627" i="1"/>
  <c r="G684" i="1"/>
  <c r="G678" i="1"/>
  <c r="G716" i="1"/>
  <c r="G697" i="1"/>
  <c r="G707" i="1"/>
  <c r="G709" i="1"/>
  <c r="G687" i="1"/>
  <c r="G682" i="1"/>
  <c r="G672" i="1"/>
  <c r="G634" i="1"/>
  <c r="G669" i="1"/>
  <c r="G690" i="1"/>
  <c r="G644" i="1"/>
  <c r="G712" i="1"/>
  <c r="G693" i="1"/>
  <c r="G691" i="1"/>
  <c r="G692" i="1"/>
  <c r="G683" i="1"/>
  <c r="G675" i="1"/>
  <c r="G635" i="1"/>
  <c r="G643" i="1"/>
  <c r="G708" i="1"/>
  <c r="G674" i="1"/>
  <c r="G632" i="1"/>
  <c r="G686" i="1"/>
  <c r="G629" i="1"/>
  <c r="G711" i="1"/>
  <c r="G702" i="1"/>
  <c r="G640" i="1"/>
  <c r="G710" i="1"/>
  <c r="G645" i="1"/>
  <c r="G679" i="1"/>
  <c r="G670" i="1"/>
  <c r="G631" i="1"/>
  <c r="G701" i="1"/>
  <c r="G647" i="1"/>
  <c r="G637" i="1"/>
  <c r="G685" i="1"/>
  <c r="G633" i="1"/>
  <c r="G699" i="1"/>
  <c r="G676" i="1"/>
  <c r="G639" i="1"/>
  <c r="G700" i="1"/>
  <c r="G694" i="1"/>
  <c r="G695" i="1"/>
  <c r="G626" i="1"/>
  <c r="G689" i="1"/>
  <c r="G636" i="1"/>
  <c r="G642" i="1"/>
  <c r="G630" i="1"/>
  <c r="G673" i="1"/>
  <c r="G677" i="1"/>
  <c r="G668" i="1"/>
  <c r="G704" i="1"/>
  <c r="G713" i="1"/>
  <c r="G641" i="1"/>
  <c r="G628" i="1"/>
  <c r="G696" i="1"/>
  <c r="G705" i="1"/>
  <c r="G671" i="1"/>
  <c r="G681" i="1"/>
  <c r="G646" i="1"/>
  <c r="G638" i="1"/>
  <c r="G688" i="1"/>
  <c r="G706" i="1"/>
  <c r="H628" i="1" l="1"/>
  <c r="H705" i="1" s="1"/>
  <c r="G715" i="1"/>
  <c r="H678" i="1" l="1"/>
  <c r="H708" i="1"/>
  <c r="H709" i="1"/>
  <c r="H675" i="1"/>
  <c r="H645" i="1"/>
  <c r="H700" i="1"/>
  <c r="H696" i="1"/>
  <c r="H670" i="1"/>
  <c r="H644" i="1"/>
  <c r="H635" i="1"/>
  <c r="H643" i="1"/>
  <c r="H633" i="1"/>
  <c r="H689" i="1"/>
  <c r="H694" i="1"/>
  <c r="H680" i="1"/>
  <c r="H711" i="1"/>
  <c r="H677" i="1"/>
  <c r="H710" i="1"/>
  <c r="H631" i="1"/>
  <c r="H703" i="1"/>
  <c r="H672" i="1"/>
  <c r="H634" i="1"/>
  <c r="H688" i="1"/>
  <c r="H683" i="1"/>
  <c r="H632" i="1"/>
  <c r="H693" i="1"/>
  <c r="H687" i="1"/>
  <c r="H679" i="1"/>
  <c r="H706" i="1"/>
  <c r="H673" i="1"/>
  <c r="H702" i="1"/>
  <c r="H681" i="1"/>
  <c r="H691" i="1"/>
  <c r="H676" i="1"/>
  <c r="H699" i="1"/>
  <c r="H685" i="1"/>
  <c r="H671" i="1"/>
  <c r="H640" i="1"/>
  <c r="H690" i="1"/>
  <c r="H698" i="1"/>
  <c r="H704" i="1"/>
  <c r="H697" i="1"/>
  <c r="H695" i="1"/>
  <c r="H636" i="1"/>
  <c r="H629" i="1"/>
  <c r="I629" i="1" s="1"/>
  <c r="H639" i="1"/>
  <c r="H637" i="1"/>
  <c r="H638" i="1"/>
  <c r="H646" i="1"/>
  <c r="H647" i="1"/>
  <c r="H669" i="1"/>
  <c r="H674" i="1"/>
  <c r="H686" i="1"/>
  <c r="H707" i="1"/>
  <c r="H682" i="1"/>
  <c r="H713" i="1"/>
  <c r="H692" i="1"/>
  <c r="H684" i="1"/>
  <c r="H712" i="1"/>
  <c r="H642" i="1"/>
  <c r="H668" i="1"/>
  <c r="H701" i="1"/>
  <c r="H630" i="1"/>
  <c r="H641" i="1"/>
  <c r="H716" i="1"/>
  <c r="H715" i="1" l="1"/>
  <c r="I705" i="1"/>
  <c r="I689" i="1"/>
  <c r="I694" i="1"/>
  <c r="I673" i="1"/>
  <c r="I636" i="1"/>
  <c r="I677" i="1"/>
  <c r="I697" i="1"/>
  <c r="I712" i="1"/>
  <c r="I646" i="1"/>
  <c r="I675" i="1"/>
  <c r="I686" i="1"/>
  <c r="I631" i="1"/>
  <c r="I645" i="1"/>
  <c r="I642" i="1"/>
  <c r="I684" i="1"/>
  <c r="I693" i="1"/>
  <c r="I703" i="1"/>
  <c r="I680" i="1"/>
  <c r="I683" i="1"/>
  <c r="I708" i="1"/>
  <c r="I691" i="1"/>
  <c r="I639" i="1"/>
  <c r="I632" i="1"/>
  <c r="I647" i="1"/>
  <c r="I711" i="1"/>
  <c r="I630" i="1"/>
  <c r="I635" i="1"/>
  <c r="I633" i="1"/>
  <c r="I706" i="1"/>
  <c r="I669" i="1"/>
  <c r="I641" i="1"/>
  <c r="I700" i="1"/>
  <c r="I690" i="1"/>
  <c r="I701" i="1"/>
  <c r="I637" i="1"/>
  <c r="I681" i="1"/>
  <c r="I640" i="1"/>
  <c r="I687" i="1"/>
  <c r="I644" i="1"/>
  <c r="I668" i="1"/>
  <c r="I696" i="1"/>
  <c r="I716" i="1"/>
  <c r="I704" i="1"/>
  <c r="I685" i="1"/>
  <c r="I688" i="1"/>
  <c r="I679" i="1"/>
  <c r="I670" i="1"/>
  <c r="I676" i="1"/>
  <c r="I709" i="1"/>
  <c r="I671" i="1"/>
  <c r="I695" i="1"/>
  <c r="I682" i="1"/>
  <c r="I713" i="1"/>
  <c r="I674" i="1"/>
  <c r="I702" i="1"/>
  <c r="I699" i="1"/>
  <c r="I698" i="1"/>
  <c r="I638" i="1"/>
  <c r="I692" i="1"/>
  <c r="I672" i="1"/>
  <c r="I634" i="1"/>
  <c r="I707" i="1"/>
  <c r="I643" i="1"/>
  <c r="I710" i="1"/>
  <c r="I678" i="1"/>
  <c r="I715" i="1" l="1"/>
  <c r="J630" i="1"/>
  <c r="J687" i="1" l="1"/>
  <c r="J668" i="1"/>
  <c r="J696" i="1"/>
  <c r="J689" i="1"/>
  <c r="J642" i="1"/>
  <c r="J688" i="1"/>
  <c r="J716" i="1"/>
  <c r="J646" i="1"/>
  <c r="J702" i="1"/>
  <c r="J694" i="1"/>
  <c r="J647" i="1"/>
  <c r="J700" i="1"/>
  <c r="J675" i="1"/>
  <c r="J692" i="1"/>
  <c r="J631" i="1"/>
  <c r="J704" i="1"/>
  <c r="J674" i="1"/>
  <c r="J634" i="1"/>
  <c r="J679" i="1"/>
  <c r="J686" i="1"/>
  <c r="J669" i="1"/>
  <c r="J632" i="1"/>
  <c r="J639" i="1"/>
  <c r="J637" i="1"/>
  <c r="J635" i="1"/>
  <c r="J636" i="1"/>
  <c r="J711" i="1"/>
  <c r="J682" i="1"/>
  <c r="J709" i="1"/>
  <c r="J680" i="1"/>
  <c r="J671" i="1"/>
  <c r="J644" i="1"/>
  <c r="J706" i="1"/>
  <c r="J638" i="1"/>
  <c r="J645" i="1"/>
  <c r="J710" i="1"/>
  <c r="J681" i="1"/>
  <c r="J670" i="1"/>
  <c r="J695" i="1"/>
  <c r="J672" i="1"/>
  <c r="J690" i="1"/>
  <c r="J685" i="1"/>
  <c r="J693" i="1"/>
  <c r="J676" i="1"/>
  <c r="J712" i="1"/>
  <c r="J703" i="1"/>
  <c r="J691" i="1"/>
  <c r="J633" i="1"/>
  <c r="J708" i="1"/>
  <c r="J643" i="1"/>
  <c r="J683" i="1"/>
  <c r="J641" i="1"/>
  <c r="J697" i="1"/>
  <c r="J678" i="1"/>
  <c r="J701" i="1"/>
  <c r="J640" i="1"/>
  <c r="J713" i="1"/>
  <c r="J673" i="1"/>
  <c r="J699" i="1"/>
  <c r="J707" i="1"/>
  <c r="J705" i="1"/>
  <c r="J677" i="1"/>
  <c r="J698" i="1"/>
  <c r="J684" i="1"/>
  <c r="K644" i="1" l="1"/>
  <c r="K682" i="1" s="1"/>
  <c r="L647" i="1"/>
  <c r="L686" i="1" s="1"/>
  <c r="J715" i="1"/>
  <c r="L683" i="1" l="1"/>
  <c r="L672" i="1"/>
  <c r="L676" i="1"/>
  <c r="L694" i="1"/>
  <c r="L668" i="1"/>
  <c r="L685" i="1"/>
  <c r="L674" i="1"/>
  <c r="L709" i="1"/>
  <c r="L698" i="1"/>
  <c r="L684" i="1"/>
  <c r="L688" i="1"/>
  <c r="K685" i="1"/>
  <c r="K712" i="1"/>
  <c r="K683" i="1"/>
  <c r="K696" i="1"/>
  <c r="K716" i="1"/>
  <c r="K707" i="1"/>
  <c r="K694" i="1"/>
  <c r="K688" i="1"/>
  <c r="K690" i="1"/>
  <c r="K709" i="1"/>
  <c r="K671" i="1"/>
  <c r="K679" i="1"/>
  <c r="K692" i="1"/>
  <c r="K673" i="1"/>
  <c r="K672" i="1"/>
  <c r="K669" i="1"/>
  <c r="K701" i="1"/>
  <c r="K670" i="1"/>
  <c r="K702" i="1"/>
  <c r="K705" i="1"/>
  <c r="K678" i="1"/>
  <c r="K698" i="1"/>
  <c r="M698" i="1" s="1"/>
  <c r="K684" i="1"/>
  <c r="M684" i="1" s="1"/>
  <c r="E87" i="9" s="1"/>
  <c r="K674" i="1"/>
  <c r="K675" i="1"/>
  <c r="K681" i="1"/>
  <c r="K686" i="1"/>
  <c r="M686" i="1" s="1"/>
  <c r="G87" i="9" s="1"/>
  <c r="K710" i="1"/>
  <c r="K708" i="1"/>
  <c r="K706" i="1"/>
  <c r="K713" i="1"/>
  <c r="K680" i="1"/>
  <c r="K677" i="1"/>
  <c r="K700" i="1"/>
  <c r="K668" i="1"/>
  <c r="K689" i="1"/>
  <c r="K703" i="1"/>
  <c r="K691" i="1"/>
  <c r="K676" i="1"/>
  <c r="K699" i="1"/>
  <c r="K697" i="1"/>
  <c r="K695" i="1"/>
  <c r="K704" i="1"/>
  <c r="K693" i="1"/>
  <c r="K687" i="1"/>
  <c r="K711" i="1"/>
  <c r="M672" i="1"/>
  <c r="G23" i="9" s="1"/>
  <c r="L710" i="1"/>
  <c r="L712" i="1"/>
  <c r="L702" i="1"/>
  <c r="L693" i="1"/>
  <c r="L708" i="1"/>
  <c r="L716" i="1"/>
  <c r="L669" i="1"/>
  <c r="L678" i="1"/>
  <c r="L687" i="1"/>
  <c r="L699" i="1"/>
  <c r="L681" i="1"/>
  <c r="L695" i="1"/>
  <c r="L703" i="1"/>
  <c r="L697" i="1"/>
  <c r="L711" i="1"/>
  <c r="L670" i="1"/>
  <c r="L704" i="1"/>
  <c r="L673" i="1"/>
  <c r="L675" i="1"/>
  <c r="L677" i="1"/>
  <c r="L679" i="1"/>
  <c r="L671" i="1"/>
  <c r="L705" i="1"/>
  <c r="L691" i="1"/>
  <c r="L713" i="1"/>
  <c r="L682" i="1"/>
  <c r="M682" i="1" s="1"/>
  <c r="C87" i="9" s="1"/>
  <c r="L696" i="1"/>
  <c r="L680" i="1"/>
  <c r="L707" i="1"/>
  <c r="L706" i="1"/>
  <c r="L692" i="1"/>
  <c r="L690" i="1"/>
  <c r="L701" i="1"/>
  <c r="L689" i="1"/>
  <c r="L700" i="1"/>
  <c r="M674" i="1" l="1"/>
  <c r="M688" i="1"/>
  <c r="M702" i="1"/>
  <c r="M671" i="1"/>
  <c r="F23" i="9" s="1"/>
  <c r="M709" i="1"/>
  <c r="M685" i="1"/>
  <c r="F87" i="9" s="1"/>
  <c r="M676" i="1"/>
  <c r="D55" i="9" s="1"/>
  <c r="M668" i="1"/>
  <c r="C23" i="9" s="1"/>
  <c r="M694" i="1"/>
  <c r="H119" i="9" s="1"/>
  <c r="M683" i="1"/>
  <c r="D87" i="9" s="1"/>
  <c r="M690" i="1"/>
  <c r="M691" i="1"/>
  <c r="M677" i="1"/>
  <c r="M670" i="1"/>
  <c r="E23" i="9" s="1"/>
  <c r="M678" i="1"/>
  <c r="F55" i="9" s="1"/>
  <c r="M700" i="1"/>
  <c r="M681" i="1"/>
  <c r="I55" i="9" s="1"/>
  <c r="M706" i="1"/>
  <c r="M712" i="1"/>
  <c r="E215" i="9" s="1"/>
  <c r="M673" i="1"/>
  <c r="H23" i="9" s="1"/>
  <c r="M707" i="1"/>
  <c r="G183" i="9" s="1"/>
  <c r="M713" i="1"/>
  <c r="F215" i="9" s="1"/>
  <c r="M680" i="1"/>
  <c r="H55" i="9" s="1"/>
  <c r="M696" i="1"/>
  <c r="M705" i="1"/>
  <c r="E183" i="9" s="1"/>
  <c r="M669" i="1"/>
  <c r="D23" i="9" s="1"/>
  <c r="M699" i="1"/>
  <c r="M689" i="1"/>
  <c r="M679" i="1"/>
  <c r="M710" i="1"/>
  <c r="M692" i="1"/>
  <c r="M675" i="1"/>
  <c r="M697" i="1"/>
  <c r="D151" i="9" s="1"/>
  <c r="M701" i="1"/>
  <c r="M703" i="1"/>
  <c r="M708" i="1"/>
  <c r="I23" i="9"/>
  <c r="E151" i="9"/>
  <c r="M695" i="1"/>
  <c r="M704" i="1"/>
  <c r="I87" i="9"/>
  <c r="M687" i="1"/>
  <c r="M693" i="1"/>
  <c r="G119" i="9" s="1"/>
  <c r="K715" i="1"/>
  <c r="M711" i="1"/>
  <c r="L715" i="1"/>
  <c r="I151" i="9" l="1"/>
  <c r="D119" i="9"/>
  <c r="I183" i="9"/>
  <c r="E119" i="9"/>
  <c r="F119" i="9"/>
  <c r="C215" i="9"/>
  <c r="G151" i="9"/>
  <c r="H151" i="9"/>
  <c r="E55" i="9"/>
  <c r="F183" i="9"/>
  <c r="C119" i="9"/>
  <c r="C55" i="9"/>
  <c r="C183" i="9"/>
  <c r="F151" i="9"/>
  <c r="G55" i="9"/>
  <c r="C151" i="9"/>
  <c r="I119" i="9"/>
  <c r="H183" i="9"/>
  <c r="D183" i="9"/>
  <c r="H87" i="9"/>
  <c r="M715" i="1"/>
  <c r="D215" i="9"/>
</calcChain>
</file>

<file path=xl/comments1.xml><?xml version="1.0" encoding="utf-8"?>
<comments xmlns="http://schemas.openxmlformats.org/spreadsheetml/2006/main">
  <authors>
    <author>stujohns</author>
  </authors>
  <commentList>
    <comment ref="CC47" authorId="0" shapeId="0">
      <text>
        <r>
          <rPr>
            <b/>
            <sz val="8"/>
            <color indexed="81"/>
            <rFont val="Tahoma"/>
            <family val="2"/>
          </rPr>
          <t>stujohns:</t>
        </r>
        <r>
          <rPr>
            <sz val="8"/>
            <color indexed="81"/>
            <rFont val="Tahoma"/>
            <family val="2"/>
          </rPr>
          <t xml:space="preserve">
ROUND -3</t>
        </r>
      </text>
    </comment>
  </commentList>
</comments>
</file>

<file path=xl/sharedStrings.xml><?xml version="1.0" encoding="utf-8"?>
<sst xmlns="http://schemas.openxmlformats.org/spreadsheetml/2006/main" count="4674" uniqueCount="1281">
  <si>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</si>
  <si>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</si>
  <si>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</si>
  <si>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</si>
  <si>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</si>
  <si>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</si>
  <si>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</si>
  <si>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</si>
  <si>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</si>
  <si>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</si>
  <si>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</si>
  <si>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</si>
  <si>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</si>
  <si>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</si>
  <si>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</si>
  <si>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</si>
  <si>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</si>
  <si>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</si>
  <si>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</si>
  <si>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</si>
  <si>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</si>
  <si>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</si>
  <si>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</si>
  <si>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</si>
  <si>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</si>
  <si>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</si>
  <si>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</si>
  <si>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</si>
  <si>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</si>
  <si>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</si>
  <si>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</si>
  <si>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</si>
  <si>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</si>
  <si>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</si>
  <si>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</si>
  <si>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</si>
  <si>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</si>
  <si>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</si>
  <si>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</si>
  <si>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</si>
  <si>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</si>
  <si>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</si>
  <si>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</si>
  <si>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</si>
  <si>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</si>
  <si>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</si>
  <si>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</si>
  <si>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</si>
  <si>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</si>
  <si>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</si>
  <si>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</si>
  <si>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</si>
  <si>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</si>
  <si>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</si>
  <si>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</si>
  <si>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</si>
  <si>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</si>
  <si>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</si>
  <si>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</si>
  <si>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</si>
  <si>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</si>
  <si>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</si>
  <si>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</si>
  <si>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</si>
  <si>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</si>
  <si>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</si>
  <si>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</si>
  <si>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</si>
  <si>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</si>
  <si>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</si>
  <si>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</si>
  <si>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</si>
  <si>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</si>
  <si>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</si>
  <si>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</si>
  <si>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</si>
  <si>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</si>
  <si>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</si>
  <si>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</si>
  <si>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</si>
  <si>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</si>
  <si>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</si>
  <si>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</si>
  <si>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</si>
  <si>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</si>
  <si>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</si>
  <si>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</si>
  <si>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</si>
  <si>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</si>
  <si>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</si>
  <si>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</si>
  <si>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</si>
  <si>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</si>
  <si>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</si>
  <si>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</si>
  <si>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</si>
  <si>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</si>
  <si>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</si>
  <si>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</si>
  <si>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</si>
  <si>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</si>
  <si>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</si>
  <si>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</si>
  <si>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</si>
  <si>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</si>
  <si>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</si>
  <si>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</si>
  <si>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</si>
  <si>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</si>
  <si>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</si>
  <si>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</si>
  <si>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</si>
  <si>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</si>
  <si>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</si>
  <si>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</si>
  <si>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</si>
  <si>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</si>
  <si>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</si>
  <si>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</si>
  <si>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</si>
  <si>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</si>
  <si>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</si>
  <si>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</si>
  <si>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</si>
  <si>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</si>
  <si>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</si>
  <si>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</si>
  <si>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</si>
  <si>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</si>
  <si>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</si>
  <si>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</si>
  <si>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</si>
  <si>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</si>
  <si>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</si>
  <si>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</si>
  <si>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</si>
  <si>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</si>
  <si>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</si>
  <si>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</si>
  <si>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</si>
  <si>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</si>
  <si>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</si>
  <si>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</si>
  <si>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</si>
  <si>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</si>
  <si>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</si>
  <si>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</si>
  <si>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</si>
  <si>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</si>
  <si>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</si>
  <si>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</si>
  <si>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</si>
  <si>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</si>
  <si>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</si>
  <si>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</si>
  <si>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</si>
  <si>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</si>
  <si>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</si>
  <si>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</si>
  <si>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</si>
  <si>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</si>
  <si>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</si>
  <si>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</si>
  <si>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</si>
  <si>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</si>
  <si>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</si>
  <si>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</si>
  <si>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</si>
  <si>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</si>
  <si>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</si>
  <si>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</si>
  <si>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</si>
  <si>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</si>
  <si>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</si>
  <si>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</si>
  <si>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</si>
  <si>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</si>
  <si>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</si>
  <si>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</si>
  <si>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</si>
  <si>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</si>
  <si>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</si>
  <si>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</si>
  <si>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</si>
  <si>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</si>
  <si>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</si>
  <si>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</si>
  <si>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</si>
  <si>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</si>
  <si>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</si>
  <si>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</si>
  <si>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</si>
  <si>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</si>
  <si>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</si>
  <si>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</si>
  <si>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</si>
  <si>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</si>
  <si>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</si>
  <si>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</si>
  <si>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</si>
  <si>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</si>
  <si>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</si>
  <si>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</si>
  <si>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</si>
  <si>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</si>
  <si>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</si>
  <si>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</si>
  <si>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</si>
  <si>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</si>
  <si>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</si>
  <si>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</si>
  <si>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</si>
  <si>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</si>
  <si>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</si>
  <si>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</si>
  <si>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</si>
  <si>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</si>
  <si>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</si>
  <si>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</si>
  <si>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</si>
  <si>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</si>
  <si>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</si>
  <si>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</si>
  <si>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</si>
  <si>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</si>
  <si>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</si>
  <si>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</si>
  <si>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</si>
  <si>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</si>
  <si>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</si>
  <si>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</si>
  <si>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</si>
  <si>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</si>
  <si>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</si>
  <si>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</si>
  <si>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</si>
  <si>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</si>
  <si>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</si>
  <si>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</si>
  <si>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</si>
  <si>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</si>
  <si>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</si>
  <si>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</si>
  <si>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</si>
  <si>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</si>
  <si>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</si>
  <si>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</si>
  <si>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</si>
  <si>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</si>
  <si>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</si>
  <si>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</si>
  <si>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</si>
  <si>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</si>
  <si>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</si>
  <si>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</si>
  <si>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</si>
  <si>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</si>
  <si>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</si>
  <si>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</si>
  <si>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</si>
  <si>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</si>
  <si>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</si>
  <si>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</si>
  <si>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</si>
  <si>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</si>
  <si>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</si>
  <si>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</si>
  <si>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</si>
  <si>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</si>
  <si>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</si>
  <si>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</si>
  <si>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</si>
  <si>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</si>
  <si>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</si>
  <si>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</si>
  <si>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</si>
  <si>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</si>
  <si>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</si>
  <si>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</si>
  <si>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</si>
  <si>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</si>
  <si>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</si>
  <si>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</si>
  <si>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</si>
  <si>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</si>
  <si>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</si>
  <si>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</si>
  <si>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</si>
  <si>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</si>
  <si>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</si>
  <si>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</si>
  <si>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</si>
  <si>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</si>
  <si>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</si>
  <si>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</si>
  <si>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</si>
  <si>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</si>
  <si>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</si>
  <si>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</si>
  <si>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</si>
  <si>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</si>
  <si>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</si>
  <si>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</si>
  <si>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</si>
  <si>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</si>
  <si>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</si>
  <si>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</si>
  <si>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</si>
  <si>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</si>
  <si>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</si>
  <si>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</si>
  <si>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</si>
  <si>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</si>
  <si>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</si>
  <si>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</si>
  <si>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</si>
  <si>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</si>
  <si>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</si>
  <si>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</si>
  <si>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</si>
  <si>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</si>
  <si>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</si>
  <si>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</si>
  <si>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</si>
  <si>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</si>
  <si>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</si>
  <si>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</si>
  <si>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</si>
  <si>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</si>
  <si>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</si>
  <si>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</si>
  <si>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</si>
  <si>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</si>
  <si>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</si>
  <si>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</si>
  <si>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</si>
  <si>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</si>
  <si>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</si>
  <si>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</si>
  <si>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</si>
  <si>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</si>
  <si>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</si>
  <si>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</si>
  <si>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</si>
  <si>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</si>
  <si>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</si>
  <si>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</si>
  <si>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</si>
  <si>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</si>
  <si>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</si>
  <si>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</si>
  <si>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</si>
  <si>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</si>
  <si>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</si>
  <si>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</si>
  <si>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</si>
  <si>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</si>
  <si>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</si>
  <si>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</si>
  <si>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</si>
  <si>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</si>
  <si>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</si>
  <si>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</si>
  <si>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</si>
  <si>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</si>
  <si>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</si>
  <si>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</si>
  <si>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</si>
  <si>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</si>
  <si>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</si>
  <si>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</si>
  <si>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</si>
  <si>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</si>
  <si>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</si>
  <si>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</si>
  <si>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</si>
  <si>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</si>
  <si>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</si>
  <si>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</si>
  <si>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</si>
  <si>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</si>
  <si>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</si>
  <si>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</si>
  <si>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</si>
  <si>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</si>
  <si>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</si>
  <si>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</si>
  <si>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</si>
  <si>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</si>
  <si>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</si>
  <si>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</si>
  <si>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</si>
  <si>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</si>
  <si>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</si>
  <si>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</si>
  <si>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</si>
  <si>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</si>
  <si>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</si>
  <si>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</si>
  <si>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</si>
  <si>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</si>
  <si>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</si>
  <si>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</si>
  <si>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</si>
  <si>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</si>
  <si>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</si>
  <si>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</si>
  <si>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</si>
  <si>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</si>
  <si>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</si>
  <si>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</si>
  <si>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</si>
  <si>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</si>
  <si>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</si>
  <si>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</si>
  <si>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</si>
  <si>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</si>
  <si>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</si>
  <si>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</si>
  <si>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</si>
  <si>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</si>
  <si>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</si>
  <si>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</si>
  <si>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</si>
  <si>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</si>
  <si>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</si>
  <si>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</si>
  <si>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</si>
  <si>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</si>
  <si>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</si>
  <si>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</si>
  <si>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</si>
  <si>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</si>
  <si>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</si>
  <si>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</si>
  <si>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</si>
  <si>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</si>
  <si>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</si>
  <si>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</si>
  <si>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</si>
  <si>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</si>
  <si>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</si>
  <si>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</si>
  <si>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</si>
  <si>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</si>
  <si>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</si>
  <si>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</si>
  <si>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</si>
  <si>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</si>
  <si>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</si>
  <si>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</si>
  <si>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</si>
  <si>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</si>
  <si>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</si>
  <si>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</si>
  <si>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</si>
  <si>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</si>
  <si>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</si>
  <si>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</si>
  <si>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</si>
  <si>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</si>
  <si>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</si>
  <si>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</si>
  <si>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</si>
  <si>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</si>
  <si>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</si>
  <si>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</si>
  <si>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</si>
  <si>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</si>
  <si>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</si>
  <si>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</si>
  <si>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</si>
  <si>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</si>
  <si>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</si>
  <si>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</si>
  <si>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</si>
  <si>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</si>
  <si>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</si>
  <si>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</si>
  <si>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</si>
  <si>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</si>
  <si>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</si>
  <si>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</si>
  <si>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</si>
  <si>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</si>
  <si>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</si>
  <si>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</si>
  <si>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</si>
  <si>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</si>
  <si>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</si>
  <si>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</si>
  <si>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</si>
  <si>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</si>
  <si>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</si>
  <si>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</si>
  <si>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</si>
  <si>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</si>
  <si>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</si>
  <si>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</si>
  <si>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</si>
  <si>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</si>
  <si>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</si>
  <si>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</si>
  <si>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</si>
  <si>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</si>
  <si>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</si>
  <si>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</si>
  <si>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</si>
  <si>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</si>
  <si>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</si>
  <si>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</si>
  <si>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</si>
  <si>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</si>
  <si>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</si>
  <si>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</si>
  <si>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</si>
  <si>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</si>
  <si>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</si>
  <si>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</si>
  <si>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</si>
  <si>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</si>
  <si>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</si>
  <si>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</si>
  <si>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</si>
  <si>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</si>
  <si>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</si>
  <si>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</si>
  <si>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</si>
  <si>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</si>
  <si>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</si>
  <si>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</si>
  <si>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</si>
  <si>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</si>
  <si>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</si>
  <si>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</si>
  <si>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</si>
  <si>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</si>
  <si>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</si>
  <si>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</si>
  <si>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</si>
  <si>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</si>
  <si>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</si>
  <si>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</si>
  <si>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</si>
  <si>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</si>
  <si>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</si>
  <si>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</si>
  <si>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</si>
  <si>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</si>
  <si>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</si>
  <si>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</si>
  <si>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</si>
  <si>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</si>
  <si>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</si>
  <si>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</si>
  <si>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</si>
  <si>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</si>
  <si>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</si>
  <si>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</si>
  <si>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</si>
  <si>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</si>
  <si>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</si>
  <si>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</si>
  <si>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</si>
  <si>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</si>
  <si>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</si>
  <si>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</si>
  <si>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</si>
  <si>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</si>
  <si>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</si>
  <si>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</si>
  <si>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</si>
  <si>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</si>
  <si>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</si>
  <si>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</si>
  <si>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</si>
  <si>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</si>
  <si>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</si>
  <si>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</si>
  <si>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</si>
  <si>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</si>
  <si>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</si>
  <si>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</si>
  <si>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</si>
  <si>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</si>
  <si>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</si>
  <si>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</si>
  <si>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</si>
  <si>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</si>
  <si>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</si>
  <si>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</si>
  <si>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</si>
  <si>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</si>
  <si>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</si>
  <si>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</si>
  <si>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</si>
  <si>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</si>
  <si>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</si>
  <si>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</si>
  <si>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</si>
  <si>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</si>
  <si>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</si>
  <si>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</si>
  <si>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</si>
  <si>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</si>
  <si>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</si>
  <si>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</si>
  <si>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</si>
  <si>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</si>
  <si>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</si>
  <si>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</si>
  <si>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</si>
  <si>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</si>
  <si>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</si>
  <si>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</si>
  <si>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</si>
  <si>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</si>
  <si>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</si>
  <si>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</si>
  <si>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</si>
  <si>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</si>
  <si>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</si>
  <si>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</si>
  <si>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</si>
  <si>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</si>
  <si>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</si>
  <si>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</si>
  <si>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</si>
  <si>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</si>
  <si>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</si>
  <si>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</si>
  <si>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</si>
  <si>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</si>
  <si>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</si>
  <si>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</si>
  <si>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</si>
  <si>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</si>
  <si>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</si>
  <si>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</si>
  <si>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</si>
  <si>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</si>
  <si>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</si>
  <si>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</si>
  <si>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</si>
  <si>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</si>
  <si>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</si>
  <si>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</si>
  <si>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</si>
  <si>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</si>
  <si>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</si>
  <si>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</si>
  <si>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</si>
  <si>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</si>
  <si>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</si>
  <si>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</si>
  <si>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</si>
  <si>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</si>
  <si>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</si>
  <si>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</si>
  <si>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</si>
  <si>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</si>
  <si>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</si>
  <si>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</si>
  <si>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</si>
  <si>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</si>
  <si>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</si>
  <si>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</si>
  <si>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</si>
  <si>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</si>
  <si>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</si>
  <si>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</si>
  <si>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</si>
  <si>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</si>
  <si>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</si>
  <si>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</si>
  <si>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</si>
  <si>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</si>
  <si>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</si>
  <si>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</si>
  <si>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</si>
  <si>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</si>
  <si>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</si>
  <si>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</si>
  <si>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</si>
  <si>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</si>
  <si>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</si>
  <si>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</si>
  <si>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</si>
  <si>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</si>
  <si>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</si>
  <si>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</si>
  <si>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</si>
  <si>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</si>
  <si>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</si>
  <si>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</si>
  <si>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</si>
  <si>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</si>
  <si>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</si>
  <si>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</si>
  <si>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</si>
  <si>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</si>
  <si>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</si>
  <si>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</si>
  <si>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</si>
  <si>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</si>
  <si>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</si>
  <si>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</si>
  <si>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</si>
  <si>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</si>
  <si>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</si>
  <si>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</si>
  <si>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</si>
  <si>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</si>
  <si>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</si>
  <si>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</si>
  <si>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</si>
  <si>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</si>
  <si>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</si>
  <si>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</si>
  <si>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</si>
  <si>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</si>
  <si>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</si>
  <si>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</si>
  <si>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</si>
  <si>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</si>
  <si>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</si>
  <si>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</si>
  <si>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</si>
  <si>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</si>
  <si>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</si>
  <si>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</si>
  <si>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</si>
  <si>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</si>
  <si>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</si>
  <si>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</si>
  <si>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</si>
  <si>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</si>
  <si>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</si>
  <si>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</si>
  <si>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</si>
  <si>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</si>
  <si>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</si>
  <si>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</si>
  <si>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</si>
  <si>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</si>
  <si>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</si>
  <si>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</si>
  <si>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</si>
  <si>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</si>
  <si>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</si>
  <si>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</si>
  <si>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</si>
  <si>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</si>
  <si>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</si>
  <si>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</si>
  <si>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</si>
  <si>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</si>
  <si>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</si>
  <si>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</si>
  <si>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</si>
  <si>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</si>
  <si>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</si>
  <si>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</si>
  <si>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</si>
  <si>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</si>
  <si>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</si>
  <si>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</si>
  <si>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</si>
  <si>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</si>
  <si>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</si>
  <si>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</si>
  <si>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</si>
  <si>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</si>
  <si>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</si>
  <si>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</si>
  <si>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</si>
  <si>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</si>
  <si>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</si>
  <si>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</si>
  <si>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</si>
  <si>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</si>
  <si>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</si>
  <si>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</si>
  <si>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</si>
  <si>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</si>
  <si>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</si>
  <si>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</si>
  <si>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</si>
  <si>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</si>
  <si>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</si>
  <si>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</si>
  <si>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</si>
  <si>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</si>
  <si>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</si>
  <si>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</si>
  <si>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</si>
  <si>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</si>
  <si>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</si>
  <si>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</si>
  <si>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</si>
  <si>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</si>
  <si>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</si>
  <si>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</si>
  <si>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</si>
  <si>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</si>
  <si>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</si>
  <si>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</si>
  <si>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</si>
  <si>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</si>
  <si>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</si>
  <si>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</si>
  <si>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</si>
  <si>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</si>
  <si>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</si>
  <si>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</si>
  <si>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</si>
  <si>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</si>
  <si>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</si>
  <si>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</si>
  <si>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</si>
  <si>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</si>
  <si>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</si>
  <si>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</si>
  <si>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</si>
  <si>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</si>
  <si>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</si>
  <si>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</si>
  <si>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</si>
  <si>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</si>
  <si>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</si>
  <si>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</si>
  <si>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</si>
  <si>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</si>
  <si>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</si>
  <si>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</si>
  <si>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</si>
  <si>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</si>
  <si>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</si>
  <si>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</si>
  <si>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</si>
  <si>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</si>
  <si>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</si>
  <si>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</si>
  <si>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</si>
  <si>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</si>
  <si>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</si>
  <si>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</si>
  <si>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</si>
  <si>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</si>
  <si>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</si>
  <si>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</si>
  <si>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</si>
  <si>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</si>
  <si>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</si>
  <si>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</si>
  <si>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</si>
  <si>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</si>
  <si>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</si>
  <si>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</si>
  <si>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</si>
  <si>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</si>
  <si>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</si>
  <si>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</si>
  <si>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</si>
  <si>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</si>
  <si>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</si>
  <si>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</si>
  <si>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</si>
  <si>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</si>
  <si>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</si>
  <si>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</si>
  <si>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</si>
  <si>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</si>
  <si>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</si>
  <si>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</si>
  <si>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</si>
  <si>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</si>
  <si>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</si>
  <si>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</si>
  <si>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</si>
  <si>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</si>
  <si>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</si>
  <si>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</si>
  <si>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</si>
  <si>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</si>
  <si>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</si>
  <si>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</si>
  <si>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</si>
  <si>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</si>
  <si>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</si>
  <si>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</si>
  <si>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</si>
  <si>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</si>
  <si>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</si>
  <si>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</si>
  <si>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</si>
  <si>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</si>
  <si>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</si>
  <si>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</si>
  <si>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</si>
  <si>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</si>
  <si>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</si>
  <si>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</si>
  <si>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</si>
  <si>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</si>
  <si>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</si>
  <si>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</si>
  <si>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</si>
  <si>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</si>
  <si>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</si>
  <si>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</si>
  <si>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</si>
  <si>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</si>
  <si>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</si>
  <si>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</si>
  <si>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</si>
  <si>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</si>
  <si>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</si>
  <si>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</si>
  <si>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</si>
  <si>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</si>
  <si>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</si>
  <si>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</si>
  <si>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</si>
  <si>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</si>
  <si>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</si>
  <si>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</si>
  <si>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</si>
  <si>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</si>
  <si>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</si>
  <si>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</si>
  <si>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</si>
  <si>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</si>
  <si>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</si>
  <si>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</si>
  <si>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</si>
  <si>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</si>
  <si>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</si>
  <si>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</si>
  <si>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</si>
  <si>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</si>
  <si>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</si>
  <si>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</si>
  <si>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</si>
  <si>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</si>
  <si>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</si>
  <si>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</si>
  <si>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</si>
  <si>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</si>
  <si>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</si>
  <si>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</si>
  <si>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</si>
  <si>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</si>
  <si>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</si>
  <si>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</si>
  <si>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</si>
  <si>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</si>
  <si>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</si>
  <si>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</si>
  <si>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</si>
  <si>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</si>
  <si>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</si>
  <si>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</si>
  <si>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</si>
  <si>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</si>
  <si>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</si>
  <si>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</si>
  <si>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</si>
  <si>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</si>
  <si>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</si>
  <si>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</si>
  <si>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</si>
  <si>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</si>
  <si>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</si>
  <si>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</si>
  <si>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</si>
  <si>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</si>
  <si>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</si>
  <si>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</si>
  <si>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</si>
  <si>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</si>
  <si>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</si>
  <si>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</si>
  <si>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</si>
  <si>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</si>
  <si>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</si>
  <si>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</si>
  <si>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</si>
  <si>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</si>
  <si>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</si>
  <si>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</si>
  <si>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</si>
  <si>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</si>
  <si>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</si>
  <si>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</si>
  <si>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</si>
  <si>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</si>
  <si>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</si>
  <si>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</si>
  <si>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</si>
  <si>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</si>
  <si>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</si>
  <si>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</si>
  <si>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</si>
  <si>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</si>
  <si>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</si>
  <si>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</si>
  <si>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</si>
  <si>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</si>
  <si>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</si>
  <si>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</si>
  <si>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</si>
  <si>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</si>
  <si>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</si>
  <si>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</si>
  <si>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</si>
  <si>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</si>
  <si>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</si>
  <si>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</si>
  <si>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</si>
  <si>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</si>
  <si>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</si>
  <si>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</si>
  <si>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</si>
  <si>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</si>
  <si>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</si>
  <si>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</si>
  <si>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</si>
  <si>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</si>
  <si>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</si>
  <si>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</si>
  <si>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</si>
  <si>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</si>
  <si>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</si>
  <si>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</si>
  <si>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</si>
  <si>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</si>
  <si>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</si>
  <si>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</si>
  <si>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</si>
  <si>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</si>
  <si>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</si>
  <si>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</si>
  <si>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</si>
  <si>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</si>
  <si>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</si>
  <si>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</si>
  <si>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</si>
  <si>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</si>
  <si>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</si>
  <si>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</si>
  <si>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</si>
  <si>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</si>
  <si>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</si>
  <si>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</si>
  <si>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</si>
  <si>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</si>
  <si>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</si>
  <si>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</si>
  <si>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</si>
  <si>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</si>
  <si>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</si>
  <si>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</si>
  <si>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</si>
  <si>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</si>
  <si>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</si>
  <si>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</si>
  <si>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</si>
  <si>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</si>
  <si>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</si>
  <si>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</si>
  <si>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</si>
  <si>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</si>
  <si>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</si>
  <si>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</si>
  <si>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</si>
  <si>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</si>
  <si>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</si>
  <si>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</si>
  <si>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</si>
  <si>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</si>
  <si>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</si>
  <si>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</si>
  <si>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</si>
  <si>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</si>
  <si>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</si>
  <si>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</si>
  <si>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</si>
  <si>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</si>
  <si>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</si>
  <si>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</si>
  <si>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</si>
  <si>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</si>
  <si>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</si>
  <si>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</si>
  <si>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</si>
  <si>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</si>
  <si>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</si>
  <si>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</si>
  <si>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</si>
  <si>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</si>
  <si>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</si>
  <si>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</si>
  <si>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</si>
  <si>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</si>
  <si>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</si>
  <si>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</si>
  <si>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</si>
  <si>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</si>
  <si>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</si>
  <si>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</si>
  <si>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</si>
  <si>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</si>
  <si>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</si>
  <si>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</si>
  <si>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</si>
  <si>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</si>
  <si>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</si>
  <si>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</si>
  <si>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</si>
  <si>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</si>
  <si>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</si>
  <si>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</si>
  <si>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</si>
  <si>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</si>
  <si>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</si>
  <si>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</si>
  <si>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</si>
  <si>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</si>
  <si>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</si>
  <si>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</si>
  <si>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</si>
  <si>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</si>
  <si>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</si>
  <si>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</si>
  <si>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</si>
  <si>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</si>
  <si>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</si>
  <si>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</si>
  <si>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</si>
  <si>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</si>
  <si>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</si>
  <si>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</si>
  <si>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</si>
  <si>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</si>
  <si>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</si>
  <si>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</si>
  <si>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</si>
  <si>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</si>
  <si>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</si>
  <si>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</si>
  <si>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</si>
  <si>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</si>
  <si>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</si>
  <si>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</si>
  <si>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</si>
  <si>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</si>
  <si>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</si>
  <si>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</si>
  <si>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</si>
  <si>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</si>
  <si>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</si>
  <si>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</si>
  <si>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</si>
  <si>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</si>
  <si>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</si>
  <si>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</si>
  <si>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</si>
  <si>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</si>
  <si>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</si>
  <si>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</si>
  <si>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</si>
  <si>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</si>
  <si>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</si>
  <si>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</si>
  <si>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</si>
  <si>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</si>
  <si>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</si>
  <si>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</si>
  <si>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</si>
  <si>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</si>
  <si>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</si>
  <si>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</si>
  <si>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</si>
  <si>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</si>
  <si>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</si>
  <si>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</si>
  <si>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</si>
  <si>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</si>
  <si>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</si>
  <si>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</si>
  <si>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</si>
  <si>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</si>
  <si>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</si>
  <si>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</si>
  <si>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</si>
  <si>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</si>
  <si>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</si>
  <si>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</si>
  <si>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</si>
  <si>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</si>
  <si>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</si>
  <si>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</si>
  <si>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</si>
  <si>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</si>
  <si>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</si>
  <si>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</si>
  <si>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</si>
  <si>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</si>
  <si>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</si>
  <si>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</si>
  <si>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</si>
  <si>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</si>
  <si>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</si>
  <si>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</si>
  <si>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</si>
  <si>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</si>
  <si>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</si>
  <si>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</si>
  <si>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</si>
  <si>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</si>
  <si>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</si>
  <si>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</si>
  <si>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</si>
  <si>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</si>
  <si>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</si>
  <si>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</si>
  <si>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</si>
  <si>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</si>
  <si>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</si>
  <si>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</si>
  <si>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</si>
  <si>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</si>
  <si>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</si>
  <si>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</si>
  <si>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</si>
  <si>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</si>
  <si>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</si>
  <si>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</si>
  <si>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</si>
  <si>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</si>
  <si>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</si>
  <si>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</si>
  <si>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</si>
  <si>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</si>
  <si>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</si>
  <si>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</si>
  <si>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</si>
  <si>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</si>
  <si>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</si>
  <si>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</si>
  <si>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</si>
  <si>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</si>
  <si>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</si>
  <si>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</si>
  <si>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</si>
  <si>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</si>
  <si>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</si>
  <si>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</si>
  <si>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</si>
  <si>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</si>
  <si>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</si>
  <si>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</si>
  <si>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</si>
  <si>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</si>
  <si>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</si>
  <si>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06/30/2018</t>
  </si>
  <si>
    <t>2017</t>
  </si>
  <si>
    <t>06/30/2019</t>
  </si>
  <si>
    <t>131</t>
  </si>
  <si>
    <t>Overlake Hospital Medical Center</t>
  </si>
  <si>
    <t>1035 116th Ave NE</t>
  </si>
  <si>
    <t>Bellevue, WA  98004</t>
  </si>
  <si>
    <t>J. Michael Marsh</t>
  </si>
  <si>
    <t>Andrew Tokar</t>
  </si>
  <si>
    <t>Patricia Bedient</t>
  </si>
  <si>
    <t>425-688-5000</t>
  </si>
  <si>
    <t>425-688-5750</t>
  </si>
  <si>
    <t>The 40% increase in the operating expense per unit for FY 2018 was due to a large reduction in the RVU values for MRI procedures that went into effect Jan 2017.   FY 2018 reflected 12 months of the reduced RVU or a 19% decrease in RVUs from FY 17 to FY 18.  At the same time, the number of MRI procedures increased by 13% and MRI expenses increased by 14%</t>
  </si>
  <si>
    <t>Russell Stockdale</t>
  </si>
  <si>
    <t>The 77.36% increase in the operating expense per unit for FY 2019 was due to the sale of the Pac Lab and a new contract with Lab Core and they have taken over billing for the O/P.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</si>
</sst>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</cellStyleXfs>
  <cellXfs count="290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8" fontId="9" fillId="4" borderId="1" xfId="0" quotePrefix="1" applyNumberFormat="1" applyFont="1" applyFill="1" applyBorder="1" applyProtection="1">
      <protection locked="0"/>
    </xf>
    <xf numFmtId="38" fontId="9" fillId="4" borderId="1" xfId="5" quotePrefix="1" applyNumberFormat="1" applyFont="1" applyFill="1" applyBorder="1" applyAlignment="1" applyProtection="1">
      <protection locked="0"/>
    </xf>
    <xf numFmtId="38" fontId="9" fillId="4" borderId="1" xfId="6" quotePrefix="1" applyNumberFormat="1" applyFont="1" applyFill="1" applyBorder="1" applyAlignment="1" applyProtection="1">
      <protection locked="0"/>
    </xf>
    <xf numFmtId="38" fontId="9" fillId="4" borderId="1" xfId="6" applyNumberFormat="1" applyFont="1" applyFill="1" applyBorder="1" applyProtection="1">
      <protection locked="0"/>
    </xf>
    <xf numFmtId="37" fontId="15" fillId="0" borderId="0" xfId="0" applyFont="1"/>
    <xf numFmtId="38" fontId="3" fillId="4" borderId="1" xfId="0" applyNumberFormat="1" applyFont="1" applyFill="1" applyBorder="1" applyProtection="1">
      <protection locked="0"/>
    </xf>
    <xf numFmtId="37" fontId="9" fillId="8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  <xf numFmtId="37" fontId="15" fillId="0" borderId="0" xfId="0" applyFont="1" applyAlignment="1">
      <alignment vertical="center"/>
    </xf>
  </cellXfs>
  <cellStyles count="7">
    <cellStyle name="Comma" xfId="1" builtinId="3"/>
    <cellStyle name="Hyperlink" xfId="2" builtinId="8"/>
    <cellStyle name="Normal" xfId="0" builtinId="0"/>
    <cellStyle name="Normal 2" xfId="4"/>
    <cellStyle name="Normal 3 2" xfId="6"/>
    <cellStyle name="Normal 6" xfId="5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80" width="11.75" style="180" customWidth="1"/>
    <col min="81" max="82" width="11.75" style="180"/>
    <col min="83" max="83" width="13.75" style="180" bestFit="1" customWidth="1"/>
    <col min="84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2084843.68</v>
      </c>
      <c r="D47" s="184">
        <v>0</v>
      </c>
      <c r="E47" s="184">
        <v>5508651.5900000008</v>
      </c>
      <c r="F47" s="184">
        <v>0</v>
      </c>
      <c r="G47" s="184">
        <v>0</v>
      </c>
      <c r="H47" s="184">
        <v>321842.34999999998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1137304.3500000001</v>
      </c>
      <c r="P47" s="184">
        <v>1934387.1900000004</v>
      </c>
      <c r="Q47" s="184">
        <v>474357.95999999996</v>
      </c>
      <c r="R47" s="184">
        <v>168056.92</v>
      </c>
      <c r="S47" s="184">
        <v>520947.45</v>
      </c>
      <c r="T47" s="184">
        <v>242861.52000000002</v>
      </c>
      <c r="U47" s="184">
        <v>732103.72000000009</v>
      </c>
      <c r="V47" s="184">
        <v>64100.579999999994</v>
      </c>
      <c r="W47" s="184">
        <v>192836.76000000004</v>
      </c>
      <c r="X47" s="184">
        <v>216566.89</v>
      </c>
      <c r="Y47" s="184">
        <v>1062788.76</v>
      </c>
      <c r="Z47" s="184">
        <v>1199766.52</v>
      </c>
      <c r="AA47" s="184">
        <v>120598.17</v>
      </c>
      <c r="AB47" s="184">
        <v>983637.45000000007</v>
      </c>
      <c r="AC47" s="184">
        <v>327031.45999999996</v>
      </c>
      <c r="AD47" s="184"/>
      <c r="AE47" s="184">
        <v>462370.04000000004</v>
      </c>
      <c r="AF47" s="184">
        <v>650724.71</v>
      </c>
      <c r="AG47" s="184">
        <v>1455623.32</v>
      </c>
      <c r="AH47" s="184">
        <v>0</v>
      </c>
      <c r="AI47" s="184">
        <v>0</v>
      </c>
      <c r="AJ47" s="184">
        <v>426087.4</v>
      </c>
      <c r="AK47" s="184">
        <v>161325.66000000003</v>
      </c>
      <c r="AL47" s="184">
        <v>77866.16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11839893.309999999</v>
      </c>
      <c r="AW47" s="184">
        <v>51455.63</v>
      </c>
      <c r="AX47" s="184">
        <v>0</v>
      </c>
      <c r="AY47" s="184">
        <v>95144.67</v>
      </c>
      <c r="AZ47" s="184">
        <v>799324.1100000001</v>
      </c>
      <c r="BA47" s="184">
        <v>31118.21</v>
      </c>
      <c r="BB47" s="184">
        <v>358005.78</v>
      </c>
      <c r="BC47" s="184">
        <v>0</v>
      </c>
      <c r="BD47" s="184">
        <v>170330.4</v>
      </c>
      <c r="BE47" s="184">
        <v>563655.82000000007</v>
      </c>
      <c r="BF47" s="184">
        <v>731524.42999999993</v>
      </c>
      <c r="BG47" s="184">
        <v>74382.040000000008</v>
      </c>
      <c r="BH47" s="184">
        <v>1793423.1400000001</v>
      </c>
      <c r="BI47" s="184"/>
      <c r="BJ47" s="184">
        <v>357681.51</v>
      </c>
      <c r="BK47" s="184">
        <v>575805.74</v>
      </c>
      <c r="BL47" s="184">
        <v>646511.69999999995</v>
      </c>
      <c r="BM47" s="184">
        <v>0</v>
      </c>
      <c r="BN47" s="184">
        <v>769970.78</v>
      </c>
      <c r="BO47" s="184">
        <v>47093.45</v>
      </c>
      <c r="BP47" s="184">
        <v>330477.63</v>
      </c>
      <c r="BQ47" s="184"/>
      <c r="BR47" s="184">
        <v>738402</v>
      </c>
      <c r="BS47" s="184">
        <v>29208.75</v>
      </c>
      <c r="BT47" s="184">
        <v>20510.059999999998</v>
      </c>
      <c r="BU47" s="184">
        <v>0</v>
      </c>
      <c r="BV47" s="184">
        <v>388419.66000000003</v>
      </c>
      <c r="BW47" s="184">
        <v>68067.740000000005</v>
      </c>
      <c r="BX47" s="184">
        <v>318038.44</v>
      </c>
      <c r="BY47" s="184">
        <v>349823.09</v>
      </c>
      <c r="BZ47" s="184">
        <v>741885.14</v>
      </c>
      <c r="CA47" s="184">
        <v>232418.67</v>
      </c>
      <c r="CB47" s="184">
        <v>154908.22999999998</v>
      </c>
      <c r="CC47" s="287">
        <f>869461.8-3</f>
        <v>869458.8</v>
      </c>
      <c r="CD47" s="195"/>
      <c r="CE47" s="195">
        <f>SUM(C47:CC47)</f>
        <v>43673619.540000007</v>
      </c>
    </row>
    <row r="48" spans="1:83" ht="12.6" customHeight="1" x14ac:dyDescent="0.25">
      <c r="A48" s="175" t="s">
        <v>205</v>
      </c>
      <c r="B48" s="183">
        <v>14939209</v>
      </c>
      <c r="C48" s="242">
        <f>ROUND(((B48/CE61)*C61),0)</f>
        <v>826237</v>
      </c>
      <c r="D48" s="242">
        <f>ROUND(((B48/CE61)*D61),0)</f>
        <v>0</v>
      </c>
      <c r="E48" s="195">
        <f>ROUND(((B48/CE61)*E61),0)</f>
        <v>1887795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117548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435186</v>
      </c>
      <c r="P48" s="195">
        <f>ROUND(((B48/CE61)*P61),0)</f>
        <v>683419</v>
      </c>
      <c r="Q48" s="195">
        <f>ROUND(((B48/CE61)*Q61),0)</f>
        <v>181587</v>
      </c>
      <c r="R48" s="195">
        <f>ROUND(((B48/CE61)*R61),0)</f>
        <v>48337</v>
      </c>
      <c r="S48" s="195">
        <f>ROUND(((B48/CE61)*S61),0)</f>
        <v>139424</v>
      </c>
      <c r="T48" s="195">
        <f>ROUND(((B48/CE61)*T61),0)</f>
        <v>110184</v>
      </c>
      <c r="U48" s="195">
        <f>ROUND(((B48/CE61)*U61),0)</f>
        <v>234437</v>
      </c>
      <c r="V48" s="195">
        <f>ROUND(((B48/CE61)*V61),0)</f>
        <v>20103</v>
      </c>
      <c r="W48" s="195">
        <f>ROUND(((B48/CE61)*W61),0)</f>
        <v>67807</v>
      </c>
      <c r="X48" s="195">
        <f>ROUND(((B48/CE61)*X61),0)</f>
        <v>72275</v>
      </c>
      <c r="Y48" s="195">
        <f>ROUND(((B48/CE61)*Y61),0)</f>
        <v>356527</v>
      </c>
      <c r="Z48" s="195">
        <f>ROUND(((B48/CE61)*Z61),0)</f>
        <v>428982</v>
      </c>
      <c r="AA48" s="195">
        <f>ROUND(((B48/CE61)*AA61),0)</f>
        <v>42650</v>
      </c>
      <c r="AB48" s="195">
        <f>ROUND(((B48/CE61)*AB61),0)</f>
        <v>354787</v>
      </c>
      <c r="AC48" s="195">
        <f>ROUND(((B48/CE61)*AC61),0)</f>
        <v>93489</v>
      </c>
      <c r="AD48" s="195">
        <f>ROUND(((B48/CE61)*AD61),0)</f>
        <v>0</v>
      </c>
      <c r="AE48" s="195">
        <f>ROUND(((B48/CE61)*AE61),0)</f>
        <v>154590</v>
      </c>
      <c r="AF48" s="195">
        <f>ROUND(((B48/CE61)*AF61),0)</f>
        <v>172721</v>
      </c>
      <c r="AG48" s="195">
        <f>ROUND(((B48/CE61)*AG61),0)</f>
        <v>494771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134382</v>
      </c>
      <c r="AK48" s="195">
        <f>ROUND(((B48/CE61)*AK61),0)</f>
        <v>59272</v>
      </c>
      <c r="AL48" s="195">
        <f>ROUND(((B48/CE61)*AL61),0)</f>
        <v>28637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4273583</v>
      </c>
      <c r="AW48" s="195">
        <f>ROUND(((B48/CE61)*AW61),0)</f>
        <v>17338</v>
      </c>
      <c r="AX48" s="195">
        <f>ROUND(((B48/CE61)*AX61),0)</f>
        <v>0</v>
      </c>
      <c r="AY48" s="195">
        <f>ROUND(((B48/CE61)*AY61),0)</f>
        <v>26873</v>
      </c>
      <c r="AZ48" s="195">
        <f>ROUND(((B48/CE61)*AZ61),0)</f>
        <v>189659</v>
      </c>
      <c r="BA48" s="195">
        <f>ROUND(((B48/CE61)*BA61),0)</f>
        <v>9950</v>
      </c>
      <c r="BB48" s="195">
        <f>ROUND(((B48/CE61)*BB61),0)</f>
        <v>124124</v>
      </c>
      <c r="BC48" s="195">
        <f>ROUND(((B48/CE61)*BC61),0)</f>
        <v>0</v>
      </c>
      <c r="BD48" s="195">
        <f>ROUND(((B48/CE61)*BD61),0)</f>
        <v>47661</v>
      </c>
      <c r="BE48" s="195">
        <f>ROUND(((B48/CE61)*BE61),0)</f>
        <v>152515</v>
      </c>
      <c r="BF48" s="195">
        <f>ROUND(((B48/CE61)*BF61),0)</f>
        <v>185559</v>
      </c>
      <c r="BG48" s="195">
        <f>ROUND(((B48/CE61)*BG61),0)</f>
        <v>18565</v>
      </c>
      <c r="BH48" s="195">
        <f>ROUND(((B48/CE61)*BH61),0)</f>
        <v>644492</v>
      </c>
      <c r="BI48" s="195">
        <f>ROUND(((B48/CE61)*BI61),0)</f>
        <v>0</v>
      </c>
      <c r="BJ48" s="195">
        <f>ROUND(((B48/CE61)*BJ61),0)</f>
        <v>91775</v>
      </c>
      <c r="BK48" s="195">
        <f>ROUND(((B48/CE61)*BK61),0)</f>
        <v>164129</v>
      </c>
      <c r="BL48" s="195">
        <f>ROUND(((B48/CE61)*BL61),0)</f>
        <v>175745</v>
      </c>
      <c r="BM48" s="195">
        <f>ROUND(((B48/CE61)*BM61),0)</f>
        <v>0</v>
      </c>
      <c r="BN48" s="195">
        <f>ROUND(((B48/CE61)*BN61),0)</f>
        <v>288584</v>
      </c>
      <c r="BO48" s="195">
        <f>ROUND(((B48/CE61)*BO61),0)</f>
        <v>14276</v>
      </c>
      <c r="BP48" s="195">
        <f>ROUND(((B48/CE61)*BP61),0)</f>
        <v>107600</v>
      </c>
      <c r="BQ48" s="195">
        <f>ROUND(((B48/CE61)*BQ61),0)</f>
        <v>0</v>
      </c>
      <c r="BR48" s="195">
        <f>ROUND(((B48/CE61)*BR61),0)</f>
        <v>124288</v>
      </c>
      <c r="BS48" s="195">
        <f>ROUND(((B48/CE61)*BS61),0)</f>
        <v>11091</v>
      </c>
      <c r="BT48" s="195">
        <f>ROUND(((B48/CE61)*BT61),0)</f>
        <v>6417</v>
      </c>
      <c r="BU48" s="195">
        <f>ROUND(((B48/CE61)*BU61),0)</f>
        <v>0</v>
      </c>
      <c r="BV48" s="195">
        <f>ROUND(((B48/CE61)*BV61),0)</f>
        <v>116285</v>
      </c>
      <c r="BW48" s="195">
        <f>ROUND(((B48/CE61)*BW61),0)</f>
        <v>16411</v>
      </c>
      <c r="BX48" s="195">
        <f>ROUND(((B48/CE61)*BX61),0)</f>
        <v>117965</v>
      </c>
      <c r="BY48" s="195">
        <f>ROUND(((B48/CE61)*BY61),0)</f>
        <v>145575</v>
      </c>
      <c r="BZ48" s="195">
        <f>ROUND(((B48/CE61)*BZ61),0)</f>
        <v>207372</v>
      </c>
      <c r="CA48" s="195">
        <f>ROUND(((B48/CE61)*CA61),0)</f>
        <v>127490</v>
      </c>
      <c r="CB48" s="195">
        <f>ROUND(((B48/CE61)*CB61),0)</f>
        <v>50168</v>
      </c>
      <c r="CC48" s="195">
        <f>ROUND(((B48/CE61)*CC61),0)</f>
        <v>338573</v>
      </c>
      <c r="CD48" s="195"/>
      <c r="CE48" s="195">
        <f>SUM(C48:CD48)</f>
        <v>14939210</v>
      </c>
    </row>
    <row r="49" spans="1:84" ht="12.6" customHeight="1" x14ac:dyDescent="0.25">
      <c r="A49" s="175" t="s">
        <v>206</v>
      </c>
      <c r="B49" s="195">
        <f>B47+B48</f>
        <v>14939209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477995.01</v>
      </c>
      <c r="D51" s="184"/>
      <c r="E51" s="184">
        <v>589236.81999999995</v>
      </c>
      <c r="F51" s="184"/>
      <c r="G51" s="184"/>
      <c r="H51" s="184">
        <v>18066.45</v>
      </c>
      <c r="I51" s="184"/>
      <c r="J51" s="184"/>
      <c r="K51" s="184"/>
      <c r="L51" s="184"/>
      <c r="M51" s="184"/>
      <c r="N51" s="184"/>
      <c r="O51" s="184">
        <v>94584.81</v>
      </c>
      <c r="P51" s="184">
        <v>2133976.52</v>
      </c>
      <c r="Q51" s="184">
        <v>38964.94</v>
      </c>
      <c r="R51" s="184">
        <v>224417.99</v>
      </c>
      <c r="S51" s="184">
        <v>1198705.0499999998</v>
      </c>
      <c r="T51" s="184">
        <v>30585.260000000002</v>
      </c>
      <c r="U51" s="184">
        <v>283950.46000000002</v>
      </c>
      <c r="V51" s="184">
        <v>45867.18</v>
      </c>
      <c r="W51" s="184">
        <v>600722.09</v>
      </c>
      <c r="X51" s="184">
        <v>548561.87</v>
      </c>
      <c r="Y51" s="184">
        <v>852195.63</v>
      </c>
      <c r="Z51" s="184">
        <v>1809274.25</v>
      </c>
      <c r="AA51" s="184">
        <v>135671.71000000002</v>
      </c>
      <c r="AB51" s="184">
        <v>530684.39</v>
      </c>
      <c r="AC51" s="184">
        <v>44134.07</v>
      </c>
      <c r="AD51" s="184"/>
      <c r="AE51" s="184">
        <v>750.55</v>
      </c>
      <c r="AF51" s="184">
        <v>25113.020000000004</v>
      </c>
      <c r="AG51" s="184">
        <v>131943.97</v>
      </c>
      <c r="AH51" s="184"/>
      <c r="AI51" s="184"/>
      <c r="AJ51" s="184">
        <v>16723.39</v>
      </c>
      <c r="AK51" s="184"/>
      <c r="AL51" s="184">
        <v>7965.84</v>
      </c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3550846.4899999993</v>
      </c>
      <c r="AW51" s="184"/>
      <c r="AX51" s="184"/>
      <c r="AY51" s="184"/>
      <c r="AZ51" s="184">
        <v>66496.98</v>
      </c>
      <c r="BA51" s="184"/>
      <c r="BB51" s="184">
        <v>5020.93</v>
      </c>
      <c r="BC51" s="184"/>
      <c r="BD51" s="184">
        <v>68387.990000000005</v>
      </c>
      <c r="BE51" s="184">
        <v>469209.99</v>
      </c>
      <c r="BF51" s="184">
        <v>25928.59</v>
      </c>
      <c r="BG51" s="184"/>
      <c r="BH51" s="184">
        <v>7974605.21</v>
      </c>
      <c r="BI51" s="184"/>
      <c r="BJ51" s="184">
        <v>52572.72</v>
      </c>
      <c r="BK51" s="184">
        <v>21169.98</v>
      </c>
      <c r="BL51" s="184">
        <v>6058.25</v>
      </c>
      <c r="BM51" s="184"/>
      <c r="BN51" s="184">
        <v>576.36</v>
      </c>
      <c r="BO51" s="184"/>
      <c r="BP51" s="184">
        <v>7189.6</v>
      </c>
      <c r="BQ51" s="184"/>
      <c r="BR51" s="184">
        <v>26449.26</v>
      </c>
      <c r="BS51" s="184">
        <v>11674.56</v>
      </c>
      <c r="BT51" s="184"/>
      <c r="BU51" s="184"/>
      <c r="BV51" s="184">
        <v>20.83</v>
      </c>
      <c r="BW51" s="184">
        <v>2297.46</v>
      </c>
      <c r="BX51" s="184"/>
      <c r="BY51" s="184"/>
      <c r="BZ51" s="184"/>
      <c r="CA51" s="184">
        <v>2236.0100000000002</v>
      </c>
      <c r="CB51" s="184">
        <v>533.4</v>
      </c>
      <c r="CC51" s="287">
        <f>304873.24+2</f>
        <v>304875.24</v>
      </c>
      <c r="CD51" s="195"/>
      <c r="CE51" s="195">
        <f>SUM(C51:CD51)</f>
        <v>22436241.120000001</v>
      </c>
    </row>
    <row r="52" spans="1:84" ht="12.6" customHeight="1" x14ac:dyDescent="0.25">
      <c r="A52" s="171" t="s">
        <v>208</v>
      </c>
      <c r="B52" s="184">
        <v>9204591</v>
      </c>
      <c r="C52" s="195">
        <f>ROUND((B52/(CE76+CF76)*C76),0)</f>
        <v>512719</v>
      </c>
      <c r="D52" s="195">
        <f>ROUND((B52/(CE76+CF76)*D76),0)</f>
        <v>0</v>
      </c>
      <c r="E52" s="195">
        <f>ROUND((B52/(CE76+CF76)*E76),0)</f>
        <v>1889569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99957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243256</v>
      </c>
      <c r="P52" s="195">
        <f>ROUND((B52/(CE76+CF76)*P76),0)</f>
        <v>882596</v>
      </c>
      <c r="Q52" s="195">
        <f>ROUND((B52/(CE76+CF76)*Q76),0)</f>
        <v>165184</v>
      </c>
      <c r="R52" s="195">
        <f>ROUND((B52/(CE76+CF76)*R76),0)</f>
        <v>12737</v>
      </c>
      <c r="S52" s="195">
        <f>ROUND((B52/(CE76+CF76)*S76),0)</f>
        <v>227846</v>
      </c>
      <c r="T52" s="195">
        <f>ROUND((B52/(CE76+CF76)*T76),0)</f>
        <v>78117</v>
      </c>
      <c r="U52" s="195">
        <f>ROUND((B52/(CE76+CF76)*U76),0)</f>
        <v>179204</v>
      </c>
      <c r="V52" s="195">
        <f>ROUND((B52/(CE76+CF76)*V76),0)</f>
        <v>25291</v>
      </c>
      <c r="W52" s="195">
        <f>ROUND((B52/(CE76+CF76)*W76),0)</f>
        <v>30132</v>
      </c>
      <c r="X52" s="195">
        <f>ROUND((B52/(CE76+CF76)*X76),0)</f>
        <v>21396</v>
      </c>
      <c r="Y52" s="195">
        <f>ROUND((B52/(CE76+CF76)*Y76),0)</f>
        <v>642273</v>
      </c>
      <c r="Z52" s="195">
        <f>ROUND((B52/(CE76+CF76)*Z76),0)</f>
        <v>212956</v>
      </c>
      <c r="AA52" s="195">
        <f>ROUND((B52/(CE76+CF76)*AA76),0)</f>
        <v>41403</v>
      </c>
      <c r="AB52" s="195">
        <f>ROUND((B52/(CE76+CF76)*AB76),0)</f>
        <v>108127</v>
      </c>
      <c r="AC52" s="195">
        <f>ROUND((B52/(CE76+CF76)*AC76),0)</f>
        <v>17532</v>
      </c>
      <c r="AD52" s="195">
        <f>ROUND((B52/(CE76+CF76)*AD76),0)</f>
        <v>0</v>
      </c>
      <c r="AE52" s="195">
        <f>ROUND((B52/(CE76+CF76)*AE76),0)</f>
        <v>17029</v>
      </c>
      <c r="AF52" s="195">
        <f>ROUND((B52/(CE76+CF76)*AF76),0)</f>
        <v>0</v>
      </c>
      <c r="AG52" s="195">
        <f>ROUND((B52/(CE76+CF76)*AG76),0)</f>
        <v>563285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11301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55408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95665</v>
      </c>
      <c r="AZ52" s="195">
        <f>ROUND((B52/(CE76+CF76)*AZ76),0)</f>
        <v>125507</v>
      </c>
      <c r="BA52" s="195">
        <f>ROUND((B52/(CE76+CF76)*BA76),0)</f>
        <v>12722</v>
      </c>
      <c r="BB52" s="195">
        <f>ROUND((B52/(CE76+CF76)*BB76),0)</f>
        <v>4123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2410168</v>
      </c>
      <c r="BF52" s="195">
        <f>ROUND((B52/(CE76+CF76)*BF76),0)</f>
        <v>54965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284491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10461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102278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66892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9204590</v>
      </c>
    </row>
    <row r="53" spans="1:84" ht="12.6" customHeight="1" x14ac:dyDescent="0.25">
      <c r="A53" s="175" t="s">
        <v>206</v>
      </c>
      <c r="B53" s="195">
        <f>B51+B52</f>
        <v>9204591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>
        <v>12008</v>
      </c>
      <c r="D59" s="184"/>
      <c r="E59" s="184">
        <v>50863</v>
      </c>
      <c r="F59" s="184"/>
      <c r="G59" s="184"/>
      <c r="H59" s="184">
        <v>3526</v>
      </c>
      <c r="I59" s="184"/>
      <c r="J59" s="184"/>
      <c r="K59" s="184"/>
      <c r="L59" s="184"/>
      <c r="M59" s="184"/>
      <c r="N59" s="184"/>
      <c r="O59" s="184">
        <v>3648</v>
      </c>
      <c r="P59" s="185">
        <v>1261044</v>
      </c>
      <c r="Q59" s="185">
        <v>740444</v>
      </c>
      <c r="R59" s="185">
        <v>1376799</v>
      </c>
      <c r="S59" s="245"/>
      <c r="T59" s="245"/>
      <c r="U59" s="224">
        <v>788536</v>
      </c>
      <c r="V59" s="185">
        <v>26929</v>
      </c>
      <c r="W59" s="185">
        <v>67830.47</v>
      </c>
      <c r="X59" s="185">
        <v>129693.62</v>
      </c>
      <c r="Y59" s="185">
        <v>146696</v>
      </c>
      <c r="Z59" s="185">
        <v>24222</v>
      </c>
      <c r="AA59" s="185">
        <v>22625</v>
      </c>
      <c r="AB59" s="245"/>
      <c r="AC59" s="185"/>
      <c r="AD59" s="185"/>
      <c r="AE59" s="185"/>
      <c r="AF59" s="185">
        <v>26545</v>
      </c>
      <c r="AG59" s="185">
        <v>51464</v>
      </c>
      <c r="AH59" s="185"/>
      <c r="AI59" s="185"/>
      <c r="AJ59" s="185">
        <v>22074.5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296155</v>
      </c>
      <c r="AZ59" s="185">
        <v>649411</v>
      </c>
      <c r="BA59" s="245"/>
      <c r="BB59" s="245"/>
      <c r="BC59" s="245"/>
      <c r="BD59" s="245"/>
      <c r="BE59" s="185">
        <v>602702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>
        <v>125.68</v>
      </c>
      <c r="D60" s="187"/>
      <c r="E60" s="187">
        <v>355.85</v>
      </c>
      <c r="F60" s="223"/>
      <c r="G60" s="187"/>
      <c r="H60" s="187">
        <v>20.52</v>
      </c>
      <c r="I60" s="187"/>
      <c r="J60" s="223"/>
      <c r="K60" s="187"/>
      <c r="L60" s="187"/>
      <c r="M60" s="187"/>
      <c r="N60" s="187"/>
      <c r="O60" s="187">
        <v>66.62</v>
      </c>
      <c r="P60" s="221">
        <v>117.72</v>
      </c>
      <c r="Q60" s="221">
        <v>25.96</v>
      </c>
      <c r="R60" s="221">
        <v>10.73</v>
      </c>
      <c r="S60" s="221">
        <v>42.69</v>
      </c>
      <c r="T60" s="221">
        <v>15.71</v>
      </c>
      <c r="U60" s="221">
        <v>57.68</v>
      </c>
      <c r="V60" s="221">
        <v>5.14</v>
      </c>
      <c r="W60" s="221">
        <v>10.62</v>
      </c>
      <c r="X60" s="221">
        <v>12.86</v>
      </c>
      <c r="Y60" s="221">
        <v>67.09</v>
      </c>
      <c r="Z60" s="221">
        <v>73.52</v>
      </c>
      <c r="AA60" s="221">
        <v>5.96</v>
      </c>
      <c r="AB60" s="221">
        <v>57.04</v>
      </c>
      <c r="AC60" s="221">
        <v>17.97</v>
      </c>
      <c r="AD60" s="221"/>
      <c r="AE60" s="221">
        <v>29.69</v>
      </c>
      <c r="AF60" s="221">
        <v>49.98</v>
      </c>
      <c r="AG60" s="221">
        <v>98.45</v>
      </c>
      <c r="AH60" s="221"/>
      <c r="AI60" s="221"/>
      <c r="AJ60" s="221">
        <v>26.46</v>
      </c>
      <c r="AK60" s="221">
        <v>11.3</v>
      </c>
      <c r="AL60" s="221">
        <v>5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448.06</v>
      </c>
      <c r="AW60" s="221">
        <v>3.34</v>
      </c>
      <c r="AX60" s="221"/>
      <c r="AY60" s="221">
        <v>6.76</v>
      </c>
      <c r="AZ60" s="221">
        <v>64.849999999999994</v>
      </c>
      <c r="BA60" s="221">
        <v>3.98</v>
      </c>
      <c r="BB60" s="221">
        <v>19.73</v>
      </c>
      <c r="BC60" s="221"/>
      <c r="BD60" s="221">
        <v>11.65</v>
      </c>
      <c r="BE60" s="221">
        <v>34.020000000000003</v>
      </c>
      <c r="BF60" s="221">
        <v>68.900000000000006</v>
      </c>
      <c r="BG60" s="221">
        <v>6.54</v>
      </c>
      <c r="BH60" s="221">
        <v>97.19</v>
      </c>
      <c r="BI60" s="221"/>
      <c r="BJ60" s="221">
        <v>17.399999999999999</v>
      </c>
      <c r="BK60" s="221">
        <v>38.51</v>
      </c>
      <c r="BL60" s="221">
        <v>55.7</v>
      </c>
      <c r="BM60" s="221"/>
      <c r="BN60" s="221">
        <v>15.22</v>
      </c>
      <c r="BO60" s="221">
        <v>3.16</v>
      </c>
      <c r="BP60" s="221">
        <v>18.18</v>
      </c>
      <c r="BQ60" s="221"/>
      <c r="BR60" s="221">
        <v>21.17</v>
      </c>
      <c r="BS60" s="221">
        <v>1.99</v>
      </c>
      <c r="BT60" s="221">
        <v>1.45</v>
      </c>
      <c r="BU60" s="221"/>
      <c r="BV60" s="221">
        <v>32.31</v>
      </c>
      <c r="BW60" s="221">
        <v>3.6</v>
      </c>
      <c r="BX60" s="221">
        <v>18.2</v>
      </c>
      <c r="BY60" s="221">
        <v>23.35</v>
      </c>
      <c r="BZ60" s="221">
        <v>45.72</v>
      </c>
      <c r="CA60" s="221">
        <v>24.06</v>
      </c>
      <c r="CB60" s="221">
        <v>10.64</v>
      </c>
      <c r="CC60" s="221">
        <v>47.51</v>
      </c>
      <c r="CD60" s="246" t="s">
        <v>221</v>
      </c>
      <c r="CE60" s="248">
        <f t="shared" ref="CE60:CE70" si="0">SUM(C60:CD60)</f>
        <v>2453.4299999999989</v>
      </c>
    </row>
    <row r="61" spans="1:84" ht="12.6" customHeight="1" x14ac:dyDescent="0.25">
      <c r="A61" s="171" t="s">
        <v>235</v>
      </c>
      <c r="B61" s="175"/>
      <c r="C61" s="184">
        <v>13661632.399999995</v>
      </c>
      <c r="D61" s="184"/>
      <c r="E61" s="184">
        <v>31214237.800000001</v>
      </c>
      <c r="F61" s="185"/>
      <c r="G61" s="184"/>
      <c r="H61" s="184">
        <v>1943621.4399999997</v>
      </c>
      <c r="I61" s="185"/>
      <c r="J61" s="185"/>
      <c r="K61" s="185"/>
      <c r="L61" s="185"/>
      <c r="M61" s="184"/>
      <c r="N61" s="184"/>
      <c r="O61" s="184">
        <v>7195689.3500000015</v>
      </c>
      <c r="P61" s="185">
        <v>11300176.319999998</v>
      </c>
      <c r="Q61" s="185">
        <v>3002497.959999999</v>
      </c>
      <c r="R61" s="185">
        <v>799237.23</v>
      </c>
      <c r="S61" s="185">
        <v>2305338.9599999995</v>
      </c>
      <c r="T61" s="185">
        <v>1821872.3399999999</v>
      </c>
      <c r="U61" s="185">
        <v>3876353.1599999997</v>
      </c>
      <c r="V61" s="185">
        <v>332396.78000000003</v>
      </c>
      <c r="W61" s="185">
        <v>1121175</v>
      </c>
      <c r="X61" s="185">
        <v>1195045.57</v>
      </c>
      <c r="Y61" s="185">
        <v>5895080.2100000037</v>
      </c>
      <c r="Z61" s="185">
        <v>7093112.4000000041</v>
      </c>
      <c r="AA61" s="185">
        <v>705215.31999999983</v>
      </c>
      <c r="AB61" s="185">
        <v>5866322.1699999999</v>
      </c>
      <c r="AC61" s="185">
        <v>1545816.1599999997</v>
      </c>
      <c r="AD61" s="185"/>
      <c r="AE61" s="185">
        <v>2556108.85</v>
      </c>
      <c r="AF61" s="185">
        <v>2855895.15</v>
      </c>
      <c r="AG61" s="185">
        <v>8180924.6599999992</v>
      </c>
      <c r="AH61" s="185"/>
      <c r="AI61" s="185"/>
      <c r="AJ61" s="185">
        <v>2221966.2700000005</v>
      </c>
      <c r="AK61" s="185">
        <v>980045.78999999992</v>
      </c>
      <c r="AL61" s="185">
        <v>473499.25999999995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70662661.700000033</v>
      </c>
      <c r="AW61" s="185">
        <v>286682.18</v>
      </c>
      <c r="AX61" s="185"/>
      <c r="AY61" s="185">
        <v>444330.55</v>
      </c>
      <c r="AZ61" s="185">
        <v>3135972.9799999995</v>
      </c>
      <c r="BA61" s="185">
        <v>164522.05000000002</v>
      </c>
      <c r="BB61" s="185">
        <v>2052365.34</v>
      </c>
      <c r="BC61" s="185"/>
      <c r="BD61" s="185">
        <v>788057.56</v>
      </c>
      <c r="BE61" s="185">
        <v>2521801.6799999997</v>
      </c>
      <c r="BF61" s="185">
        <v>3068178.1999999997</v>
      </c>
      <c r="BG61" s="185">
        <v>306969.5</v>
      </c>
      <c r="BH61" s="185">
        <v>10656511.929999998</v>
      </c>
      <c r="BI61" s="185"/>
      <c r="BJ61" s="185">
        <v>1517483.0100000002</v>
      </c>
      <c r="BK61" s="185">
        <v>2713831.9300000006</v>
      </c>
      <c r="BL61" s="185">
        <v>2905908.23</v>
      </c>
      <c r="BM61" s="185"/>
      <c r="BN61" s="185">
        <v>4771665.78</v>
      </c>
      <c r="BO61" s="185">
        <v>236050.36000000004</v>
      </c>
      <c r="BP61" s="185">
        <v>1779138.4500000002</v>
      </c>
      <c r="BQ61" s="185"/>
      <c r="BR61" s="185">
        <v>2055068.25</v>
      </c>
      <c r="BS61" s="185">
        <v>183387.15</v>
      </c>
      <c r="BT61" s="185">
        <v>106107.56</v>
      </c>
      <c r="BU61" s="185"/>
      <c r="BV61" s="185">
        <v>1922746.6600000001</v>
      </c>
      <c r="BW61" s="185">
        <v>271359.47000000003</v>
      </c>
      <c r="BX61" s="185">
        <v>1950516.03</v>
      </c>
      <c r="BY61" s="185">
        <v>2407048.5900000003</v>
      </c>
      <c r="BZ61" s="185">
        <v>3428851.2899999996</v>
      </c>
      <c r="CA61" s="185">
        <v>2108017.84</v>
      </c>
      <c r="CB61" s="185">
        <v>829512.75</v>
      </c>
      <c r="CC61" s="185">
        <v>5598215</v>
      </c>
      <c r="CD61" s="246" t="s">
        <v>221</v>
      </c>
      <c r="CE61" s="248">
        <f t="shared" si="0"/>
        <v>247016222.57000005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2911081</v>
      </c>
      <c r="D62" s="195">
        <f t="shared" si="1"/>
        <v>0</v>
      </c>
      <c r="E62" s="195">
        <f t="shared" si="1"/>
        <v>7396447</v>
      </c>
      <c r="F62" s="195">
        <f t="shared" si="1"/>
        <v>0</v>
      </c>
      <c r="G62" s="195">
        <f t="shared" si="1"/>
        <v>0</v>
      </c>
      <c r="H62" s="195">
        <f t="shared" si="1"/>
        <v>439390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>ROUND(L47+L48,0)</f>
        <v>0</v>
      </c>
      <c r="M62" s="195">
        <f t="shared" si="1"/>
        <v>0</v>
      </c>
      <c r="N62" s="195">
        <f t="shared" si="1"/>
        <v>0</v>
      </c>
      <c r="O62" s="195">
        <f t="shared" si="1"/>
        <v>1572490</v>
      </c>
      <c r="P62" s="195">
        <f t="shared" si="1"/>
        <v>2617806</v>
      </c>
      <c r="Q62" s="195">
        <f t="shared" si="1"/>
        <v>655945</v>
      </c>
      <c r="R62" s="195">
        <f t="shared" si="1"/>
        <v>216394</v>
      </c>
      <c r="S62" s="195">
        <f t="shared" si="1"/>
        <v>660371</v>
      </c>
      <c r="T62" s="195">
        <f t="shared" si="1"/>
        <v>353046</v>
      </c>
      <c r="U62" s="195">
        <f t="shared" si="1"/>
        <v>966541</v>
      </c>
      <c r="V62" s="195">
        <f t="shared" si="1"/>
        <v>84204</v>
      </c>
      <c r="W62" s="195">
        <f t="shared" si="1"/>
        <v>260644</v>
      </c>
      <c r="X62" s="195">
        <f t="shared" si="1"/>
        <v>288842</v>
      </c>
      <c r="Y62" s="195">
        <f t="shared" si="1"/>
        <v>1419316</v>
      </c>
      <c r="Z62" s="195">
        <f t="shared" si="1"/>
        <v>1628749</v>
      </c>
      <c r="AA62" s="195">
        <f t="shared" si="1"/>
        <v>163248</v>
      </c>
      <c r="AB62" s="195">
        <f t="shared" si="1"/>
        <v>1338424</v>
      </c>
      <c r="AC62" s="195">
        <f t="shared" si="1"/>
        <v>420520</v>
      </c>
      <c r="AD62" s="195">
        <f t="shared" si="1"/>
        <v>0</v>
      </c>
      <c r="AE62" s="195">
        <f t="shared" si="1"/>
        <v>616960</v>
      </c>
      <c r="AF62" s="195">
        <f t="shared" si="1"/>
        <v>823446</v>
      </c>
      <c r="AG62" s="195">
        <f t="shared" si="1"/>
        <v>1950394</v>
      </c>
      <c r="AH62" s="195">
        <f t="shared" si="1"/>
        <v>0</v>
      </c>
      <c r="AI62" s="195">
        <f t="shared" si="1"/>
        <v>0</v>
      </c>
      <c r="AJ62" s="195">
        <f t="shared" si="1"/>
        <v>560469</v>
      </c>
      <c r="AK62" s="195">
        <f t="shared" si="1"/>
        <v>220598</v>
      </c>
      <c r="AL62" s="195">
        <f t="shared" si="1"/>
        <v>106503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16113476</v>
      </c>
      <c r="AW62" s="195">
        <f t="shared" si="1"/>
        <v>68794</v>
      </c>
      <c r="AX62" s="195">
        <f t="shared" si="1"/>
        <v>0</v>
      </c>
      <c r="AY62" s="195">
        <f>ROUND(AY47+AY48,0)</f>
        <v>122018</v>
      </c>
      <c r="AZ62" s="195">
        <f>ROUND(AZ47+AZ48,0)</f>
        <v>988983</v>
      </c>
      <c r="BA62" s="195">
        <f>ROUND(BA47+BA48,0)</f>
        <v>41068</v>
      </c>
      <c r="BB62" s="195">
        <f t="shared" si="1"/>
        <v>482130</v>
      </c>
      <c r="BC62" s="195">
        <f t="shared" si="1"/>
        <v>0</v>
      </c>
      <c r="BD62" s="195">
        <f t="shared" si="1"/>
        <v>217991</v>
      </c>
      <c r="BE62" s="195">
        <f t="shared" si="1"/>
        <v>716171</v>
      </c>
      <c r="BF62" s="195">
        <f t="shared" si="1"/>
        <v>917083</v>
      </c>
      <c r="BG62" s="195">
        <f t="shared" si="1"/>
        <v>92947</v>
      </c>
      <c r="BH62" s="195">
        <f t="shared" si="1"/>
        <v>2437915</v>
      </c>
      <c r="BI62" s="195">
        <f t="shared" si="1"/>
        <v>0</v>
      </c>
      <c r="BJ62" s="195">
        <f t="shared" si="1"/>
        <v>449457</v>
      </c>
      <c r="BK62" s="195">
        <f t="shared" si="1"/>
        <v>739935</v>
      </c>
      <c r="BL62" s="195">
        <f t="shared" si="1"/>
        <v>822257</v>
      </c>
      <c r="BM62" s="195">
        <f t="shared" si="1"/>
        <v>0</v>
      </c>
      <c r="BN62" s="195">
        <f t="shared" si="1"/>
        <v>1058555</v>
      </c>
      <c r="BO62" s="195">
        <f t="shared" ref="BO62:CB62" si="2">ROUND(BO47+BO48,0)</f>
        <v>61369</v>
      </c>
      <c r="BP62" s="195">
        <f t="shared" si="2"/>
        <v>438078</v>
      </c>
      <c r="BQ62" s="195">
        <f t="shared" si="2"/>
        <v>0</v>
      </c>
      <c r="BR62" s="195">
        <f t="shared" si="2"/>
        <v>862690</v>
      </c>
      <c r="BS62" s="195">
        <f t="shared" si="2"/>
        <v>40300</v>
      </c>
      <c r="BT62" s="195">
        <f t="shared" si="2"/>
        <v>26927</v>
      </c>
      <c r="BU62" s="195">
        <f t="shared" si="2"/>
        <v>0</v>
      </c>
      <c r="BV62" s="195">
        <f t="shared" si="2"/>
        <v>504705</v>
      </c>
      <c r="BW62" s="195">
        <f t="shared" si="2"/>
        <v>84479</v>
      </c>
      <c r="BX62" s="195">
        <f t="shared" si="2"/>
        <v>436003</v>
      </c>
      <c r="BY62" s="195">
        <f t="shared" si="2"/>
        <v>495398</v>
      </c>
      <c r="BZ62" s="195">
        <f t="shared" si="2"/>
        <v>949257</v>
      </c>
      <c r="CA62" s="195">
        <f t="shared" si="2"/>
        <v>359909</v>
      </c>
      <c r="CB62" s="195">
        <f t="shared" si="2"/>
        <v>205076</v>
      </c>
      <c r="CC62" s="195">
        <f>ROUND(CC47+CC48,0)</f>
        <v>1208032</v>
      </c>
      <c r="CD62" s="246" t="s">
        <v>221</v>
      </c>
      <c r="CE62" s="248">
        <f t="shared" si="0"/>
        <v>58612831</v>
      </c>
      <c r="CF62" s="249"/>
    </row>
    <row r="63" spans="1:84" ht="12.6" customHeight="1" x14ac:dyDescent="0.25">
      <c r="A63" s="171" t="s">
        <v>236</v>
      </c>
      <c r="B63" s="175"/>
      <c r="C63" s="184">
        <v>916885.17</v>
      </c>
      <c r="D63" s="184"/>
      <c r="E63" s="184">
        <v>2880516.07</v>
      </c>
      <c r="F63" s="185"/>
      <c r="G63" s="184"/>
      <c r="H63" s="184">
        <v>24237.01</v>
      </c>
      <c r="I63" s="185"/>
      <c r="J63" s="185"/>
      <c r="K63" s="185"/>
      <c r="L63" s="185"/>
      <c r="M63" s="184"/>
      <c r="N63" s="184"/>
      <c r="O63" s="184">
        <v>719231.14</v>
      </c>
      <c r="P63" s="185">
        <v>962937.78</v>
      </c>
      <c r="Q63" s="185">
        <v>2685</v>
      </c>
      <c r="R63" s="185">
        <v>52837.5</v>
      </c>
      <c r="S63" s="185">
        <v>265445.48</v>
      </c>
      <c r="T63" s="185">
        <v>20860</v>
      </c>
      <c r="U63" s="185">
        <v>230236.52000000002</v>
      </c>
      <c r="V63" s="185">
        <v>116983</v>
      </c>
      <c r="W63" s="185"/>
      <c r="X63" s="185">
        <v>72707.600000000006</v>
      </c>
      <c r="Y63" s="185">
        <v>64058</v>
      </c>
      <c r="Z63" s="185">
        <v>411259.04</v>
      </c>
      <c r="AA63" s="185">
        <v>3937.5</v>
      </c>
      <c r="AB63" s="185"/>
      <c r="AC63" s="185">
        <v>37857.5</v>
      </c>
      <c r="AD63" s="185"/>
      <c r="AE63" s="185"/>
      <c r="AF63" s="185"/>
      <c r="AG63" s="185">
        <v>3454791.39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2822895.92</v>
      </c>
      <c r="AW63" s="185">
        <v>11987.5</v>
      </c>
      <c r="AX63" s="185"/>
      <c r="AY63" s="185"/>
      <c r="AZ63" s="185"/>
      <c r="BA63" s="185"/>
      <c r="BB63" s="185">
        <v>50163.13</v>
      </c>
      <c r="BC63" s="185"/>
      <c r="BD63" s="185"/>
      <c r="BE63" s="185">
        <v>33669.439999999995</v>
      </c>
      <c r="BF63" s="185"/>
      <c r="BG63" s="185"/>
      <c r="BH63" s="185">
        <v>458924.21</v>
      </c>
      <c r="BI63" s="185"/>
      <c r="BJ63" s="185">
        <v>144146.85</v>
      </c>
      <c r="BK63" s="185">
        <v>64348.959999999999</v>
      </c>
      <c r="BL63" s="185"/>
      <c r="BM63" s="185"/>
      <c r="BN63" s="185">
        <v>1783266.0799999998</v>
      </c>
      <c r="BO63" s="185"/>
      <c r="BP63" s="185">
        <v>156528.19</v>
      </c>
      <c r="BQ63" s="185"/>
      <c r="BR63" s="185">
        <v>326205.12</v>
      </c>
      <c r="BS63" s="185"/>
      <c r="BT63" s="185"/>
      <c r="BU63" s="185"/>
      <c r="BV63" s="185">
        <v>408478.81</v>
      </c>
      <c r="BW63" s="185">
        <v>164091.85999999999</v>
      </c>
      <c r="BX63" s="185">
        <v>427998.89</v>
      </c>
      <c r="BY63" s="185">
        <v>541490</v>
      </c>
      <c r="BZ63" s="185">
        <v>991252.14999999991</v>
      </c>
      <c r="CA63" s="185"/>
      <c r="CB63" s="185">
        <v>58937.29</v>
      </c>
      <c r="CC63" s="185">
        <v>296207.46000000002</v>
      </c>
      <c r="CD63" s="246" t="s">
        <v>221</v>
      </c>
      <c r="CE63" s="248">
        <f t="shared" si="0"/>
        <v>18978057.559999999</v>
      </c>
      <c r="CF63" s="249"/>
    </row>
    <row r="64" spans="1:84" ht="12.6" customHeight="1" x14ac:dyDescent="0.25">
      <c r="A64" s="171" t="s">
        <v>237</v>
      </c>
      <c r="B64" s="175"/>
      <c r="C64" s="184">
        <v>1617305.5999999996</v>
      </c>
      <c r="D64" s="184"/>
      <c r="E64" s="185">
        <v>2861586.959999999</v>
      </c>
      <c r="F64" s="185"/>
      <c r="G64" s="184"/>
      <c r="H64" s="184">
        <v>40754.639999999999</v>
      </c>
      <c r="I64" s="185"/>
      <c r="J64" s="185"/>
      <c r="K64" s="185"/>
      <c r="L64" s="185"/>
      <c r="M64" s="184"/>
      <c r="N64" s="184"/>
      <c r="O64" s="184">
        <v>871795.42999999993</v>
      </c>
      <c r="P64" s="185">
        <v>40532530.289999992</v>
      </c>
      <c r="Q64" s="185">
        <v>138231.01999999999</v>
      </c>
      <c r="R64" s="185">
        <v>1417633.5099999998</v>
      </c>
      <c r="S64" s="185">
        <v>1470144.4399999997</v>
      </c>
      <c r="T64" s="185">
        <v>361129.7</v>
      </c>
      <c r="U64" s="185">
        <v>2338471.8300000005</v>
      </c>
      <c r="V64" s="185">
        <v>81322.449999999983</v>
      </c>
      <c r="W64" s="185">
        <v>251655.24</v>
      </c>
      <c r="X64" s="185">
        <v>374714.38</v>
      </c>
      <c r="Y64" s="185">
        <v>401975.93999999994</v>
      </c>
      <c r="Z64" s="185">
        <v>14197684.900000004</v>
      </c>
      <c r="AA64" s="185">
        <v>416071.93</v>
      </c>
      <c r="AB64" s="185">
        <v>21158617.059999999</v>
      </c>
      <c r="AC64" s="185">
        <v>208473.38</v>
      </c>
      <c r="AD64" s="185">
        <v>10.31</v>
      </c>
      <c r="AE64" s="185">
        <v>5196.6799999999985</v>
      </c>
      <c r="AF64" s="185">
        <v>126767.36</v>
      </c>
      <c r="AG64" s="185">
        <v>1321675.7800000005</v>
      </c>
      <c r="AH64" s="185"/>
      <c r="AI64" s="185"/>
      <c r="AJ64" s="185">
        <v>306090.49999999994</v>
      </c>
      <c r="AK64" s="185">
        <v>1092.42</v>
      </c>
      <c r="AL64" s="185">
        <v>533.1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4002925.2299999981</v>
      </c>
      <c r="AW64" s="185">
        <v>2010.3200000000002</v>
      </c>
      <c r="AX64" s="185"/>
      <c r="AY64" s="185">
        <v>940.93999999999994</v>
      </c>
      <c r="AZ64" s="185">
        <v>2786460.9999999995</v>
      </c>
      <c r="BA64" s="185"/>
      <c r="BB64" s="185">
        <v>8124.0499999999993</v>
      </c>
      <c r="BC64" s="185"/>
      <c r="BD64" s="185">
        <v>9062.9</v>
      </c>
      <c r="BE64" s="185">
        <v>644150.86</v>
      </c>
      <c r="BF64" s="185">
        <v>395707.91</v>
      </c>
      <c r="BG64" s="185">
        <v>360.09000000000003</v>
      </c>
      <c r="BH64" s="185">
        <v>401036.55000000005</v>
      </c>
      <c r="BI64" s="185">
        <v>350.23</v>
      </c>
      <c r="BJ64" s="185">
        <v>33672.639999999999</v>
      </c>
      <c r="BK64" s="185">
        <v>51995.260000000009</v>
      </c>
      <c r="BL64" s="185">
        <v>69063.28</v>
      </c>
      <c r="BM64" s="185"/>
      <c r="BN64" s="185">
        <v>157596.16000000003</v>
      </c>
      <c r="BO64" s="185">
        <v>46931.15</v>
      </c>
      <c r="BP64" s="185">
        <v>353749.14999999997</v>
      </c>
      <c r="BQ64" s="185"/>
      <c r="BR64" s="185">
        <v>91672.359999999986</v>
      </c>
      <c r="BS64" s="185">
        <v>29519.190000000002</v>
      </c>
      <c r="BT64" s="185">
        <v>3318.34</v>
      </c>
      <c r="BU64" s="185"/>
      <c r="BV64" s="185">
        <v>17269.79</v>
      </c>
      <c r="BW64" s="185">
        <v>160870.51</v>
      </c>
      <c r="BX64" s="185">
        <v>27540.300000000003</v>
      </c>
      <c r="BY64" s="185">
        <v>72471.259999999995</v>
      </c>
      <c r="BZ64" s="185">
        <v>2453.5600000000004</v>
      </c>
      <c r="CA64" s="185">
        <v>17869.21</v>
      </c>
      <c r="CB64" s="185">
        <v>19214.480000000003</v>
      </c>
      <c r="CC64" s="185">
        <v>-1169985</v>
      </c>
      <c r="CD64" s="246" t="s">
        <v>221</v>
      </c>
      <c r="CE64" s="248">
        <f t="shared" si="0"/>
        <v>98737816.570000038</v>
      </c>
      <c r="CF64" s="249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>
        <v>976.34999999999991</v>
      </c>
      <c r="T65" s="185"/>
      <c r="U65" s="185"/>
      <c r="V65" s="185"/>
      <c r="W65" s="185"/>
      <c r="X65" s="185"/>
      <c r="Y65" s="185"/>
      <c r="Z65" s="185"/>
      <c r="AA65" s="185"/>
      <c r="AB65" s="185">
        <v>10.81</v>
      </c>
      <c r="AC65" s="185"/>
      <c r="AD65" s="185"/>
      <c r="AE65" s="185"/>
      <c r="AF65" s="185">
        <v>28151.599999999999</v>
      </c>
      <c r="AG65" s="185"/>
      <c r="AH65" s="185"/>
      <c r="AI65" s="185"/>
      <c r="AJ65" s="185">
        <v>850.48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120839.71</v>
      </c>
      <c r="AW65" s="185"/>
      <c r="AX65" s="185"/>
      <c r="AY65" s="185"/>
      <c r="AZ65" s="185"/>
      <c r="BA65" s="185"/>
      <c r="BB65" s="185"/>
      <c r="BC65" s="185"/>
      <c r="BD65" s="185"/>
      <c r="BE65" s="185">
        <v>2563759.1500000004</v>
      </c>
      <c r="BF65" s="185">
        <v>459114.21</v>
      </c>
      <c r="BG65" s="185"/>
      <c r="BH65" s="185">
        <v>902243.95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20043.919999999998</v>
      </c>
      <c r="CD65" s="246" t="s">
        <v>221</v>
      </c>
      <c r="CE65" s="248">
        <f t="shared" si="0"/>
        <v>4095990.1800000006</v>
      </c>
      <c r="CF65" s="249"/>
    </row>
    <row r="66" spans="1:84" ht="12.6" customHeight="1" x14ac:dyDescent="0.25">
      <c r="A66" s="171" t="s">
        <v>239</v>
      </c>
      <c r="B66" s="175"/>
      <c r="C66" s="184">
        <v>458503.51999999996</v>
      </c>
      <c r="D66" s="184"/>
      <c r="E66" s="184">
        <v>437351.1</v>
      </c>
      <c r="F66" s="184"/>
      <c r="G66" s="184"/>
      <c r="H66" s="184">
        <v>8941.1899999999987</v>
      </c>
      <c r="I66" s="184"/>
      <c r="J66" s="184"/>
      <c r="K66" s="185"/>
      <c r="L66" s="185"/>
      <c r="M66" s="184"/>
      <c r="N66" s="184"/>
      <c r="O66" s="185">
        <v>98845.450000000012</v>
      </c>
      <c r="P66" s="185">
        <v>1815686.76</v>
      </c>
      <c r="Q66" s="185">
        <v>37088.770000000004</v>
      </c>
      <c r="R66" s="185">
        <v>2054.85</v>
      </c>
      <c r="S66" s="184">
        <v>3431133.4900000012</v>
      </c>
      <c r="T66" s="184">
        <v>112026.2</v>
      </c>
      <c r="U66" s="185">
        <v>5625892.5699999984</v>
      </c>
      <c r="V66" s="185">
        <v>35335.31</v>
      </c>
      <c r="W66" s="185">
        <v>626128.07000000007</v>
      </c>
      <c r="X66" s="185">
        <v>322545.83999999997</v>
      </c>
      <c r="Y66" s="185">
        <v>1088516.4099999999</v>
      </c>
      <c r="Z66" s="185">
        <v>1737375.75</v>
      </c>
      <c r="AA66" s="185">
        <v>373740.79</v>
      </c>
      <c r="AB66" s="185">
        <v>273998.46999999997</v>
      </c>
      <c r="AC66" s="185">
        <v>78734.58</v>
      </c>
      <c r="AD66" s="185">
        <v>862487.82</v>
      </c>
      <c r="AE66" s="185">
        <v>8313.49</v>
      </c>
      <c r="AF66" s="185">
        <v>57927.95</v>
      </c>
      <c r="AG66" s="185">
        <v>332444.58999999997</v>
      </c>
      <c r="AH66" s="185"/>
      <c r="AI66" s="185"/>
      <c r="AJ66" s="185">
        <v>45796.439999999995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1444162.9899999979</v>
      </c>
      <c r="AW66" s="185">
        <v>18319.61</v>
      </c>
      <c r="AX66" s="185"/>
      <c r="AY66" s="185">
        <v>12758.05</v>
      </c>
      <c r="AZ66" s="185">
        <v>160056.9</v>
      </c>
      <c r="BA66" s="185">
        <v>261171.71</v>
      </c>
      <c r="BB66" s="185">
        <v>951747.91</v>
      </c>
      <c r="BC66" s="185"/>
      <c r="BD66" s="185">
        <v>320606.33</v>
      </c>
      <c r="BE66" s="185">
        <v>2667296.09</v>
      </c>
      <c r="BF66" s="185">
        <v>599983.55000000005</v>
      </c>
      <c r="BG66" s="185">
        <v>2659.96</v>
      </c>
      <c r="BH66" s="185">
        <v>10406899.209999999</v>
      </c>
      <c r="BI66" s="185"/>
      <c r="BJ66" s="185">
        <v>94576.320000000007</v>
      </c>
      <c r="BK66" s="185">
        <v>2082136.1600000001</v>
      </c>
      <c r="BL66" s="185">
        <v>375333.11</v>
      </c>
      <c r="BM66" s="185"/>
      <c r="BN66" s="185">
        <v>579549.98</v>
      </c>
      <c r="BO66" s="185">
        <v>4083.03</v>
      </c>
      <c r="BP66" s="185">
        <v>1042267.8</v>
      </c>
      <c r="BQ66" s="185"/>
      <c r="BR66" s="185">
        <v>566016.31999999995</v>
      </c>
      <c r="BS66" s="185">
        <v>9044.43</v>
      </c>
      <c r="BT66" s="185"/>
      <c r="BU66" s="185"/>
      <c r="BV66" s="185">
        <v>131773.57</v>
      </c>
      <c r="BW66" s="185">
        <v>134706.77000000002</v>
      </c>
      <c r="BX66" s="185">
        <v>185828.26</v>
      </c>
      <c r="BY66" s="185">
        <v>83158.429999999993</v>
      </c>
      <c r="BZ66" s="185">
        <v>340</v>
      </c>
      <c r="CA66" s="185">
        <v>64167.08</v>
      </c>
      <c r="CB66" s="185">
        <v>162527.42000000001</v>
      </c>
      <c r="CC66" s="185">
        <v>3105084.49</v>
      </c>
      <c r="CD66" s="246" t="s">
        <v>221</v>
      </c>
      <c r="CE66" s="248">
        <f t="shared" si="0"/>
        <v>43337124.889999986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990714</v>
      </c>
      <c r="D67" s="195">
        <f>ROUND(D51+D52,0)</f>
        <v>0</v>
      </c>
      <c r="E67" s="195">
        <f t="shared" ref="E67:BP67" si="3">ROUND(E51+E52,0)</f>
        <v>2478806</v>
      </c>
      <c r="F67" s="195">
        <f t="shared" si="3"/>
        <v>0</v>
      </c>
      <c r="G67" s="195">
        <f t="shared" si="3"/>
        <v>0</v>
      </c>
      <c r="H67" s="195">
        <f t="shared" si="3"/>
        <v>118023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337841</v>
      </c>
      <c r="P67" s="195">
        <f t="shared" si="3"/>
        <v>3016573</v>
      </c>
      <c r="Q67" s="195">
        <f t="shared" si="3"/>
        <v>204149</v>
      </c>
      <c r="R67" s="195">
        <f t="shared" si="3"/>
        <v>237155</v>
      </c>
      <c r="S67" s="195">
        <f t="shared" si="3"/>
        <v>1426551</v>
      </c>
      <c r="T67" s="195">
        <f t="shared" si="3"/>
        <v>108702</v>
      </c>
      <c r="U67" s="195">
        <f t="shared" si="3"/>
        <v>463154</v>
      </c>
      <c r="V67" s="195">
        <f t="shared" si="3"/>
        <v>71158</v>
      </c>
      <c r="W67" s="195">
        <f t="shared" si="3"/>
        <v>630854</v>
      </c>
      <c r="X67" s="195">
        <f t="shared" si="3"/>
        <v>569958</v>
      </c>
      <c r="Y67" s="195">
        <f t="shared" si="3"/>
        <v>1494469</v>
      </c>
      <c r="Z67" s="195">
        <f t="shared" si="3"/>
        <v>2022230</v>
      </c>
      <c r="AA67" s="195">
        <f t="shared" si="3"/>
        <v>177075</v>
      </c>
      <c r="AB67" s="195">
        <f t="shared" si="3"/>
        <v>638811</v>
      </c>
      <c r="AC67" s="195">
        <f t="shared" si="3"/>
        <v>61666</v>
      </c>
      <c r="AD67" s="195">
        <f t="shared" si="3"/>
        <v>0</v>
      </c>
      <c r="AE67" s="195">
        <f t="shared" si="3"/>
        <v>17780</v>
      </c>
      <c r="AF67" s="195">
        <f t="shared" si="3"/>
        <v>25113</v>
      </c>
      <c r="AG67" s="195">
        <f t="shared" si="3"/>
        <v>695229</v>
      </c>
      <c r="AH67" s="195">
        <f t="shared" si="3"/>
        <v>0</v>
      </c>
      <c r="AI67" s="195">
        <f t="shared" si="3"/>
        <v>0</v>
      </c>
      <c r="AJ67" s="195">
        <f t="shared" si="3"/>
        <v>16723</v>
      </c>
      <c r="AK67" s="195">
        <f t="shared" si="3"/>
        <v>11301</v>
      </c>
      <c r="AL67" s="195">
        <f t="shared" si="3"/>
        <v>7966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3606254</v>
      </c>
      <c r="AW67" s="195">
        <f t="shared" si="3"/>
        <v>0</v>
      </c>
      <c r="AX67" s="195">
        <f t="shared" si="3"/>
        <v>0</v>
      </c>
      <c r="AY67" s="195">
        <f t="shared" si="3"/>
        <v>95665</v>
      </c>
      <c r="AZ67" s="195">
        <f>ROUND(AZ51+AZ52,0)</f>
        <v>192004</v>
      </c>
      <c r="BA67" s="195">
        <f>ROUND(BA51+BA52,0)</f>
        <v>12722</v>
      </c>
      <c r="BB67" s="195">
        <f t="shared" si="3"/>
        <v>9144</v>
      </c>
      <c r="BC67" s="195">
        <f t="shared" si="3"/>
        <v>0</v>
      </c>
      <c r="BD67" s="195">
        <f t="shared" si="3"/>
        <v>68388</v>
      </c>
      <c r="BE67" s="195">
        <f t="shared" si="3"/>
        <v>2879378</v>
      </c>
      <c r="BF67" s="195">
        <f t="shared" si="3"/>
        <v>80894</v>
      </c>
      <c r="BG67" s="195">
        <f t="shared" si="3"/>
        <v>0</v>
      </c>
      <c r="BH67" s="195">
        <f t="shared" si="3"/>
        <v>7974605</v>
      </c>
      <c r="BI67" s="195">
        <f t="shared" si="3"/>
        <v>0</v>
      </c>
      <c r="BJ67" s="195">
        <f t="shared" si="3"/>
        <v>52573</v>
      </c>
      <c r="BK67" s="195">
        <f t="shared" si="3"/>
        <v>21170</v>
      </c>
      <c r="BL67" s="195">
        <f t="shared" si="3"/>
        <v>6058</v>
      </c>
      <c r="BM67" s="195">
        <f t="shared" si="3"/>
        <v>0</v>
      </c>
      <c r="BN67" s="195">
        <f t="shared" si="3"/>
        <v>285067</v>
      </c>
      <c r="BO67" s="195">
        <f t="shared" si="3"/>
        <v>0</v>
      </c>
      <c r="BP67" s="195">
        <f t="shared" si="3"/>
        <v>7190</v>
      </c>
      <c r="BQ67" s="195">
        <f t="shared" ref="BQ67:CC67" si="4">ROUND(BQ51+BQ52,0)</f>
        <v>0</v>
      </c>
      <c r="BR67" s="195">
        <f t="shared" si="4"/>
        <v>36910</v>
      </c>
      <c r="BS67" s="195">
        <f t="shared" si="4"/>
        <v>11675</v>
      </c>
      <c r="BT67" s="195">
        <f t="shared" si="4"/>
        <v>0</v>
      </c>
      <c r="BU67" s="195">
        <f t="shared" si="4"/>
        <v>0</v>
      </c>
      <c r="BV67" s="195">
        <f t="shared" si="4"/>
        <v>102299</v>
      </c>
      <c r="BW67" s="195">
        <f t="shared" si="4"/>
        <v>2297</v>
      </c>
      <c r="BX67" s="195">
        <f t="shared" si="4"/>
        <v>0</v>
      </c>
      <c r="BY67" s="195">
        <f t="shared" si="4"/>
        <v>66892</v>
      </c>
      <c r="BZ67" s="195">
        <f t="shared" si="4"/>
        <v>0</v>
      </c>
      <c r="CA67" s="195">
        <f t="shared" si="4"/>
        <v>2236</v>
      </c>
      <c r="CB67" s="195">
        <f t="shared" si="4"/>
        <v>533</v>
      </c>
      <c r="CC67" s="195">
        <f t="shared" si="4"/>
        <v>304875</v>
      </c>
      <c r="CD67" s="246" t="s">
        <v>221</v>
      </c>
      <c r="CE67" s="248">
        <f t="shared" si="0"/>
        <v>31640830</v>
      </c>
      <c r="CF67" s="249"/>
    </row>
    <row r="68" spans="1:84" ht="12.6" customHeight="1" x14ac:dyDescent="0.25">
      <c r="A68" s="171" t="s">
        <v>240</v>
      </c>
      <c r="B68" s="175"/>
      <c r="C68" s="184">
        <v>20167.54</v>
      </c>
      <c r="D68" s="184"/>
      <c r="E68" s="184">
        <v>179666.36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271.77</v>
      </c>
      <c r="P68" s="185">
        <v>3442.18</v>
      </c>
      <c r="Q68" s="185"/>
      <c r="R68" s="185"/>
      <c r="S68" s="185">
        <v>140985.35999999999</v>
      </c>
      <c r="T68" s="185">
        <v>279853.40000000002</v>
      </c>
      <c r="U68" s="185">
        <v>45877.61</v>
      </c>
      <c r="V68" s="185"/>
      <c r="W68" s="185"/>
      <c r="X68" s="185"/>
      <c r="Y68" s="185">
        <v>463264.41000000003</v>
      </c>
      <c r="Z68" s="185">
        <v>970363.40999999992</v>
      </c>
      <c r="AA68" s="185">
        <v>52898.31</v>
      </c>
      <c r="AB68" s="185">
        <v>182240.26</v>
      </c>
      <c r="AC68" s="185">
        <v>29820.45</v>
      </c>
      <c r="AD68" s="185"/>
      <c r="AE68" s="185"/>
      <c r="AF68" s="185">
        <v>449785.57</v>
      </c>
      <c r="AG68" s="185"/>
      <c r="AH68" s="185"/>
      <c r="AI68" s="185"/>
      <c r="AJ68" s="185">
        <v>205431.81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5621388.8199999994</v>
      </c>
      <c r="AW68" s="185"/>
      <c r="AX68" s="185"/>
      <c r="AY68" s="185"/>
      <c r="AZ68" s="185">
        <v>182739.72</v>
      </c>
      <c r="BA68" s="185"/>
      <c r="BB68" s="185"/>
      <c r="BC68" s="185"/>
      <c r="BD68" s="185"/>
      <c r="BE68" s="185">
        <v>399999.96</v>
      </c>
      <c r="BF68" s="185"/>
      <c r="BG68" s="185"/>
      <c r="BH68" s="185">
        <v>4463.79</v>
      </c>
      <c r="BI68" s="185"/>
      <c r="BJ68" s="185"/>
      <c r="BK68" s="185">
        <v>13677.6</v>
      </c>
      <c r="BL68" s="185"/>
      <c r="BM68" s="185"/>
      <c r="BN68" s="185">
        <v>266976.07</v>
      </c>
      <c r="BO68" s="185">
        <v>52392.39</v>
      </c>
      <c r="BP68" s="185">
        <v>111700.17</v>
      </c>
      <c r="BQ68" s="185"/>
      <c r="BR68" s="185"/>
      <c r="BS68" s="185">
        <v>24125.71</v>
      </c>
      <c r="BT68" s="185"/>
      <c r="BU68" s="185"/>
      <c r="BV68" s="185"/>
      <c r="BW68" s="185"/>
      <c r="BX68" s="185"/>
      <c r="BY68" s="185"/>
      <c r="BZ68" s="185"/>
      <c r="CA68" s="185"/>
      <c r="CB68" s="185">
        <v>276653.44</v>
      </c>
      <c r="CC68" s="185">
        <v>4708327.38</v>
      </c>
      <c r="CD68" s="246" t="s">
        <v>221</v>
      </c>
      <c r="CE68" s="248">
        <f t="shared" si="0"/>
        <v>14686513.490000002</v>
      </c>
      <c r="CF68" s="249"/>
    </row>
    <row r="69" spans="1:84" ht="12.6" customHeight="1" x14ac:dyDescent="0.25">
      <c r="A69" s="171" t="s">
        <v>241</v>
      </c>
      <c r="B69" s="175"/>
      <c r="C69" s="184">
        <v>83183.610000000015</v>
      </c>
      <c r="D69" s="184"/>
      <c r="E69" s="185">
        <v>72710.51999999999</v>
      </c>
      <c r="F69" s="185"/>
      <c r="G69" s="184"/>
      <c r="H69" s="184">
        <v>5027.29</v>
      </c>
      <c r="I69" s="185"/>
      <c r="J69" s="185"/>
      <c r="K69" s="185"/>
      <c r="L69" s="185"/>
      <c r="M69" s="184"/>
      <c r="N69" s="184"/>
      <c r="O69" s="184">
        <v>18096.82</v>
      </c>
      <c r="P69" s="185">
        <v>39919.460000000006</v>
      </c>
      <c r="Q69" s="185">
        <v>8813.44</v>
      </c>
      <c r="R69" s="224">
        <v>216</v>
      </c>
      <c r="S69" s="185">
        <v>314223.02</v>
      </c>
      <c r="T69" s="184">
        <v>1273.8800000000001</v>
      </c>
      <c r="U69" s="185">
        <v>5267.63</v>
      </c>
      <c r="V69" s="185">
        <v>2441.27</v>
      </c>
      <c r="W69" s="184">
        <v>2378.66</v>
      </c>
      <c r="X69" s="185">
        <v>3783.55</v>
      </c>
      <c r="Y69" s="185">
        <v>15280.71</v>
      </c>
      <c r="Z69" s="185">
        <v>231173.71</v>
      </c>
      <c r="AA69" s="185">
        <v>777.97</v>
      </c>
      <c r="AB69" s="185">
        <v>20977.93</v>
      </c>
      <c r="AC69" s="185">
        <v>3899.21</v>
      </c>
      <c r="AD69" s="185"/>
      <c r="AE69" s="185">
        <v>20889.03</v>
      </c>
      <c r="AF69" s="185">
        <v>37044.39</v>
      </c>
      <c r="AG69" s="185">
        <v>23020.63</v>
      </c>
      <c r="AH69" s="185"/>
      <c r="AI69" s="185"/>
      <c r="AJ69" s="185">
        <v>19224.990000000002</v>
      </c>
      <c r="AK69" s="185">
        <v>5546.29</v>
      </c>
      <c r="AL69" s="185">
        <v>6322.78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1219442.8900000006</v>
      </c>
      <c r="AW69" s="185">
        <v>8246.5</v>
      </c>
      <c r="AX69" s="185"/>
      <c r="AY69" s="185">
        <v>4037.88</v>
      </c>
      <c r="AZ69" s="185">
        <v>1105.1399999999999</v>
      </c>
      <c r="BA69" s="185"/>
      <c r="BB69" s="185">
        <v>7161.79</v>
      </c>
      <c r="BC69" s="185"/>
      <c r="BD69" s="185">
        <v>6811.29</v>
      </c>
      <c r="BE69" s="185">
        <v>281229.40000000002</v>
      </c>
      <c r="BF69" s="185">
        <v>3175</v>
      </c>
      <c r="BG69" s="185">
        <v>63.48</v>
      </c>
      <c r="BH69" s="224">
        <v>363509.09999999992</v>
      </c>
      <c r="BI69" s="185"/>
      <c r="BJ69" s="185">
        <v>30510.410000000003</v>
      </c>
      <c r="BK69" s="185">
        <v>17936.289999999997</v>
      </c>
      <c r="BL69" s="185">
        <v>15461.45</v>
      </c>
      <c r="BM69" s="185"/>
      <c r="BN69" s="185">
        <v>540543.94000000006</v>
      </c>
      <c r="BO69" s="185">
        <v>2860.5699999999997</v>
      </c>
      <c r="BP69" s="185">
        <v>1424800.0700000003</v>
      </c>
      <c r="BQ69" s="185"/>
      <c r="BR69" s="185">
        <v>1358891.16</v>
      </c>
      <c r="BS69" s="185">
        <v>23457.35</v>
      </c>
      <c r="BT69" s="185">
        <v>4068.25</v>
      </c>
      <c r="BU69" s="185"/>
      <c r="BV69" s="185">
        <v>14368.869999999999</v>
      </c>
      <c r="BW69" s="185">
        <v>12012.24</v>
      </c>
      <c r="BX69" s="185">
        <v>186240.98</v>
      </c>
      <c r="BY69" s="185">
        <v>103264.04000000001</v>
      </c>
      <c r="BZ69" s="185">
        <v>1265.1300000000001</v>
      </c>
      <c r="CA69" s="185">
        <v>30284.2</v>
      </c>
      <c r="CB69" s="185">
        <v>17876.690000000002</v>
      </c>
      <c r="CC69" s="185">
        <v>532063.31999999995</v>
      </c>
      <c r="CD69" s="185">
        <v>34345847.240000002</v>
      </c>
      <c r="CE69" s="248">
        <f t="shared" si="0"/>
        <v>41498027.460000008</v>
      </c>
      <c r="CF69" s="249"/>
    </row>
    <row r="70" spans="1:84" ht="12.6" customHeight="1" x14ac:dyDescent="0.25">
      <c r="A70" s="171" t="s">
        <v>242</v>
      </c>
      <c r="B70" s="175"/>
      <c r="C70" s="184">
        <v>23681</v>
      </c>
      <c r="D70" s="184"/>
      <c r="E70" s="184">
        <v>4260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13759</v>
      </c>
      <c r="Q70" s="184"/>
      <c r="R70" s="184"/>
      <c r="S70" s="184"/>
      <c r="T70" s="184"/>
      <c r="U70" s="185">
        <v>2132</v>
      </c>
      <c r="V70" s="184"/>
      <c r="W70" s="184"/>
      <c r="X70" s="185"/>
      <c r="Y70" s="185">
        <v>4334</v>
      </c>
      <c r="Z70" s="185">
        <v>7895</v>
      </c>
      <c r="AA70" s="185"/>
      <c r="AB70" s="185"/>
      <c r="AC70" s="185"/>
      <c r="AD70" s="185"/>
      <c r="AE70" s="185">
        <v>1083809</v>
      </c>
      <c r="AF70" s="185">
        <v>36574</v>
      </c>
      <c r="AG70" s="185"/>
      <c r="AH70" s="185"/>
      <c r="AI70" s="185"/>
      <c r="AJ70" s="185">
        <v>167291</v>
      </c>
      <c r="AK70" s="185">
        <v>266013</v>
      </c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1668858</v>
      </c>
      <c r="AW70" s="185">
        <v>188342</v>
      </c>
      <c r="AX70" s="185"/>
      <c r="AY70" s="185">
        <v>257</v>
      </c>
      <c r="AZ70" s="185">
        <v>2793044</v>
      </c>
      <c r="BA70" s="185"/>
      <c r="BB70" s="185"/>
      <c r="BC70" s="185"/>
      <c r="BD70" s="185"/>
      <c r="BE70" s="185">
        <v>406295</v>
      </c>
      <c r="BF70" s="185"/>
      <c r="BG70" s="185"/>
      <c r="BH70" s="185">
        <v>3850</v>
      </c>
      <c r="BI70" s="185"/>
      <c r="BJ70" s="185">
        <v>161778</v>
      </c>
      <c r="BK70" s="185"/>
      <c r="BL70" s="185"/>
      <c r="BM70" s="185"/>
      <c r="BN70" s="185"/>
      <c r="BO70" s="185"/>
      <c r="BP70" s="185">
        <v>3155607</v>
      </c>
      <c r="BQ70" s="185"/>
      <c r="BR70" s="185"/>
      <c r="BS70" s="185">
        <v>19680</v>
      </c>
      <c r="BT70" s="185"/>
      <c r="BU70" s="185"/>
      <c r="BV70" s="185">
        <v>1097</v>
      </c>
      <c r="BW70" s="185">
        <v>69535</v>
      </c>
      <c r="BX70" s="185"/>
      <c r="BY70" s="185"/>
      <c r="BZ70" s="185"/>
      <c r="CA70" s="185">
        <v>19045</v>
      </c>
      <c r="CB70" s="185">
        <v>160069</v>
      </c>
      <c r="CC70" s="185">
        <v>188780</v>
      </c>
      <c r="CD70" s="188">
        <v>-79361</v>
      </c>
      <c r="CE70" s="248">
        <f t="shared" si="0"/>
        <v>10366624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20635791.839999992</v>
      </c>
      <c r="D71" s="195">
        <f t="shared" ref="D71:AI71" si="5">SUM(D61:D69)-D70</f>
        <v>0</v>
      </c>
      <c r="E71" s="195">
        <f t="shared" si="5"/>
        <v>47517061.810000002</v>
      </c>
      <c r="F71" s="195">
        <f t="shared" si="5"/>
        <v>0</v>
      </c>
      <c r="G71" s="195">
        <f t="shared" si="5"/>
        <v>0</v>
      </c>
      <c r="H71" s="195">
        <f t="shared" si="5"/>
        <v>2579994.5699999994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10814260.960000001</v>
      </c>
      <c r="P71" s="195">
        <f t="shared" si="5"/>
        <v>60275312.789999984</v>
      </c>
      <c r="Q71" s="195">
        <f t="shared" si="5"/>
        <v>4049410.189999999</v>
      </c>
      <c r="R71" s="195">
        <f t="shared" si="5"/>
        <v>2725528.09</v>
      </c>
      <c r="S71" s="195">
        <f t="shared" si="5"/>
        <v>10015169.099999998</v>
      </c>
      <c r="T71" s="195">
        <f t="shared" si="5"/>
        <v>3058763.52</v>
      </c>
      <c r="U71" s="195">
        <f t="shared" si="5"/>
        <v>13549662.319999998</v>
      </c>
      <c r="V71" s="195">
        <f t="shared" si="5"/>
        <v>723840.81</v>
      </c>
      <c r="W71" s="195">
        <f t="shared" si="5"/>
        <v>2892834.97</v>
      </c>
      <c r="X71" s="195">
        <f t="shared" si="5"/>
        <v>2827596.94</v>
      </c>
      <c r="Y71" s="195">
        <f t="shared" si="5"/>
        <v>10837626.680000005</v>
      </c>
      <c r="Z71" s="195">
        <f t="shared" si="5"/>
        <v>28284053.210000008</v>
      </c>
      <c r="AA71" s="195">
        <f t="shared" si="5"/>
        <v>1892964.8199999998</v>
      </c>
      <c r="AB71" s="195">
        <f t="shared" si="5"/>
        <v>29479401.699999996</v>
      </c>
      <c r="AC71" s="195">
        <f t="shared" si="5"/>
        <v>2386787.2799999998</v>
      </c>
      <c r="AD71" s="195">
        <f t="shared" si="5"/>
        <v>862498.13</v>
      </c>
      <c r="AE71" s="195">
        <f t="shared" si="5"/>
        <v>2141439.0500000003</v>
      </c>
      <c r="AF71" s="195">
        <f t="shared" si="5"/>
        <v>4367557.0199999996</v>
      </c>
      <c r="AG71" s="195">
        <f t="shared" si="5"/>
        <v>15958480.050000003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3209261.4900000007</v>
      </c>
      <c r="AK71" s="195">
        <f t="shared" si="6"/>
        <v>952570.5</v>
      </c>
      <c r="AL71" s="195">
        <f t="shared" si="6"/>
        <v>594824.14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103945189.26000002</v>
      </c>
      <c r="AW71" s="195">
        <f t="shared" si="6"/>
        <v>207698.11</v>
      </c>
      <c r="AX71" s="195">
        <f t="shared" si="6"/>
        <v>0</v>
      </c>
      <c r="AY71" s="195">
        <f t="shared" si="6"/>
        <v>679493.42</v>
      </c>
      <c r="AZ71" s="195">
        <f t="shared" si="6"/>
        <v>4654278.7399999984</v>
      </c>
      <c r="BA71" s="195">
        <f t="shared" si="6"/>
        <v>479483.76</v>
      </c>
      <c r="BB71" s="195">
        <f t="shared" si="6"/>
        <v>3560836.2199999997</v>
      </c>
      <c r="BC71" s="195">
        <f t="shared" si="6"/>
        <v>0</v>
      </c>
      <c r="BD71" s="195">
        <f t="shared" si="6"/>
        <v>1410917.08</v>
      </c>
      <c r="BE71" s="195">
        <f t="shared" si="6"/>
        <v>12301160.58</v>
      </c>
      <c r="BF71" s="195">
        <f t="shared" si="6"/>
        <v>5524135.8699999992</v>
      </c>
      <c r="BG71" s="195">
        <f t="shared" si="6"/>
        <v>403000.03</v>
      </c>
      <c r="BH71" s="195">
        <f t="shared" si="6"/>
        <v>33602258.739999995</v>
      </c>
      <c r="BI71" s="195">
        <f t="shared" si="6"/>
        <v>350.23</v>
      </c>
      <c r="BJ71" s="195">
        <f t="shared" si="6"/>
        <v>2160641.2300000004</v>
      </c>
      <c r="BK71" s="195">
        <f t="shared" si="6"/>
        <v>5705031.2000000002</v>
      </c>
      <c r="BL71" s="195">
        <f t="shared" si="6"/>
        <v>4194081.07</v>
      </c>
      <c r="BM71" s="195">
        <f t="shared" si="6"/>
        <v>0</v>
      </c>
      <c r="BN71" s="195">
        <f t="shared" si="6"/>
        <v>9443220.0099999998</v>
      </c>
      <c r="BO71" s="195">
        <f t="shared" si="6"/>
        <v>403686.50000000012</v>
      </c>
      <c r="BP71" s="195">
        <f t="shared" ref="BP71:CC71" si="7">SUM(BP61:BP69)-BP70</f>
        <v>2157844.83</v>
      </c>
      <c r="BQ71" s="195">
        <f t="shared" si="7"/>
        <v>0</v>
      </c>
      <c r="BR71" s="195">
        <f t="shared" si="7"/>
        <v>5297453.21</v>
      </c>
      <c r="BS71" s="195">
        <f t="shared" si="7"/>
        <v>301828.83</v>
      </c>
      <c r="BT71" s="195">
        <f t="shared" si="7"/>
        <v>140421.15</v>
      </c>
      <c r="BU71" s="195">
        <f t="shared" si="7"/>
        <v>0</v>
      </c>
      <c r="BV71" s="195">
        <f t="shared" si="7"/>
        <v>3100544.7</v>
      </c>
      <c r="BW71" s="195">
        <f t="shared" si="7"/>
        <v>760281.85000000009</v>
      </c>
      <c r="BX71" s="195">
        <f t="shared" si="7"/>
        <v>3214127.4600000004</v>
      </c>
      <c r="BY71" s="195">
        <f t="shared" si="7"/>
        <v>3769722.3200000003</v>
      </c>
      <c r="BZ71" s="195">
        <f t="shared" si="7"/>
        <v>5373419.129999999</v>
      </c>
      <c r="CA71" s="195">
        <f t="shared" si="7"/>
        <v>2563438.33</v>
      </c>
      <c r="CB71" s="195">
        <f t="shared" si="7"/>
        <v>1410262.0699999998</v>
      </c>
      <c r="CC71" s="195">
        <f t="shared" si="7"/>
        <v>14414083.57</v>
      </c>
      <c r="CD71" s="242">
        <f>CD69-CD70</f>
        <v>34425208.240000002</v>
      </c>
      <c r="CE71" s="248">
        <f>SUM(CE61:CE69)-CE70</f>
        <v>548236789.72000015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" customHeight="1" x14ac:dyDescent="0.25">
      <c r="A73" s="171" t="s">
        <v>245</v>
      </c>
      <c r="B73" s="175"/>
      <c r="C73" s="184">
        <v>82945158.879999995</v>
      </c>
      <c r="D73" s="184">
        <v>0</v>
      </c>
      <c r="E73" s="184">
        <v>195905127.33000004</v>
      </c>
      <c r="F73" s="184">
        <v>0</v>
      </c>
      <c r="G73" s="184">
        <v>0</v>
      </c>
      <c r="H73" s="184">
        <v>12689098.619999999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72495288.549999997</v>
      </c>
      <c r="P73" s="184">
        <v>160341903.92000002</v>
      </c>
      <c r="Q73" s="184">
        <v>8660217.1500000004</v>
      </c>
      <c r="R73" s="184">
        <v>22802178.580000002</v>
      </c>
      <c r="S73" s="184">
        <v>86564271.569999993</v>
      </c>
      <c r="T73" s="184">
        <v>1234032.8400000001</v>
      </c>
      <c r="U73" s="184">
        <v>47384977.289999999</v>
      </c>
      <c r="V73" s="184">
        <v>4219128.3500000006</v>
      </c>
      <c r="W73" s="184">
        <v>5148266.5</v>
      </c>
      <c r="X73" s="184">
        <v>20424389.809999995</v>
      </c>
      <c r="Y73" s="184">
        <v>16710523.25</v>
      </c>
      <c r="Z73" s="184">
        <v>26806661.310000002</v>
      </c>
      <c r="AA73" s="184">
        <v>1130511.24</v>
      </c>
      <c r="AB73" s="184">
        <v>27673688.210000001</v>
      </c>
      <c r="AC73" s="184">
        <v>7887161.7999999998</v>
      </c>
      <c r="AD73" s="184">
        <v>1532746.65</v>
      </c>
      <c r="AE73" s="184">
        <v>5550815.8300000001</v>
      </c>
      <c r="AF73" s="184">
        <v>720</v>
      </c>
      <c r="AG73" s="184">
        <v>37201192.059999995</v>
      </c>
      <c r="AH73" s="184">
        <v>0</v>
      </c>
      <c r="AI73" s="184">
        <v>0</v>
      </c>
      <c r="AJ73" s="184">
        <v>12742</v>
      </c>
      <c r="AK73" s="184">
        <v>3066952.5200000005</v>
      </c>
      <c r="AL73" s="184">
        <v>2176492.4500000002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3100738.09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853664984.80000007</v>
      </c>
      <c r="CF73" s="249"/>
    </row>
    <row r="74" spans="1:84" ht="12.6" customHeight="1" x14ac:dyDescent="0.25">
      <c r="A74" s="171" t="s">
        <v>246</v>
      </c>
      <c r="B74" s="175"/>
      <c r="C74" s="184">
        <v>302654.16000000003</v>
      </c>
      <c r="D74" s="184">
        <v>0</v>
      </c>
      <c r="E74" s="184">
        <v>25936932.760000005</v>
      </c>
      <c r="F74" s="184">
        <v>0</v>
      </c>
      <c r="G74" s="184">
        <v>0</v>
      </c>
      <c r="H74" s="184">
        <v>1934.52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582701.36</v>
      </c>
      <c r="P74" s="184">
        <v>126339943.41999997</v>
      </c>
      <c r="Q74" s="184">
        <v>13363701.959999999</v>
      </c>
      <c r="R74" s="184">
        <v>20993535.57</v>
      </c>
      <c r="S74" s="184">
        <v>71344242.100000009</v>
      </c>
      <c r="T74" s="184">
        <v>8141488.3999999985</v>
      </c>
      <c r="U74" s="184">
        <v>27907884.970000003</v>
      </c>
      <c r="V74" s="184">
        <v>6037050.2199999979</v>
      </c>
      <c r="W74" s="184">
        <v>19550979.160000004</v>
      </c>
      <c r="X74" s="184">
        <v>41431270.819999985</v>
      </c>
      <c r="Y74" s="184">
        <v>55085539.519999981</v>
      </c>
      <c r="Z74" s="184">
        <v>89104866.310000002</v>
      </c>
      <c r="AA74" s="184">
        <v>11202590.729999997</v>
      </c>
      <c r="AB74" s="184">
        <v>57483164.149999999</v>
      </c>
      <c r="AC74" s="184">
        <v>275628.77</v>
      </c>
      <c r="AD74" s="184">
        <v>109903</v>
      </c>
      <c r="AE74" s="184">
        <v>1707494.7299999997</v>
      </c>
      <c r="AF74" s="184">
        <v>9350881.4399999995</v>
      </c>
      <c r="AG74" s="184">
        <v>108852474.39999999</v>
      </c>
      <c r="AH74" s="184">
        <v>0</v>
      </c>
      <c r="AI74" s="184">
        <v>0</v>
      </c>
      <c r="AJ74" s="184">
        <v>3451106.46</v>
      </c>
      <c r="AK74" s="184">
        <v>455824.14000000007</v>
      </c>
      <c r="AL74" s="184">
        <v>378533.67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127078808.32000002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826471135.06000006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83247813.039999992</v>
      </c>
      <c r="D75" s="195">
        <f t="shared" si="9"/>
        <v>0</v>
      </c>
      <c r="E75" s="195">
        <f t="shared" si="9"/>
        <v>221842060.09000003</v>
      </c>
      <c r="F75" s="195">
        <f t="shared" si="9"/>
        <v>0</v>
      </c>
      <c r="G75" s="195">
        <f t="shared" si="9"/>
        <v>0</v>
      </c>
      <c r="H75" s="195">
        <f t="shared" si="9"/>
        <v>12691033.139999999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73077989.909999996</v>
      </c>
      <c r="P75" s="195">
        <f t="shared" si="9"/>
        <v>286681847.33999997</v>
      </c>
      <c r="Q75" s="195">
        <f t="shared" si="9"/>
        <v>22023919.109999999</v>
      </c>
      <c r="R75" s="195">
        <f t="shared" si="9"/>
        <v>43795714.150000006</v>
      </c>
      <c r="S75" s="195">
        <f t="shared" si="9"/>
        <v>157908513.67000002</v>
      </c>
      <c r="T75" s="195">
        <f t="shared" si="9"/>
        <v>9375521.2399999984</v>
      </c>
      <c r="U75" s="195">
        <f t="shared" si="9"/>
        <v>75292862.260000005</v>
      </c>
      <c r="V75" s="195">
        <f t="shared" si="9"/>
        <v>10256178.569999998</v>
      </c>
      <c r="W75" s="195">
        <f t="shared" si="9"/>
        <v>24699245.660000004</v>
      </c>
      <c r="X75" s="195">
        <f t="shared" si="9"/>
        <v>61855660.62999998</v>
      </c>
      <c r="Y75" s="195">
        <f t="shared" si="9"/>
        <v>71796062.769999981</v>
      </c>
      <c r="Z75" s="195">
        <f t="shared" si="9"/>
        <v>115911527.62</v>
      </c>
      <c r="AA75" s="195">
        <f t="shared" si="9"/>
        <v>12333101.969999997</v>
      </c>
      <c r="AB75" s="195">
        <f t="shared" si="9"/>
        <v>85156852.359999999</v>
      </c>
      <c r="AC75" s="195">
        <f t="shared" si="9"/>
        <v>8162790.5700000003</v>
      </c>
      <c r="AD75" s="195">
        <f t="shared" si="9"/>
        <v>1642649.65</v>
      </c>
      <c r="AE75" s="195">
        <f t="shared" si="9"/>
        <v>7258310.5599999996</v>
      </c>
      <c r="AF75" s="195">
        <f t="shared" si="9"/>
        <v>9351601.4399999995</v>
      </c>
      <c r="AG75" s="195">
        <f t="shared" si="9"/>
        <v>146053666.45999998</v>
      </c>
      <c r="AH75" s="195">
        <f t="shared" si="9"/>
        <v>0</v>
      </c>
      <c r="AI75" s="195">
        <f t="shared" si="9"/>
        <v>0</v>
      </c>
      <c r="AJ75" s="195">
        <f t="shared" si="9"/>
        <v>3463848.46</v>
      </c>
      <c r="AK75" s="195">
        <f t="shared" si="9"/>
        <v>3522776.6600000006</v>
      </c>
      <c r="AL75" s="195">
        <f t="shared" si="9"/>
        <v>2555026.12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130179546.41000003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1680136119.8599999</v>
      </c>
      <c r="CF75" s="249"/>
    </row>
    <row r="76" spans="1:84" ht="12.6" customHeight="1" x14ac:dyDescent="0.25">
      <c r="A76" s="171" t="s">
        <v>248</v>
      </c>
      <c r="B76" s="175"/>
      <c r="C76" s="184">
        <v>33572</v>
      </c>
      <c r="D76" s="184"/>
      <c r="E76" s="185">
        <v>123726</v>
      </c>
      <c r="F76" s="185"/>
      <c r="G76" s="184"/>
      <c r="H76" s="184">
        <v>6545</v>
      </c>
      <c r="I76" s="185"/>
      <c r="J76" s="185"/>
      <c r="K76" s="185"/>
      <c r="L76" s="185"/>
      <c r="M76" s="185"/>
      <c r="N76" s="185"/>
      <c r="O76" s="185">
        <v>15928</v>
      </c>
      <c r="P76" s="185">
        <v>57791</v>
      </c>
      <c r="Q76" s="185">
        <v>10816</v>
      </c>
      <c r="R76" s="185">
        <v>834</v>
      </c>
      <c r="S76" s="185">
        <v>14919</v>
      </c>
      <c r="T76" s="185">
        <v>5115</v>
      </c>
      <c r="U76" s="185">
        <v>11734</v>
      </c>
      <c r="V76" s="185">
        <v>1656</v>
      </c>
      <c r="W76" s="185">
        <v>1973</v>
      </c>
      <c r="X76" s="185">
        <v>1401</v>
      </c>
      <c r="Y76" s="185">
        <v>42055</v>
      </c>
      <c r="Z76" s="185">
        <v>13944</v>
      </c>
      <c r="AA76" s="185">
        <v>2711</v>
      </c>
      <c r="AB76" s="185">
        <v>7080</v>
      </c>
      <c r="AC76" s="185">
        <v>1148</v>
      </c>
      <c r="AD76" s="185"/>
      <c r="AE76" s="185">
        <v>1115</v>
      </c>
      <c r="AF76" s="185"/>
      <c r="AG76" s="185">
        <v>36883</v>
      </c>
      <c r="AH76" s="185"/>
      <c r="AI76" s="185"/>
      <c r="AJ76" s="185"/>
      <c r="AK76" s="185">
        <v>740</v>
      </c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3628</v>
      </c>
      <c r="AW76" s="185"/>
      <c r="AX76" s="185"/>
      <c r="AY76" s="185">
        <v>6264</v>
      </c>
      <c r="AZ76" s="185">
        <v>8218</v>
      </c>
      <c r="BA76" s="185">
        <v>833</v>
      </c>
      <c r="BB76" s="185">
        <v>270</v>
      </c>
      <c r="BC76" s="185"/>
      <c r="BD76" s="185"/>
      <c r="BE76" s="185">
        <v>157814</v>
      </c>
      <c r="BF76" s="185">
        <v>3599</v>
      </c>
      <c r="BG76" s="185"/>
      <c r="BH76" s="185"/>
      <c r="BI76" s="185"/>
      <c r="BJ76" s="185"/>
      <c r="BK76" s="185"/>
      <c r="BL76" s="185"/>
      <c r="BM76" s="185"/>
      <c r="BN76" s="185">
        <v>18628</v>
      </c>
      <c r="BO76" s="185"/>
      <c r="BP76" s="185"/>
      <c r="BQ76" s="185"/>
      <c r="BR76" s="185">
        <v>685</v>
      </c>
      <c r="BS76" s="185"/>
      <c r="BT76" s="185"/>
      <c r="BU76" s="185"/>
      <c r="BV76" s="185">
        <v>6697</v>
      </c>
      <c r="BW76" s="185"/>
      <c r="BX76" s="185"/>
      <c r="BY76" s="185">
        <v>4380</v>
      </c>
      <c r="BZ76" s="185"/>
      <c r="CA76" s="185"/>
      <c r="CB76" s="185"/>
      <c r="CC76" s="185"/>
      <c r="CD76" s="246" t="s">
        <v>221</v>
      </c>
      <c r="CE76" s="195">
        <f t="shared" si="8"/>
        <v>602702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23768</v>
      </c>
      <c r="D77" s="184"/>
      <c r="E77" s="184">
        <v>218429</v>
      </c>
      <c r="F77" s="184"/>
      <c r="G77" s="184"/>
      <c r="H77" s="184">
        <v>18186</v>
      </c>
      <c r="I77" s="184"/>
      <c r="J77" s="184"/>
      <c r="K77" s="184"/>
      <c r="L77" s="184"/>
      <c r="M77" s="184"/>
      <c r="N77" s="184"/>
      <c r="O77" s="184">
        <v>7155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>
        <v>19758</v>
      </c>
      <c r="AG77" s="184">
        <v>8859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296155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9515</v>
      </c>
      <c r="D78" s="184"/>
      <c r="E78" s="184">
        <v>35065</v>
      </c>
      <c r="F78" s="184"/>
      <c r="G78" s="184"/>
      <c r="H78" s="184">
        <v>1855</v>
      </c>
      <c r="I78" s="184"/>
      <c r="J78" s="184"/>
      <c r="K78" s="184"/>
      <c r="L78" s="184"/>
      <c r="M78" s="184"/>
      <c r="N78" s="184"/>
      <c r="O78" s="184">
        <v>4514</v>
      </c>
      <c r="P78" s="184">
        <v>16378</v>
      </c>
      <c r="Q78" s="184">
        <v>3065</v>
      </c>
      <c r="R78" s="184">
        <v>236</v>
      </c>
      <c r="S78" s="184">
        <v>4228</v>
      </c>
      <c r="T78" s="184">
        <v>1450</v>
      </c>
      <c r="U78" s="184">
        <v>3326</v>
      </c>
      <c r="V78" s="184">
        <v>469</v>
      </c>
      <c r="W78" s="184">
        <v>559</v>
      </c>
      <c r="X78" s="184">
        <v>397</v>
      </c>
      <c r="Y78" s="184">
        <v>11919</v>
      </c>
      <c r="Z78" s="184">
        <v>3952</v>
      </c>
      <c r="AA78" s="184">
        <v>768</v>
      </c>
      <c r="AB78" s="184">
        <v>2007</v>
      </c>
      <c r="AC78" s="184">
        <v>325</v>
      </c>
      <c r="AD78" s="184"/>
      <c r="AE78" s="184">
        <v>316</v>
      </c>
      <c r="AF78" s="184"/>
      <c r="AG78" s="184">
        <v>10453</v>
      </c>
      <c r="AH78" s="184"/>
      <c r="AI78" s="184"/>
      <c r="AJ78" s="184"/>
      <c r="AK78" s="184">
        <v>210</v>
      </c>
      <c r="AL78" s="184">
        <v>0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1028</v>
      </c>
      <c r="AW78" s="184"/>
      <c r="AX78" s="246" t="s">
        <v>221</v>
      </c>
      <c r="AY78" s="246" t="s">
        <v>221</v>
      </c>
      <c r="AZ78" s="246" t="s">
        <v>221</v>
      </c>
      <c r="BA78" s="184">
        <v>236</v>
      </c>
      <c r="BB78" s="184">
        <v>77</v>
      </c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>
        <v>1898</v>
      </c>
      <c r="BW78" s="184"/>
      <c r="BX78" s="184"/>
      <c r="BY78" s="184">
        <v>1241</v>
      </c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115487</v>
      </c>
      <c r="CF78" s="195"/>
    </row>
    <row r="79" spans="1:84" ht="12.6" customHeight="1" x14ac:dyDescent="0.25">
      <c r="A79" s="171" t="s">
        <v>251</v>
      </c>
      <c r="B79" s="175"/>
      <c r="C79" s="225">
        <v>120908</v>
      </c>
      <c r="D79" s="225"/>
      <c r="E79" s="184">
        <v>644846.5</v>
      </c>
      <c r="F79" s="184"/>
      <c r="G79" s="184"/>
      <c r="H79" s="184">
        <v>9998</v>
      </c>
      <c r="I79" s="184"/>
      <c r="J79" s="184"/>
      <c r="K79" s="184"/>
      <c r="L79" s="184"/>
      <c r="M79" s="184"/>
      <c r="N79" s="184"/>
      <c r="O79" s="184">
        <v>133722</v>
      </c>
      <c r="P79" s="184">
        <v>209290</v>
      </c>
      <c r="Q79" s="184">
        <v>55600</v>
      </c>
      <c r="R79" s="184">
        <v>0</v>
      </c>
      <c r="S79" s="184">
        <v>235207</v>
      </c>
      <c r="T79" s="184">
        <v>4696</v>
      </c>
      <c r="U79" s="184">
        <v>17819</v>
      </c>
      <c r="V79" s="184">
        <v>20791</v>
      </c>
      <c r="W79" s="184">
        <v>21067</v>
      </c>
      <c r="X79" s="184">
        <v>47374</v>
      </c>
      <c r="Y79" s="184">
        <v>125089</v>
      </c>
      <c r="Z79" s="184">
        <v>67265</v>
      </c>
      <c r="AA79" s="184">
        <v>19935</v>
      </c>
      <c r="AB79" s="184">
        <v>5772</v>
      </c>
      <c r="AC79" s="184">
        <v>312</v>
      </c>
      <c r="AD79" s="184"/>
      <c r="AE79" s="184">
        <v>11204</v>
      </c>
      <c r="AF79" s="184">
        <v>449</v>
      </c>
      <c r="AG79" s="184">
        <v>190528</v>
      </c>
      <c r="AH79" s="184"/>
      <c r="AI79" s="184"/>
      <c r="AJ79" s="184">
        <v>8903</v>
      </c>
      <c r="AK79" s="184">
        <v>0</v>
      </c>
      <c r="AL79" s="184">
        <v>0</v>
      </c>
      <c r="AM79" s="184"/>
      <c r="AN79" s="184"/>
      <c r="AO79" s="184"/>
      <c r="AP79" s="184">
        <v>0</v>
      </c>
      <c r="AQ79" s="184"/>
      <c r="AR79" s="184"/>
      <c r="AS79" s="184"/>
      <c r="AT79" s="184"/>
      <c r="AU79" s="184"/>
      <c r="AV79" s="184">
        <v>101440.5</v>
      </c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2052216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109</v>
      </c>
      <c r="D80" s="187"/>
      <c r="E80" s="187">
        <v>244</v>
      </c>
      <c r="F80" s="187"/>
      <c r="G80" s="187"/>
      <c r="H80" s="187">
        <v>11</v>
      </c>
      <c r="I80" s="187"/>
      <c r="J80" s="187"/>
      <c r="K80" s="187"/>
      <c r="L80" s="187"/>
      <c r="M80" s="187"/>
      <c r="N80" s="187"/>
      <c r="O80" s="187">
        <v>55</v>
      </c>
      <c r="P80" s="187">
        <v>65</v>
      </c>
      <c r="Q80" s="187">
        <v>21</v>
      </c>
      <c r="R80" s="187">
        <v>0</v>
      </c>
      <c r="S80" s="187">
        <v>0</v>
      </c>
      <c r="T80" s="187">
        <v>12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29</v>
      </c>
      <c r="AA80" s="187">
        <v>1</v>
      </c>
      <c r="AB80" s="187">
        <v>0</v>
      </c>
      <c r="AC80" s="187">
        <v>0</v>
      </c>
      <c r="AD80" s="187"/>
      <c r="AE80" s="187">
        <v>0</v>
      </c>
      <c r="AF80" s="187">
        <v>0</v>
      </c>
      <c r="AG80" s="187">
        <v>55</v>
      </c>
      <c r="AH80" s="187"/>
      <c r="AI80" s="187"/>
      <c r="AJ80" s="187">
        <v>4</v>
      </c>
      <c r="AK80" s="187">
        <v>0</v>
      </c>
      <c r="AL80" s="187">
        <v>0</v>
      </c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9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615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7" t="s">
        <v>1268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1269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82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83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3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3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3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3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3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3" t="s">
        <v>1279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3" t="s">
        <v>1276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3" t="s">
        <v>1277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17054</v>
      </c>
      <c r="D111" s="174">
        <v>66397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3422</v>
      </c>
      <c r="D114" s="174">
        <v>5581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49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195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14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300</v>
      </c>
    </row>
    <row r="128" spans="1:5" ht="12.6" customHeight="1" x14ac:dyDescent="0.25">
      <c r="A128" s="173" t="s">
        <v>292</v>
      </c>
      <c r="B128" s="172" t="s">
        <v>256</v>
      </c>
      <c r="C128" s="189">
        <v>349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7350</v>
      </c>
      <c r="C138" s="189">
        <v>1338</v>
      </c>
      <c r="D138" s="174">
        <v>8366</v>
      </c>
      <c r="E138" s="175">
        <f>SUM(B138:D138)</f>
        <v>17054</v>
      </c>
    </row>
    <row r="139" spans="1:6" ht="12.6" customHeight="1" x14ac:dyDescent="0.25">
      <c r="A139" s="173" t="s">
        <v>215</v>
      </c>
      <c r="B139" s="174">
        <v>33802</v>
      </c>
      <c r="C139" s="189">
        <v>6521</v>
      </c>
      <c r="D139" s="174">
        <v>26074</v>
      </c>
      <c r="E139" s="175">
        <f>SUM(B139:D139)</f>
        <v>66397</v>
      </c>
    </row>
    <row r="140" spans="1:6" ht="12.6" customHeight="1" x14ac:dyDescent="0.25">
      <c r="A140" s="173" t="s">
        <v>298</v>
      </c>
      <c r="B140" s="174">
        <v>187898</v>
      </c>
      <c r="C140" s="174">
        <v>24630</v>
      </c>
      <c r="D140" s="174">
        <v>343000</v>
      </c>
      <c r="E140" s="175">
        <f>SUM(B140:D140)</f>
        <v>555528</v>
      </c>
    </row>
    <row r="141" spans="1:6" ht="12.6" customHeight="1" x14ac:dyDescent="0.25">
      <c r="A141" s="173" t="s">
        <v>245</v>
      </c>
      <c r="B141" s="174">
        <v>411318706</v>
      </c>
      <c r="C141" s="189">
        <v>58121078</v>
      </c>
      <c r="D141" s="174">
        <v>384225201</v>
      </c>
      <c r="E141" s="175">
        <f>SUM(B141:D141)</f>
        <v>853664985</v>
      </c>
      <c r="F141" s="199"/>
    </row>
    <row r="142" spans="1:6" ht="12.6" customHeight="1" x14ac:dyDescent="0.25">
      <c r="A142" s="173" t="s">
        <v>246</v>
      </c>
      <c r="B142" s="174">
        <v>327908968.5</v>
      </c>
      <c r="C142" s="189">
        <v>50488701</v>
      </c>
      <c r="D142" s="174">
        <v>448073465.5</v>
      </c>
      <c r="E142" s="175">
        <f>SUM(B142:D142)</f>
        <v>826471135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189">
        <v>16455126.5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188196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2499550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21804946.5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15888611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1776401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58612831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14421749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264764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14686513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>
        <v>5117790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1506654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6624444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515597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18948237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19463834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8257569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8257569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2151141</v>
      </c>
      <c r="C195" s="189"/>
      <c r="D195" s="174">
        <v>0</v>
      </c>
      <c r="E195" s="175">
        <f t="shared" ref="E195:E203" si="10">SUM(B195:C195)-D195</f>
        <v>2151141</v>
      </c>
    </row>
    <row r="196" spans="1:8" ht="12.6" customHeight="1" x14ac:dyDescent="0.25">
      <c r="A196" s="173" t="s">
        <v>333</v>
      </c>
      <c r="B196" s="174">
        <v>4841114.5</v>
      </c>
      <c r="C196" s="189">
        <v>54199.5</v>
      </c>
      <c r="D196" s="174">
        <v>0</v>
      </c>
      <c r="E196" s="175">
        <f t="shared" si="10"/>
        <v>4895314</v>
      </c>
    </row>
    <row r="197" spans="1:8" ht="12.6" customHeight="1" x14ac:dyDescent="0.25">
      <c r="A197" s="173" t="s">
        <v>334</v>
      </c>
      <c r="B197" s="174">
        <v>229445177.49000001</v>
      </c>
      <c r="C197" s="189">
        <v>2743615</v>
      </c>
      <c r="D197" s="174">
        <v>792447</v>
      </c>
      <c r="E197" s="175">
        <f t="shared" si="10"/>
        <v>231396345.49000001</v>
      </c>
    </row>
    <row r="198" spans="1:8" ht="12.6" customHeight="1" x14ac:dyDescent="0.25">
      <c r="A198" s="173" t="s">
        <v>335</v>
      </c>
      <c r="B198" s="174">
        <v>45663188</v>
      </c>
      <c r="C198" s="189">
        <v>1177321</v>
      </c>
      <c r="D198" s="174">
        <v>820686</v>
      </c>
      <c r="E198" s="175">
        <f t="shared" si="10"/>
        <v>46019823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220593056.25999999</v>
      </c>
      <c r="C200" s="189">
        <v>19509750.899999999</v>
      </c>
      <c r="D200" s="174">
        <v>7976714.5</v>
      </c>
      <c r="E200" s="175">
        <f t="shared" si="10"/>
        <v>232126092.66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37481309.490000002</v>
      </c>
      <c r="C203" s="189">
        <v>47163137.5</v>
      </c>
      <c r="D203" s="174"/>
      <c r="E203" s="175">
        <f t="shared" si="10"/>
        <v>84644446.99000001</v>
      </c>
    </row>
    <row r="204" spans="1:8" ht="12.6" customHeight="1" x14ac:dyDescent="0.25">
      <c r="A204" s="173" t="s">
        <v>203</v>
      </c>
      <c r="B204" s="175">
        <f>SUM(B195:B203)</f>
        <v>540174986.74000001</v>
      </c>
      <c r="C204" s="191">
        <f>SUM(C195:C203)</f>
        <v>70648023.900000006</v>
      </c>
      <c r="D204" s="175">
        <f>SUM(D195:D203)</f>
        <v>9589847.5</v>
      </c>
      <c r="E204" s="175">
        <f>SUM(E195:E203)</f>
        <v>601233163.13999999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174">
        <v>4146458</v>
      </c>
      <c r="C209" s="189">
        <v>99547</v>
      </c>
      <c r="D209" s="174"/>
      <c r="E209" s="175">
        <f t="shared" ref="E209:E216" si="11">SUM(B209:C209)-D209</f>
        <v>4246005</v>
      </c>
      <c r="H209" s="256"/>
    </row>
    <row r="210" spans="1:8" ht="12.6" customHeight="1" x14ac:dyDescent="0.25">
      <c r="A210" s="173" t="s">
        <v>334</v>
      </c>
      <c r="B210" s="174">
        <v>112014476</v>
      </c>
      <c r="C210" s="189">
        <v>9978223.5</v>
      </c>
      <c r="D210" s="174">
        <v>792447</v>
      </c>
      <c r="E210" s="175">
        <f t="shared" si="11"/>
        <v>121200252.5</v>
      </c>
      <c r="H210" s="256"/>
    </row>
    <row r="211" spans="1:8" ht="12.6" customHeight="1" x14ac:dyDescent="0.25">
      <c r="A211" s="173" t="s">
        <v>335</v>
      </c>
      <c r="B211" s="174">
        <v>32412589</v>
      </c>
      <c r="C211" s="189">
        <v>2647593</v>
      </c>
      <c r="D211" s="174">
        <v>807094</v>
      </c>
      <c r="E211" s="175">
        <f t="shared" si="11"/>
        <v>34253088</v>
      </c>
      <c r="H211" s="256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6"/>
    </row>
    <row r="213" spans="1:8" ht="12.6" customHeight="1" x14ac:dyDescent="0.25">
      <c r="A213" s="173" t="s">
        <v>337</v>
      </c>
      <c r="B213" s="174">
        <v>167883454</v>
      </c>
      <c r="C213" s="189">
        <v>18915466.5</v>
      </c>
      <c r="D213" s="174">
        <v>7975077</v>
      </c>
      <c r="E213" s="175">
        <f t="shared" si="11"/>
        <v>178823843.5</v>
      </c>
      <c r="H213" s="256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6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6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316456977</v>
      </c>
      <c r="C217" s="191">
        <f>SUM(C208:C216)</f>
        <v>31640830</v>
      </c>
      <c r="D217" s="175">
        <f>SUM(D208:D216)</f>
        <v>9574618</v>
      </c>
      <c r="E217" s="175">
        <f>SUM(E208:E216)</f>
        <v>338523189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67" t="s">
        <v>1255</v>
      </c>
      <c r="B221" s="208"/>
      <c r="C221" s="189">
        <v>11290209</v>
      </c>
      <c r="D221" s="172">
        <f>C221</f>
        <v>11290209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189">
        <v>559116759.5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78163263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7791952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5966311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418167039.5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20093107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1089298432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281">
        <f>5967+6</f>
        <v>5973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9744212.4900000002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8315235.4900000002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18059447.98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>
        <v>1828498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22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1828520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1120476608.98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189">
        <v>19466660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286">
        <v>244670006.49000001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286">
        <v>176002641.5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7558284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9968065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10978234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6654179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123292786.99000001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496109279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496109279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189">
        <v>2151141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4895314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231396345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46019823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232126093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84644447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601233163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338523189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262709974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92840910.5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7708065.5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100548976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>
        <v>1767682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18479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1786161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984447176.99000001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23344305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40755771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15222300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7861594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1360000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88543970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292503810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10856083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303359893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1360000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301999893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593903313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189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189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189">
        <v>0.49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0.49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984447176.98000002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984447176.99000001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189">
        <v>853664985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826471135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1680136120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>
        <v>11290209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189">
        <v>1089298432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18059448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1828520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1120476609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559659511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189">
        <v>10366623.5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10366623.5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570026134.5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189">
        <v>247016223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58612831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18978058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98737817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4095990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43337125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31640830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14686513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6624444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19463834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8257569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7152180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558603414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11422720.5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-2234033.4900000002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9188687.0099999998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9188687.0099999998</v>
      </c>
      <c r="E396" s="175"/>
    </row>
    <row r="397" spans="1:6" ht="13.5" customHeight="1" collapsed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Overlake Hospital Medical Center   H-0     FYE 06/30/2019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17054</v>
      </c>
      <c r="C414" s="194">
        <f>E138</f>
        <v>17054</v>
      </c>
      <c r="D414" s="179"/>
    </row>
    <row r="415" spans="1:5" ht="12.6" customHeight="1" x14ac:dyDescent="0.25">
      <c r="A415" s="179" t="s">
        <v>464</v>
      </c>
      <c r="B415" s="179">
        <f>D111</f>
        <v>66397</v>
      </c>
      <c r="C415" s="179">
        <f>E139</f>
        <v>66397</v>
      </c>
      <c r="D415" s="194">
        <f>SUM(C59:H59)+N59</f>
        <v>66397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3422</v>
      </c>
    </row>
    <row r="424" spans="1:7" ht="12.6" customHeight="1" x14ac:dyDescent="0.25">
      <c r="A424" s="179" t="s">
        <v>1244</v>
      </c>
      <c r="B424" s="179">
        <f>D114</f>
        <v>5581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247016223</v>
      </c>
      <c r="C427" s="179">
        <f t="shared" ref="C427:C434" si="13">CE61</f>
        <v>247016222.57000005</v>
      </c>
      <c r="D427" s="179"/>
    </row>
    <row r="428" spans="1:7" ht="12.6" customHeight="1" x14ac:dyDescent="0.25">
      <c r="A428" s="179" t="s">
        <v>3</v>
      </c>
      <c r="B428" s="179">
        <f t="shared" si="12"/>
        <v>58612831</v>
      </c>
      <c r="C428" s="179">
        <f t="shared" si="13"/>
        <v>58612831</v>
      </c>
      <c r="D428" s="179">
        <f>D173</f>
        <v>58612831</v>
      </c>
    </row>
    <row r="429" spans="1:7" ht="12.6" customHeight="1" x14ac:dyDescent="0.25">
      <c r="A429" s="179" t="s">
        <v>236</v>
      </c>
      <c r="B429" s="179">
        <f t="shared" si="12"/>
        <v>18978058</v>
      </c>
      <c r="C429" s="179">
        <f t="shared" si="13"/>
        <v>18978057.559999999</v>
      </c>
      <c r="D429" s="179"/>
    </row>
    <row r="430" spans="1:7" ht="12.6" customHeight="1" x14ac:dyDescent="0.25">
      <c r="A430" s="179" t="s">
        <v>237</v>
      </c>
      <c r="B430" s="179">
        <f t="shared" si="12"/>
        <v>98737817</v>
      </c>
      <c r="C430" s="179">
        <f t="shared" si="13"/>
        <v>98737816.570000038</v>
      </c>
      <c r="D430" s="179"/>
    </row>
    <row r="431" spans="1:7" ht="12.6" customHeight="1" x14ac:dyDescent="0.25">
      <c r="A431" s="179" t="s">
        <v>444</v>
      </c>
      <c r="B431" s="179">
        <f t="shared" si="12"/>
        <v>4095990</v>
      </c>
      <c r="C431" s="179">
        <f t="shared" si="13"/>
        <v>4095990.1800000006</v>
      </c>
      <c r="D431" s="179"/>
    </row>
    <row r="432" spans="1:7" ht="12.6" customHeight="1" x14ac:dyDescent="0.25">
      <c r="A432" s="179" t="s">
        <v>445</v>
      </c>
      <c r="B432" s="179">
        <f t="shared" si="12"/>
        <v>43337125</v>
      </c>
      <c r="C432" s="179">
        <f t="shared" si="13"/>
        <v>43337124.889999986</v>
      </c>
      <c r="D432" s="179"/>
    </row>
    <row r="433" spans="1:7" ht="12.6" customHeight="1" x14ac:dyDescent="0.25">
      <c r="A433" s="179" t="s">
        <v>6</v>
      </c>
      <c r="B433" s="179">
        <f t="shared" si="12"/>
        <v>31640830</v>
      </c>
      <c r="C433" s="179">
        <f t="shared" si="13"/>
        <v>31640830</v>
      </c>
      <c r="D433" s="179">
        <f>C217</f>
        <v>31640830</v>
      </c>
    </row>
    <row r="434" spans="1:7" ht="12.6" customHeight="1" x14ac:dyDescent="0.25">
      <c r="A434" s="179" t="s">
        <v>474</v>
      </c>
      <c r="B434" s="179">
        <f t="shared" si="12"/>
        <v>14686513</v>
      </c>
      <c r="C434" s="179">
        <f t="shared" si="13"/>
        <v>14686513.490000002</v>
      </c>
      <c r="D434" s="179">
        <f>D177</f>
        <v>14686513</v>
      </c>
    </row>
    <row r="435" spans="1:7" ht="12.6" customHeight="1" x14ac:dyDescent="0.25">
      <c r="A435" s="179" t="s">
        <v>447</v>
      </c>
      <c r="B435" s="179">
        <f t="shared" si="12"/>
        <v>6624444</v>
      </c>
      <c r="C435" s="179"/>
      <c r="D435" s="179">
        <f>D181</f>
        <v>6624444</v>
      </c>
    </row>
    <row r="436" spans="1:7" ht="12.6" customHeight="1" x14ac:dyDescent="0.25">
      <c r="A436" s="179" t="s">
        <v>475</v>
      </c>
      <c r="B436" s="179">
        <f t="shared" si="12"/>
        <v>19463834</v>
      </c>
      <c r="C436" s="179"/>
      <c r="D436" s="179">
        <f>D186</f>
        <v>19463834</v>
      </c>
    </row>
    <row r="437" spans="1:7" ht="12.6" customHeight="1" x14ac:dyDescent="0.25">
      <c r="A437" s="194" t="s">
        <v>449</v>
      </c>
      <c r="B437" s="194">
        <f t="shared" si="12"/>
        <v>8257569</v>
      </c>
      <c r="C437" s="194"/>
      <c r="D437" s="194">
        <f>D190</f>
        <v>8257569</v>
      </c>
    </row>
    <row r="438" spans="1:7" ht="12.6" customHeight="1" x14ac:dyDescent="0.25">
      <c r="A438" s="194" t="s">
        <v>476</v>
      </c>
      <c r="B438" s="194">
        <f>C386+C387+C388</f>
        <v>34345847</v>
      </c>
      <c r="C438" s="194">
        <f>CD69</f>
        <v>34345847.240000002</v>
      </c>
      <c r="D438" s="194">
        <f>D181+D186+D190</f>
        <v>34345847</v>
      </c>
    </row>
    <row r="439" spans="1:7" ht="12.6" customHeight="1" x14ac:dyDescent="0.25">
      <c r="A439" s="179" t="s">
        <v>451</v>
      </c>
      <c r="B439" s="194">
        <f>C389</f>
        <v>7152180</v>
      </c>
      <c r="C439" s="194">
        <f>SUM(C69:CC69)</f>
        <v>7152180.2200000025</v>
      </c>
      <c r="D439" s="179"/>
    </row>
    <row r="440" spans="1:7" ht="12.6" customHeight="1" x14ac:dyDescent="0.25">
      <c r="A440" s="179" t="s">
        <v>477</v>
      </c>
      <c r="B440" s="194">
        <f>B438+B439</f>
        <v>41498027</v>
      </c>
      <c r="C440" s="194">
        <f>CE69</f>
        <v>41498027.460000008</v>
      </c>
      <c r="D440" s="179"/>
    </row>
    <row r="441" spans="1:7" ht="12.6" customHeight="1" x14ac:dyDescent="0.25">
      <c r="A441" s="179" t="s">
        <v>478</v>
      </c>
      <c r="B441" s="179">
        <f>D390</f>
        <v>558603414</v>
      </c>
      <c r="C441" s="179">
        <f>SUM(C427:C437)+C440</f>
        <v>558603413.72000015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11290209</v>
      </c>
      <c r="C444" s="179">
        <f>C363</f>
        <v>11290209</v>
      </c>
      <c r="D444" s="179"/>
    </row>
    <row r="445" spans="1:7" ht="12.6" customHeight="1" x14ac:dyDescent="0.25">
      <c r="A445" s="179" t="s">
        <v>343</v>
      </c>
      <c r="B445" s="179">
        <f>D229</f>
        <v>1089298432</v>
      </c>
      <c r="C445" s="179">
        <f>C364</f>
        <v>1089298432</v>
      </c>
      <c r="D445" s="179"/>
    </row>
    <row r="446" spans="1:7" ht="12.6" customHeight="1" x14ac:dyDescent="0.25">
      <c r="A446" s="179" t="s">
        <v>351</v>
      </c>
      <c r="B446" s="179">
        <f>D236</f>
        <v>18059447.98</v>
      </c>
      <c r="C446" s="179">
        <f>C365</f>
        <v>18059448</v>
      </c>
      <c r="D446" s="179"/>
    </row>
    <row r="447" spans="1:7" ht="12.6" customHeight="1" x14ac:dyDescent="0.25">
      <c r="A447" s="179" t="s">
        <v>356</v>
      </c>
      <c r="B447" s="179">
        <f>D240</f>
        <v>1828520</v>
      </c>
      <c r="C447" s="179">
        <f>C366</f>
        <v>1828520</v>
      </c>
      <c r="D447" s="179"/>
    </row>
    <row r="448" spans="1:7" ht="12.6" customHeight="1" x14ac:dyDescent="0.25">
      <c r="A448" s="179" t="s">
        <v>358</v>
      </c>
      <c r="B448" s="179">
        <f>D242</f>
        <v>1120476608.98</v>
      </c>
      <c r="C448" s="179">
        <f>D367</f>
        <v>1120476609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5973</v>
      </c>
    </row>
    <row r="454" spans="1:7" ht="12.6" customHeight="1" x14ac:dyDescent="0.25">
      <c r="A454" s="179" t="s">
        <v>168</v>
      </c>
      <c r="B454" s="179">
        <f>C233</f>
        <v>9744212.4900000002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8315235.4900000002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10366623.5</v>
      </c>
      <c r="C458" s="194">
        <f>CE70</f>
        <v>10366624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853664985</v>
      </c>
      <c r="C463" s="194">
        <f>CE73</f>
        <v>853664984.80000007</v>
      </c>
      <c r="D463" s="194">
        <f>E141+E147+E153</f>
        <v>853664985</v>
      </c>
    </row>
    <row r="464" spans="1:7" ht="12.6" customHeight="1" x14ac:dyDescent="0.25">
      <c r="A464" s="179" t="s">
        <v>246</v>
      </c>
      <c r="B464" s="194">
        <f>C360</f>
        <v>826471135</v>
      </c>
      <c r="C464" s="194">
        <f>CE74</f>
        <v>826471135.06000006</v>
      </c>
      <c r="D464" s="194">
        <f>E142+E148+E154</f>
        <v>826471135</v>
      </c>
    </row>
    <row r="465" spans="1:7" ht="12.6" customHeight="1" x14ac:dyDescent="0.25">
      <c r="A465" s="179" t="s">
        <v>247</v>
      </c>
      <c r="B465" s="194">
        <f>D361</f>
        <v>1680136120</v>
      </c>
      <c r="C465" s="194">
        <f>CE75</f>
        <v>1680136119.8599999</v>
      </c>
      <c r="D465" s="194">
        <f>D463+D464</f>
        <v>1680136120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2151141</v>
      </c>
      <c r="C468" s="179">
        <f>E195</f>
        <v>2151141</v>
      </c>
      <c r="D468" s="179"/>
    </row>
    <row r="469" spans="1:7" ht="12.6" customHeight="1" x14ac:dyDescent="0.25">
      <c r="A469" s="179" t="s">
        <v>333</v>
      </c>
      <c r="B469" s="179">
        <f t="shared" si="14"/>
        <v>4895314</v>
      </c>
      <c r="C469" s="179">
        <f>E196</f>
        <v>4895314</v>
      </c>
      <c r="D469" s="179"/>
    </row>
    <row r="470" spans="1:7" ht="12.6" customHeight="1" x14ac:dyDescent="0.25">
      <c r="A470" s="179" t="s">
        <v>334</v>
      </c>
      <c r="B470" s="179">
        <f t="shared" si="14"/>
        <v>231396345</v>
      </c>
      <c r="C470" s="179">
        <f>E197</f>
        <v>231396345.49000001</v>
      </c>
      <c r="D470" s="179"/>
    </row>
    <row r="471" spans="1:7" ht="12.6" customHeight="1" x14ac:dyDescent="0.25">
      <c r="A471" s="179" t="s">
        <v>494</v>
      </c>
      <c r="B471" s="179">
        <f t="shared" si="14"/>
        <v>46019823</v>
      </c>
      <c r="C471" s="179">
        <f>E198</f>
        <v>46019823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232126093</v>
      </c>
      <c r="C473" s="179">
        <f>SUM(E200:E201)</f>
        <v>232126092.66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84644447</v>
      </c>
      <c r="C475" s="179">
        <f>E203</f>
        <v>84644446.99000001</v>
      </c>
      <c r="D475" s="179"/>
    </row>
    <row r="476" spans="1:7" ht="12.6" customHeight="1" x14ac:dyDescent="0.25">
      <c r="A476" s="179" t="s">
        <v>203</v>
      </c>
      <c r="B476" s="179">
        <f>D275</f>
        <v>601233163</v>
      </c>
      <c r="C476" s="179">
        <f>E204</f>
        <v>601233163.13999999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338523189</v>
      </c>
      <c r="C478" s="179">
        <f>E217</f>
        <v>338523189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984447176.99000001</v>
      </c>
    </row>
    <row r="482" spans="1:12" ht="12.6" customHeight="1" x14ac:dyDescent="0.25">
      <c r="A482" s="180" t="s">
        <v>499</v>
      </c>
      <c r="C482" s="180">
        <f>D339</f>
        <v>984447176.98000002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131</v>
      </c>
      <c r="B493" s="258" t="str">
        <f>RIGHT('Prior Year'!C82,4)</f>
        <v>2018</v>
      </c>
      <c r="C493" s="258" t="str">
        <f>RIGHT(C82,4)</f>
        <v>2019</v>
      </c>
      <c r="D493" s="258" t="str">
        <f>RIGHT('Prior Year'!C82,4)</f>
        <v>2018</v>
      </c>
      <c r="E493" s="258" t="str">
        <f>RIGHT(C82,4)</f>
        <v>2019</v>
      </c>
      <c r="F493" s="258" t="str">
        <f>RIGHT('Prior Year'!C82,4)</f>
        <v>2018</v>
      </c>
      <c r="G493" s="258" t="str">
        <f>RIGHT(C82,4)</f>
        <v>2019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f>'Prior Year'!C71</f>
        <v>19261970.650000002</v>
      </c>
      <c r="C496" s="237">
        <f>C71</f>
        <v>20635791.839999992</v>
      </c>
      <c r="D496" s="237">
        <f>'Prior Year'!C59</f>
        <v>11266</v>
      </c>
      <c r="E496" s="180">
        <f>C59</f>
        <v>12008</v>
      </c>
      <c r="F496" s="260">
        <f t="shared" ref="F496:G511" si="15">IF(B496=0,"",IF(D496=0,"",B496/D496))</f>
        <v>1709.743533641044</v>
      </c>
      <c r="G496" s="261">
        <f t="shared" si="15"/>
        <v>1718.5036508993999</v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f>'Prior Year'!E71</f>
        <v>45191838.32</v>
      </c>
      <c r="C498" s="237">
        <f>E71</f>
        <v>47517061.810000002</v>
      </c>
      <c r="D498" s="237">
        <f>'Prior Year'!E59</f>
        <v>52596</v>
      </c>
      <c r="E498" s="180">
        <f>E59</f>
        <v>50863</v>
      </c>
      <c r="F498" s="260">
        <f t="shared" si="15"/>
        <v>859.22576469693513</v>
      </c>
      <c r="G498" s="260">
        <f t="shared" si="15"/>
        <v>934.21665670526716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f>'Prior Year'!G71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f>'Prior Year'!H71</f>
        <v>2960613.3199999989</v>
      </c>
      <c r="C501" s="237">
        <f>H71</f>
        <v>2579994.5699999994</v>
      </c>
      <c r="D501" s="237">
        <f>'Prior Year'!H59</f>
        <v>3779</v>
      </c>
      <c r="E501" s="180">
        <f>H59</f>
        <v>3526</v>
      </c>
      <c r="F501" s="260">
        <f t="shared" si="15"/>
        <v>783.43829584546143</v>
      </c>
      <c r="G501" s="260">
        <f t="shared" si="15"/>
        <v>731.70577708451481</v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f>'Prior Year'!J71</f>
        <v>0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f>'Prior Year'!L71</f>
        <v>0</v>
      </c>
      <c r="C505" s="237">
        <f>L71</f>
        <v>0</v>
      </c>
      <c r="D505" s="237">
        <f>'Prior Year'!L59</f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f>'Prior Year'!N71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f>'Prior Year'!O71</f>
        <v>9865629.8100000005</v>
      </c>
      <c r="C508" s="237">
        <f>O71</f>
        <v>10814260.960000001</v>
      </c>
      <c r="D508" s="237">
        <f>'Prior Year'!O59</f>
        <v>3609</v>
      </c>
      <c r="E508" s="180">
        <f>O59</f>
        <v>3648</v>
      </c>
      <c r="F508" s="260">
        <f t="shared" si="15"/>
        <v>2733.6186783042394</v>
      </c>
      <c r="G508" s="260">
        <f t="shared" si="15"/>
        <v>2964.4355701754389</v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f>'Prior Year'!P71</f>
        <v>56421469.120000012</v>
      </c>
      <c r="C509" s="237">
        <f>P71</f>
        <v>60275312.789999984</v>
      </c>
      <c r="D509" s="237">
        <f>'Prior Year'!P59</f>
        <v>1414111</v>
      </c>
      <c r="E509" s="180">
        <f>P59</f>
        <v>1261044</v>
      </c>
      <c r="F509" s="260">
        <f t="shared" si="15"/>
        <v>39.89889698899168</v>
      </c>
      <c r="G509" s="260">
        <f t="shared" si="15"/>
        <v>47.797945821081569</v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f>'Prior Year'!Q71</f>
        <v>3986577.1200000015</v>
      </c>
      <c r="C510" s="237">
        <f>Q71</f>
        <v>4049410.189999999</v>
      </c>
      <c r="D510" s="237">
        <f>'Prior Year'!Q59</f>
        <v>794145</v>
      </c>
      <c r="E510" s="180">
        <f>Q59</f>
        <v>740444</v>
      </c>
      <c r="F510" s="260">
        <f t="shared" si="15"/>
        <v>5.0199612413350225</v>
      </c>
      <c r="G510" s="260">
        <f t="shared" si="15"/>
        <v>5.4688945956750263</v>
      </c>
      <c r="H510" s="262" t="str">
        <f t="shared" si="16"/>
        <v/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f>'Prior Year'!R71</f>
        <v>2478968.7099999995</v>
      </c>
      <c r="C511" s="237">
        <f>R71</f>
        <v>2725528.09</v>
      </c>
      <c r="D511" s="237">
        <f>'Prior Year'!R59</f>
        <v>1410200</v>
      </c>
      <c r="E511" s="180">
        <f>R59</f>
        <v>1376799</v>
      </c>
      <c r="F511" s="260">
        <f t="shared" si="15"/>
        <v>1.7578844915614802</v>
      </c>
      <c r="G511" s="260">
        <f t="shared" si="15"/>
        <v>1.979612194663128</v>
      </c>
      <c r="H511" s="262" t="str">
        <f t="shared" si="16"/>
        <v/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f>'Prior Year'!S71</f>
        <v>11149467.489999998</v>
      </c>
      <c r="C512" s="237">
        <f>S71</f>
        <v>10015169.099999998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f>'Prior Year'!T71</f>
        <v>2983025.7600000002</v>
      </c>
      <c r="C513" s="237">
        <f>T71</f>
        <v>3058763.52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f>'Prior Year'!U71</f>
        <v>12355313.000000002</v>
      </c>
      <c r="C514" s="237">
        <f>U71</f>
        <v>13549662.319999998</v>
      </c>
      <c r="D514" s="237">
        <f>'Prior Year'!U59</f>
        <v>1275289</v>
      </c>
      <c r="E514" s="180">
        <f>U59</f>
        <v>788536</v>
      </c>
      <c r="F514" s="260">
        <f t="shared" si="17"/>
        <v>9.6882455662990914</v>
      </c>
      <c r="G514" s="260">
        <f t="shared" si="17"/>
        <v>17.183314801099758</v>
      </c>
      <c r="H514" s="262">
        <f t="shared" si="16"/>
        <v>0.77362502668930411</v>
      </c>
      <c r="I514" s="289" t="s">
        <v>1280</v>
      </c>
      <c r="K514" s="258"/>
      <c r="L514" s="258"/>
    </row>
    <row r="515" spans="1:12" ht="12.6" customHeight="1" x14ac:dyDescent="0.25">
      <c r="A515" s="180" t="s">
        <v>531</v>
      </c>
      <c r="B515" s="237">
        <f>'Prior Year'!V71</f>
        <v>600428.13</v>
      </c>
      <c r="C515" s="237">
        <f>V71</f>
        <v>723840.81</v>
      </c>
      <c r="D515" s="237">
        <f>'Prior Year'!V59</f>
        <v>25357</v>
      </c>
      <c r="E515" s="180">
        <f>V59</f>
        <v>26929</v>
      </c>
      <c r="F515" s="260">
        <f t="shared" si="17"/>
        <v>23.678989233742161</v>
      </c>
      <c r="G515" s="260">
        <f t="shared" si="17"/>
        <v>26.879602287496752</v>
      </c>
      <c r="H515" s="262" t="str">
        <f t="shared" si="16"/>
        <v/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f>'Prior Year'!W71</f>
        <v>2878655.4800000004</v>
      </c>
      <c r="C516" s="237">
        <f>W71</f>
        <v>2892834.97</v>
      </c>
      <c r="D516" s="237">
        <f>'Prior Year'!W59</f>
        <v>65307.54</v>
      </c>
      <c r="E516" s="180">
        <f>W59</f>
        <v>67830.47</v>
      </c>
      <c r="F516" s="260">
        <f t="shared" si="17"/>
        <v>44.078455259530529</v>
      </c>
      <c r="G516" s="260">
        <f t="shared" si="17"/>
        <v>42.648016002247957</v>
      </c>
      <c r="H516" s="262" t="str">
        <f t="shared" si="16"/>
        <v/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f>'Prior Year'!X71</f>
        <v>2891107.79</v>
      </c>
      <c r="C517" s="237">
        <f>X71</f>
        <v>2827596.94</v>
      </c>
      <c r="D517" s="237">
        <f>'Prior Year'!X59</f>
        <v>110984.82</v>
      </c>
      <c r="E517" s="180">
        <f>X59</f>
        <v>129693.62</v>
      </c>
      <c r="F517" s="260">
        <f t="shared" si="17"/>
        <v>26.049578582007882</v>
      </c>
      <c r="G517" s="260">
        <f t="shared" si="17"/>
        <v>21.802128277397145</v>
      </c>
      <c r="H517" s="262" t="str">
        <f t="shared" si="16"/>
        <v/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f>'Prior Year'!Y71</f>
        <v>10317298.82</v>
      </c>
      <c r="C518" s="237">
        <f>Y71</f>
        <v>10837626.680000005</v>
      </c>
      <c r="D518" s="237">
        <f>'Prior Year'!Y59</f>
        <v>146200</v>
      </c>
      <c r="E518" s="180">
        <f>Y59</f>
        <v>146696</v>
      </c>
      <c r="F518" s="260">
        <f t="shared" si="17"/>
        <v>70.569759370725038</v>
      </c>
      <c r="G518" s="260">
        <f t="shared" si="17"/>
        <v>73.878133555107198</v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f>'Prior Year'!Z71</f>
        <v>24135570.700000003</v>
      </c>
      <c r="C519" s="237">
        <f>Z71</f>
        <v>28284053.210000008</v>
      </c>
      <c r="D519" s="237">
        <f>'Prior Year'!Z59</f>
        <v>22274</v>
      </c>
      <c r="E519" s="180">
        <f>Z59</f>
        <v>24222</v>
      </c>
      <c r="F519" s="260">
        <f t="shared" si="17"/>
        <v>1083.5759495375776</v>
      </c>
      <c r="G519" s="260">
        <f t="shared" si="17"/>
        <v>1167.7009829906699</v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f>'Prior Year'!AA71</f>
        <v>2022158.8399999999</v>
      </c>
      <c r="C520" s="237">
        <f>AA71</f>
        <v>1892964.8199999998</v>
      </c>
      <c r="D520" s="237">
        <f>'Prior Year'!AA59</f>
        <v>23444.799999999999</v>
      </c>
      <c r="E520" s="180">
        <f>AA59</f>
        <v>22625</v>
      </c>
      <c r="F520" s="260">
        <f t="shared" si="17"/>
        <v>86.251912577629156</v>
      </c>
      <c r="G520" s="260">
        <f t="shared" si="17"/>
        <v>83.666953370165743</v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f>'Prior Year'!AB71</f>
        <v>26610124.740000006</v>
      </c>
      <c r="C521" s="237">
        <f>AB71</f>
        <v>29479401.699999996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f>'Prior Year'!AC71</f>
        <v>2301703.3699999996</v>
      </c>
      <c r="C522" s="237">
        <f>AC71</f>
        <v>2386787.2799999998</v>
      </c>
      <c r="D522" s="237">
        <f>'Prior Year'!AC59</f>
        <v>0</v>
      </c>
      <c r="E522" s="180">
        <f>AC59</f>
        <v>0</v>
      </c>
      <c r="F522" s="260" t="str">
        <f t="shared" si="17"/>
        <v/>
      </c>
      <c r="G522" s="260" t="str">
        <f t="shared" si="17"/>
        <v/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f>'Prior Year'!AD71</f>
        <v>738428.58</v>
      </c>
      <c r="C523" s="237">
        <f>AD71</f>
        <v>862498.13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f>'Prior Year'!AE71</f>
        <v>1853860.3399999994</v>
      </c>
      <c r="C524" s="237">
        <f>AE71</f>
        <v>2141439.0500000003</v>
      </c>
      <c r="D524" s="237">
        <f>'Prior Year'!AE59</f>
        <v>0</v>
      </c>
      <c r="E524" s="180">
        <f>AE59</f>
        <v>0</v>
      </c>
      <c r="F524" s="260" t="str">
        <f t="shared" si="17"/>
        <v/>
      </c>
      <c r="G524" s="260" t="str">
        <f t="shared" si="17"/>
        <v/>
      </c>
      <c r="H524" s="262" t="str">
        <f t="shared" si="16"/>
        <v/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f>'Prior Year'!AF71</f>
        <v>4916156.8500000006</v>
      </c>
      <c r="C525" s="237">
        <f>AF71</f>
        <v>4367557.0199999996</v>
      </c>
      <c r="D525" s="237">
        <f>'Prior Year'!AF59</f>
        <v>37004</v>
      </c>
      <c r="E525" s="180">
        <f>AF59</f>
        <v>26545</v>
      </c>
      <c r="F525" s="260">
        <f t="shared" si="17"/>
        <v>132.85474137931035</v>
      </c>
      <c r="G525" s="260">
        <f t="shared" si="17"/>
        <v>164.5340749670371</v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f>'Prior Year'!AG71</f>
        <v>14738515.939999999</v>
      </c>
      <c r="C526" s="237">
        <f>AG71</f>
        <v>15958480.050000003</v>
      </c>
      <c r="D526" s="237">
        <f>'Prior Year'!AG59</f>
        <v>49960</v>
      </c>
      <c r="E526" s="180">
        <f>AG59</f>
        <v>51464</v>
      </c>
      <c r="F526" s="260">
        <f t="shared" si="17"/>
        <v>295.00632385908727</v>
      </c>
      <c r="G526" s="260">
        <f t="shared" si="17"/>
        <v>310.09016108347589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f>'Prior Year'!AH71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f>'Prior Year'!AI71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f>'Prior Year'!AJ71</f>
        <v>3017938.7199999988</v>
      </c>
      <c r="C529" s="237">
        <f>AJ71</f>
        <v>3209261.4900000007</v>
      </c>
      <c r="D529" s="237">
        <f>'Prior Year'!AJ59</f>
        <v>21838</v>
      </c>
      <c r="E529" s="180">
        <f>AJ59</f>
        <v>22074.5</v>
      </c>
      <c r="F529" s="260">
        <f t="shared" si="18"/>
        <v>138.19666269804921</v>
      </c>
      <c r="G529" s="260">
        <f t="shared" si="18"/>
        <v>145.38320188452744</v>
      </c>
      <c r="H529" s="262" t="str">
        <f t="shared" si="16"/>
        <v/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f>'Prior Year'!AK71</f>
        <v>771179.06</v>
      </c>
      <c r="C530" s="237">
        <f>AK71</f>
        <v>952570.5</v>
      </c>
      <c r="D530" s="237">
        <f>'Prior Year'!AK59</f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f>'Prior Year'!AL71</f>
        <v>534974.14000000013</v>
      </c>
      <c r="C531" s="237">
        <f>AL71</f>
        <v>594824.14</v>
      </c>
      <c r="D531" s="237">
        <f>'Prior Year'!AL59</f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f>'Prior Year'!AM71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f>'Prior Year'!AR71</f>
        <v>0</v>
      </c>
      <c r="C537" s="237">
        <f>AR71</f>
        <v>0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f>'Prior Year'!AV71</f>
        <v>79173054.219999984</v>
      </c>
      <c r="C541" s="237">
        <f>AV71</f>
        <v>103945189.26000002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f>'Prior Year'!AW71</f>
        <v>137632.79999999987</v>
      </c>
      <c r="C542" s="237">
        <f>AW71</f>
        <v>207698.11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f>'Prior Year'!AY71</f>
        <v>655115.87</v>
      </c>
      <c r="C544" s="237">
        <f>AY71</f>
        <v>679493.42</v>
      </c>
      <c r="D544" s="237">
        <f>'Prior Year'!AY59</f>
        <v>291624</v>
      </c>
      <c r="E544" s="180">
        <f>AY59</f>
        <v>296155</v>
      </c>
      <c r="F544" s="260">
        <f t="shared" ref="F544:G550" si="19">IF(B544=0,"",IF(D544=0,"",B544/D544))</f>
        <v>2.2464401763915176</v>
      </c>
      <c r="G544" s="260">
        <f t="shared" si="19"/>
        <v>2.2943844270736609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f>'Prior Year'!AZ71</f>
        <v>4380772.5099999988</v>
      </c>
      <c r="C545" s="237">
        <f>AZ71</f>
        <v>4654278.7399999984</v>
      </c>
      <c r="D545" s="237">
        <f>'Prior Year'!AZ59</f>
        <v>665470</v>
      </c>
      <c r="E545" s="180">
        <f>AZ59</f>
        <v>649411</v>
      </c>
      <c r="F545" s="260">
        <f t="shared" si="19"/>
        <v>6.5829752054938595</v>
      </c>
      <c r="G545" s="260">
        <f t="shared" si="19"/>
        <v>7.1669231657609718</v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f>'Prior Year'!BA71</f>
        <v>242567.88999999996</v>
      </c>
      <c r="C546" s="237">
        <f>BA71</f>
        <v>479483.76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f>'Prior Year'!BB71</f>
        <v>3143592.13</v>
      </c>
      <c r="C547" s="237">
        <f>BB71</f>
        <v>3560836.2199999997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f>'Prior Year'!BC71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f>'Prior Year'!BD71</f>
        <v>1200167.76</v>
      </c>
      <c r="C549" s="237">
        <f>BD71</f>
        <v>1410917.08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f>'Prior Year'!BE71</f>
        <v>11404019.590000002</v>
      </c>
      <c r="C550" s="237">
        <f>BE71</f>
        <v>12301160.58</v>
      </c>
      <c r="D550" s="237">
        <f>'Prior Year'!BE59</f>
        <v>565507</v>
      </c>
      <c r="E550" s="180">
        <f>BE59</f>
        <v>602702</v>
      </c>
      <c r="F550" s="260">
        <f t="shared" si="19"/>
        <v>20.166009598466513</v>
      </c>
      <c r="G550" s="260">
        <f t="shared" si="19"/>
        <v>20.410021171325134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f>'Prior Year'!BF71</f>
        <v>5134395.8299999991</v>
      </c>
      <c r="C551" s="237">
        <f>BF71</f>
        <v>5524135.8699999992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f>'Prior Year'!BG71</f>
        <v>390332.38999999996</v>
      </c>
      <c r="C552" s="237">
        <f>BG71</f>
        <v>403000.03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f>'Prior Year'!BH71</f>
        <v>31642447.699999999</v>
      </c>
      <c r="C553" s="237">
        <f>BH71</f>
        <v>33602258.739999995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f>'Prior Year'!BI71</f>
        <v>-5135.7099999999991</v>
      </c>
      <c r="C554" s="237">
        <f>BI71</f>
        <v>350.23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f>'Prior Year'!BJ71</f>
        <v>2346835.9000000004</v>
      </c>
      <c r="C555" s="237">
        <f>BJ71</f>
        <v>2160641.2300000004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f>'Prior Year'!BK71</f>
        <v>5171692.7</v>
      </c>
      <c r="C556" s="237">
        <f>BK71</f>
        <v>5705031.2000000002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f>'Prior Year'!BL71</f>
        <v>4080716.03</v>
      </c>
      <c r="C557" s="237">
        <f>BL71</f>
        <v>4194081.07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f>'Prior Year'!BM71</f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f>'Prior Year'!BN71</f>
        <v>8076273.1600000001</v>
      </c>
      <c r="C559" s="237">
        <f>BN71</f>
        <v>9443220.0099999998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f>'Prior Year'!BO71</f>
        <v>502493.6</v>
      </c>
      <c r="C560" s="237">
        <f>BO71</f>
        <v>403686.50000000012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f>'Prior Year'!BP71</f>
        <v>2718829.5699999994</v>
      </c>
      <c r="C561" s="237">
        <f>BP71</f>
        <v>2157844.83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f>'Prior Year'!BR71</f>
        <v>5753187.7699999996</v>
      </c>
      <c r="C563" s="237">
        <f>BR71</f>
        <v>5297453.21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f>'Prior Year'!BS71</f>
        <v>315806.40000000002</v>
      </c>
      <c r="C564" s="237">
        <f>BS71</f>
        <v>301828.83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f>'Prior Year'!BT71</f>
        <v>138414.87999999998</v>
      </c>
      <c r="C565" s="237">
        <f>BT71</f>
        <v>140421.15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f>'Prior Year'!BV71</f>
        <v>3219519.2199999997</v>
      </c>
      <c r="C567" s="237">
        <f>BV71</f>
        <v>3100544.7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f>'Prior Year'!BW71</f>
        <v>823542.07000000007</v>
      </c>
      <c r="C568" s="237">
        <f>BW71</f>
        <v>760281.85000000009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f>'Prior Year'!BX71</f>
        <v>3218758.5199999996</v>
      </c>
      <c r="C569" s="237">
        <f>BX71</f>
        <v>3214127.4600000004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f>'Prior Year'!BY71</f>
        <v>3831529.02</v>
      </c>
      <c r="C570" s="237">
        <f>BY71</f>
        <v>3769722.3200000003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f>'Prior Year'!BZ71</f>
        <v>4472107.43</v>
      </c>
      <c r="C571" s="237">
        <f>BZ71</f>
        <v>5373419.129999999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f>'Prior Year'!CA71</f>
        <v>1946780.0900000003</v>
      </c>
      <c r="C572" s="237">
        <f>CA71</f>
        <v>2563438.33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f>'Prior Year'!CB71</f>
        <v>1316177.45</v>
      </c>
      <c r="C573" s="237">
        <f>CB71</f>
        <v>1410262.0699999998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f>'Prior Year'!CC71</f>
        <v>17046150.990000002</v>
      </c>
      <c r="C574" s="237">
        <f>CC71</f>
        <v>14414083.57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f>'Prior Year'!CD71</f>
        <v>34860841</v>
      </c>
      <c r="C575" s="237">
        <f>CD71</f>
        <v>34425208.240000002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444888</v>
      </c>
      <c r="E612" s="180">
        <f>SUM(C624:D647)+SUM(C668:D713)</f>
        <v>516291248.2603876</v>
      </c>
      <c r="F612" s="180">
        <f>CE64-(AX64+BD64+BE64+BG64+BJ64+BN64+BP64+BQ64+CB64+CC64+CD64)</f>
        <v>98689995.290000036</v>
      </c>
      <c r="G612" s="180">
        <f>CE77-(AX77+AY77+BD77+BE77+BG77+BJ77+BN77+BP77+BQ77+CB77+CC77+CD77)</f>
        <v>296155</v>
      </c>
      <c r="H612" s="197">
        <f>CE60-(AX60+AY60+AZ60+BD60+BE60+BG60+BJ60+BN60+BO60+BP60+BQ60+BR60+CB60+CC60+CD60)</f>
        <v>2196.329999999999</v>
      </c>
      <c r="I612" s="180">
        <f>CE78-(AX78+AY78+AZ78+BD78+BE78+BF78+BG78+BJ78+BN78+BO78+BP78+BQ78+BR78+CB78+CC78+CD78)</f>
        <v>115487</v>
      </c>
      <c r="J612" s="180">
        <f>CE79-(AX79+AY79+AZ79+BA79+BD79+BE79+BF79+BG79+BJ79+BN79+BO79+BP79+BQ79+BR79+CB79+CC79+CD79)</f>
        <v>2052216</v>
      </c>
      <c r="K612" s="180">
        <f>CE75-(AW75+AX75+AY75+AZ75+BA75+BB75+BC75+BD75+BE75+BF75+BG75+BH75+BI75+BJ75+BK75+BL75+BM75+BN75+BO75+BP75+BQ75+BR75+BS75+BT75+BU75+BV75+BW75+BX75+CB75+CC75+CD75)</f>
        <v>1680136119.8599999</v>
      </c>
      <c r="L612" s="197">
        <f>CE80-(AW80+AX80+AY80+AZ80+BA80+BB80+BC80+BD80+BE80+BF80+BG80+BH80+BI80+BJ80+BK80+BL80+BM80+BN80+BO80+BP80+BQ80+BR80+BS80+BT80+BU80+BV80+BW80+BX80+BY80+BZ80+CA80+CB80+CC80+CD80)</f>
        <v>615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12301160.58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34425208.240000002</v>
      </c>
      <c r="D615" s="263">
        <f>SUM(C614:C615)</f>
        <v>46726368.82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2160641.2300000004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403000.03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9443220.0099999998</v>
      </c>
      <c r="D619" s="180">
        <f>(D615/D612)*BN76</f>
        <v>1956489.7196124869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14414083.57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2157844.83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1410262.0699999998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31945541.459612489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1410917.08</v>
      </c>
      <c r="D624" s="180">
        <f>(D615/D612)*BD76</f>
        <v>0</v>
      </c>
      <c r="E624" s="180">
        <f>(E623/E612)*SUM(C624:D624)</f>
        <v>87300.550274839086</v>
      </c>
      <c r="F624" s="180">
        <f>SUM(C624:E624)</f>
        <v>1498217.6302748392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679493.42</v>
      </c>
      <c r="D625" s="180">
        <f>(D615/D612)*AY76</f>
        <v>657904.85310568055</v>
      </c>
      <c r="E625" s="180">
        <f>(E623/E612)*SUM(C625:D625)</f>
        <v>82751.571182868822</v>
      </c>
      <c r="F625" s="180">
        <f>(F624/F612)*AY64</f>
        <v>14.284456016927697</v>
      </c>
      <c r="G625" s="180">
        <f>SUM(C625:F625)</f>
        <v>1420164.1287445663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5297453.21</v>
      </c>
      <c r="D626" s="180">
        <f>(D615/D612)*BR76</f>
        <v>71945.2146196346</v>
      </c>
      <c r="E626" s="180">
        <f>(E623/E612)*SUM(C626:D626)</f>
        <v>332231.74044653861</v>
      </c>
      <c r="F626" s="180">
        <f>(F624/F612)*BR64</f>
        <v>1391.6825667821136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403686.50000000012</v>
      </c>
      <c r="D627" s="180">
        <f>(D615/D612)*BO76</f>
        <v>0</v>
      </c>
      <c r="E627" s="180">
        <f>(E623/E612)*SUM(C627:D627)</f>
        <v>24978.118195665927</v>
      </c>
      <c r="F627" s="180">
        <f>(F624/F612)*BO64</f>
        <v>712.46407634794605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4654278.7399999984</v>
      </c>
      <c r="D628" s="180">
        <f>(D615/D612)*AZ76</f>
        <v>863132.51641482802</v>
      </c>
      <c r="E628" s="180">
        <f>(E623/E612)*SUM(C628:D628)</f>
        <v>341390.04028330679</v>
      </c>
      <c r="F628" s="180">
        <f>(F624/F612)*AZ64</f>
        <v>42301.400299046021</v>
      </c>
      <c r="G628" s="180">
        <f>(G625/G612)*AZ77</f>
        <v>0</v>
      </c>
      <c r="H628" s="180">
        <f>SUM(C626:G628)</f>
        <v>12033501.62690215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5524135.8699999992</v>
      </c>
      <c r="D629" s="180">
        <f>(D615/D612)*BF76</f>
        <v>378001.20790666417</v>
      </c>
      <c r="E629" s="180">
        <f>(E623/E612)*SUM(C629:D629)</f>
        <v>365194.96574439551</v>
      </c>
      <c r="F629" s="180">
        <f>(F624/F612)*BF64</f>
        <v>6007.2610750370732</v>
      </c>
      <c r="G629" s="180">
        <f>(G625/G612)*BF77</f>
        <v>0</v>
      </c>
      <c r="H629" s="180">
        <f>(H628/H612)*BF60</f>
        <v>377497.12570222077</v>
      </c>
      <c r="I629" s="180">
        <f>SUM(C629:H629)</f>
        <v>6650836.4304283177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479483.76</v>
      </c>
      <c r="D630" s="180">
        <f>(D615/D612)*BA76</f>
        <v>87489.582157891433</v>
      </c>
      <c r="E630" s="180">
        <f>(E623/E612)*SUM(C630:D630)</f>
        <v>35081.498029316186</v>
      </c>
      <c r="F630" s="180">
        <f>(F624/F612)*BA64</f>
        <v>0</v>
      </c>
      <c r="G630" s="180">
        <f>(G625/G612)*BA77</f>
        <v>0</v>
      </c>
      <c r="H630" s="180">
        <f>(H628/H612)*BA60</f>
        <v>21806.074895425812</v>
      </c>
      <c r="I630" s="180">
        <f>(I629/I612)*BA78</f>
        <v>13591.117594024288</v>
      </c>
      <c r="J630" s="180">
        <f>SUM(C630:I630)</f>
        <v>637452.03267665778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207698.11</v>
      </c>
      <c r="D631" s="180">
        <f>(D615/D612)*AW76</f>
        <v>0</v>
      </c>
      <c r="E631" s="180">
        <f>(E623/E612)*SUM(C631:D631)</f>
        <v>12851.328792507109</v>
      </c>
      <c r="F631" s="180">
        <f>(F624/F612)*AW64</f>
        <v>30.518765936138429</v>
      </c>
      <c r="G631" s="180">
        <f>(G625/G612)*AW77</f>
        <v>0</v>
      </c>
      <c r="H631" s="180">
        <f>(H628/H612)*AW60</f>
        <v>18299.570389628698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3560836.2199999997</v>
      </c>
      <c r="D632" s="180">
        <f>(D615/D612)*BB76</f>
        <v>28357.967806279335</v>
      </c>
      <c r="E632" s="180">
        <f>(E623/E612)*SUM(C632:D632)</f>
        <v>222081.5326998113</v>
      </c>
      <c r="F632" s="180">
        <f>(F624/F612)*BB64</f>
        <v>123.33159915012801</v>
      </c>
      <c r="G632" s="180">
        <f>(G625/G612)*BB77</f>
        <v>0</v>
      </c>
      <c r="H632" s="180">
        <f>(H628/H612)*BB60</f>
        <v>108098.95921777672</v>
      </c>
      <c r="I632" s="180">
        <f>(I629/I612)*BB78</f>
        <v>4434.390062457077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350.23</v>
      </c>
      <c r="D634" s="180">
        <f>(D615/D612)*BI76</f>
        <v>0</v>
      </c>
      <c r="E634" s="180">
        <f>(E623/E612)*SUM(C634:D634)</f>
        <v>21.670495138351356</v>
      </c>
      <c r="F634" s="180">
        <f>(F624/F612)*BI64</f>
        <v>5.3168587059840036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5705031.2000000002</v>
      </c>
      <c r="D635" s="180">
        <f>(D615/D612)*BK76</f>
        <v>0</v>
      </c>
      <c r="E635" s="180">
        <f>(E623/E612)*SUM(C635:D635)</f>
        <v>352999.03173269797</v>
      </c>
      <c r="F635" s="180">
        <f>(F624/F612)*BK64</f>
        <v>789.34257716615321</v>
      </c>
      <c r="G635" s="180">
        <f>(G625/G612)*BK77</f>
        <v>0</v>
      </c>
      <c r="H635" s="180">
        <f>(H628/H612)*BK60</f>
        <v>210992.95080976083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33602258.739999995</v>
      </c>
      <c r="D636" s="180">
        <f>(D615/D612)*BH76</f>
        <v>0</v>
      </c>
      <c r="E636" s="180">
        <f>(E623/E612)*SUM(C636:D636)</f>
        <v>2079141.0920332188</v>
      </c>
      <c r="F636" s="180">
        <f>(F624/F612)*BH64</f>
        <v>6088.1554186828344</v>
      </c>
      <c r="G636" s="180">
        <f>(G625/G612)*BH77</f>
        <v>0</v>
      </c>
      <c r="H636" s="180">
        <f>(H628/H612)*BH60</f>
        <v>532495.58268503391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4194081.07</v>
      </c>
      <c r="D637" s="180">
        <f>(D615/D612)*BL76</f>
        <v>0</v>
      </c>
      <c r="E637" s="180">
        <f>(E623/E612)*SUM(C637:D637)</f>
        <v>259508.93252230377</v>
      </c>
      <c r="F637" s="180">
        <f>(F624/F612)*BL64</f>
        <v>1048.4530209628269</v>
      </c>
      <c r="G637" s="180">
        <f>(G625/G612)*BL77</f>
        <v>0</v>
      </c>
      <c r="H637" s="180">
        <f>(H628/H612)*BL60</f>
        <v>305175.47027015523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301828.83</v>
      </c>
      <c r="D639" s="180">
        <f>(D615/D612)*BS76</f>
        <v>0</v>
      </c>
      <c r="E639" s="180">
        <f>(E623/E612)*SUM(C639:D639)</f>
        <v>18675.670825255627</v>
      </c>
      <c r="F639" s="180">
        <f>(F624/F612)*BS64</f>
        <v>448.13226264196652</v>
      </c>
      <c r="G639" s="180">
        <f>(G625/G612)*BS77</f>
        <v>0</v>
      </c>
      <c r="H639" s="180">
        <f>(H628/H612)*BS60</f>
        <v>10903.037447712906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140421.15</v>
      </c>
      <c r="D640" s="180">
        <f>(D615/D612)*BT76</f>
        <v>0</v>
      </c>
      <c r="E640" s="180">
        <f>(E623/E612)*SUM(C640:D640)</f>
        <v>8688.564224642967</v>
      </c>
      <c r="F640" s="180">
        <f>(F624/F612)*BT64</f>
        <v>50.375881330596911</v>
      </c>
      <c r="G640" s="180">
        <f>(G625/G612)*BT77</f>
        <v>0</v>
      </c>
      <c r="H640" s="180">
        <f>(H628/H612)*BT60</f>
        <v>7944.4242709465907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3100544.7</v>
      </c>
      <c r="D642" s="180">
        <f>(D615/D612)*BV76</f>
        <v>703382.63110612112</v>
      </c>
      <c r="E642" s="180">
        <f>(E623/E612)*SUM(C642:D642)</f>
        <v>235368.15445672002</v>
      </c>
      <c r="F642" s="180">
        <f>(F624/F612)*BV64</f>
        <v>262.17352400427001</v>
      </c>
      <c r="G642" s="180">
        <f>(G625/G612)*BV77</f>
        <v>0</v>
      </c>
      <c r="H642" s="180">
        <f>(H628/H612)*BV60</f>
        <v>177023.68840985128</v>
      </c>
      <c r="I642" s="180">
        <f>(I629/I612)*BV78</f>
        <v>109304.83556550043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760281.85000000009</v>
      </c>
      <c r="D643" s="180">
        <f>(D615/D612)*BW76</f>
        <v>0</v>
      </c>
      <c r="E643" s="180">
        <f>(E623/E612)*SUM(C643:D643)</f>
        <v>47042.469617684881</v>
      </c>
      <c r="F643" s="180">
        <f>(F624/F612)*BW64</f>
        <v>2442.1830557907278</v>
      </c>
      <c r="G643" s="180">
        <f>(G625/G612)*BW77</f>
        <v>0</v>
      </c>
      <c r="H643" s="180">
        <f>(H628/H612)*BW60</f>
        <v>19724.087845108777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3214127.4600000004</v>
      </c>
      <c r="D644" s="180">
        <f>(D615/D612)*BX76</f>
        <v>0</v>
      </c>
      <c r="E644" s="180">
        <f>(E623/E612)*SUM(C644:D644)</f>
        <v>198874.26404354739</v>
      </c>
      <c r="F644" s="180">
        <f>(F624/F612)*BX64</f>
        <v>418.09063706824446</v>
      </c>
      <c r="G644" s="180">
        <f>(G625/G612)*BX77</f>
        <v>0</v>
      </c>
      <c r="H644" s="180">
        <f>(H628/H612)*BX60</f>
        <v>99716.221883605482</v>
      </c>
      <c r="I644" s="180">
        <f>(I629/I612)*BX78</f>
        <v>0</v>
      </c>
      <c r="J644" s="180">
        <f>(J630/J612)*BX79</f>
        <v>0</v>
      </c>
      <c r="K644" s="180">
        <f>SUM(C631:J644)</f>
        <v>60570272.1628149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3769722.3200000003</v>
      </c>
      <c r="D645" s="180">
        <f>(D615/D612)*BY76</f>
        <v>460029.255524087</v>
      </c>
      <c r="E645" s="180">
        <f>(E623/E612)*SUM(C645:D645)</f>
        <v>261716.0464661186</v>
      </c>
      <c r="F645" s="180">
        <f>(F624/F612)*BY64</f>
        <v>1100.189731503955</v>
      </c>
      <c r="G645" s="180">
        <f>(G625/G612)*BY77</f>
        <v>0</v>
      </c>
      <c r="H645" s="180">
        <f>(H628/H612)*BY60</f>
        <v>127932.62532869166</v>
      </c>
      <c r="I645" s="180">
        <f>(I629/I612)*BY78</f>
        <v>71468.546331288744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5373419.129999999</v>
      </c>
      <c r="D646" s="180">
        <f>(D615/D612)*BZ76</f>
        <v>0</v>
      </c>
      <c r="E646" s="180">
        <f>(E623/E612)*SUM(C646:D646)</f>
        <v>332480.52175138949</v>
      </c>
      <c r="F646" s="180">
        <f>(F624/F612)*BZ64</f>
        <v>37.247613986963174</v>
      </c>
      <c r="G646" s="180">
        <f>(G625/G612)*BZ77</f>
        <v>0</v>
      </c>
      <c r="H646" s="180">
        <f>(H628/H612)*BZ60</f>
        <v>250495.91563288146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2563438.33</v>
      </c>
      <c r="D647" s="180">
        <f>(D615/D612)*CA76</f>
        <v>0</v>
      </c>
      <c r="E647" s="180">
        <f>(E623/E612)*SUM(C647:D647)</f>
        <v>158612.84832175577</v>
      </c>
      <c r="F647" s="180">
        <f>(F624/F612)*CA64</f>
        <v>271.27334824988264</v>
      </c>
      <c r="G647" s="180">
        <f>(G625/G612)*CA77</f>
        <v>0</v>
      </c>
      <c r="H647" s="180">
        <f>(H628/H612)*CA60</f>
        <v>131822.65376481033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13502546.903814761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161658908.47999999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20635791.839999992</v>
      </c>
      <c r="D668" s="180">
        <f>(D615/D612)*C76</f>
        <v>3526050.722934851</v>
      </c>
      <c r="E668" s="180">
        <f>(E623/E612)*SUM(C668:D668)</f>
        <v>1495014.9667181291</v>
      </c>
      <c r="F668" s="180">
        <f>(F624/F612)*C64</f>
        <v>24552.395167737428</v>
      </c>
      <c r="G668" s="180">
        <f>(G625/G612)*C77</f>
        <v>113975.65805743902</v>
      </c>
      <c r="H668" s="180">
        <f>(H628/H612)*C60</f>
        <v>688589.8223259087</v>
      </c>
      <c r="I668" s="180">
        <f>(I629/I612)*C78</f>
        <v>547963.91486076743</v>
      </c>
      <c r="J668" s="180">
        <f>(J630/J612)*C79</f>
        <v>37556.012801220408</v>
      </c>
      <c r="K668" s="180">
        <f>(K644/K612)*C75</f>
        <v>3001151.2955343714</v>
      </c>
      <c r="L668" s="180">
        <f>(L647/L612)*C80</f>
        <v>2393134.3292939984</v>
      </c>
      <c r="M668" s="180">
        <f t="shared" ref="M668:M713" si="20">ROUND(SUM(D668:L668),0)</f>
        <v>11827989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47517061.810000002</v>
      </c>
      <c r="D670" s="180">
        <f>(D615/D612)*E76</f>
        <v>12994881.202961914</v>
      </c>
      <c r="E670" s="180">
        <f>(E623/E612)*SUM(C670:D670)</f>
        <v>3744178.873524785</v>
      </c>
      <c r="F670" s="180">
        <f>(F624/F612)*E64</f>
        <v>43441.891160683816</v>
      </c>
      <c r="G670" s="180">
        <f>(G625/G612)*E77</f>
        <v>1047441.4765158342</v>
      </c>
      <c r="H670" s="180">
        <f>(H628/H612)*E60</f>
        <v>1949671.2943560996</v>
      </c>
      <c r="I670" s="180">
        <f>(I629/I612)*E78</f>
        <v>2019375.1628578885</v>
      </c>
      <c r="J670" s="180">
        <f>(J630/J612)*E79</f>
        <v>200299.92563620416</v>
      </c>
      <c r="K670" s="180">
        <f>(K644/K612)*E75</f>
        <v>7997586.5038426183</v>
      </c>
      <c r="L670" s="180">
        <f>(L647/L612)*E80</f>
        <v>5357108.0398874823</v>
      </c>
      <c r="M670" s="180">
        <f t="shared" si="20"/>
        <v>35353984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2579994.5699999994</v>
      </c>
      <c r="D673" s="180">
        <f>(D615/D612)*H76</f>
        <v>687418.14552628982</v>
      </c>
      <c r="E673" s="180">
        <f>(E623/E612)*SUM(C673:D673)</f>
        <v>202171.29134226037</v>
      </c>
      <c r="F673" s="180">
        <f>(F624/F612)*H64</f>
        <v>618.6981768930242</v>
      </c>
      <c r="G673" s="180">
        <f>(G625/G612)*H77</f>
        <v>87208.066199620749</v>
      </c>
      <c r="H673" s="180">
        <f>(H628/H612)*H60</f>
        <v>112427.30071712003</v>
      </c>
      <c r="I673" s="180">
        <f>(I629/I612)*H78</f>
        <v>106828.48786828414</v>
      </c>
      <c r="J673" s="180">
        <f>(J630/J612)*H79</f>
        <v>3105.5431897525527</v>
      </c>
      <c r="K673" s="180">
        <f>(K644/K612)*H75</f>
        <v>457522.05564222764</v>
      </c>
      <c r="L673" s="180">
        <f>(L647/L612)*H80</f>
        <v>241508.96901132094</v>
      </c>
      <c r="M673" s="180">
        <f t="shared" si="20"/>
        <v>1898809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10814260.960000001</v>
      </c>
      <c r="D680" s="180">
        <f>(D615/D612)*O76</f>
        <v>1672910.0415496936</v>
      </c>
      <c r="E680" s="180">
        <f>(E623/E612)*SUM(C680:D680)</f>
        <v>772644.20089896547</v>
      </c>
      <c r="F680" s="180">
        <f>(F624/F612)*O64</f>
        <v>13234.768928511456</v>
      </c>
      <c r="G680" s="180">
        <f>(G625/G612)*O77</f>
        <v>34310.662798762045</v>
      </c>
      <c r="H680" s="180">
        <f>(H628/H612)*O60</f>
        <v>365005.20340031857</v>
      </c>
      <c r="I680" s="180">
        <f>(I629/I612)*O78</f>
        <v>259958.91872637981</v>
      </c>
      <c r="J680" s="180">
        <f>(J630/J612)*O79</f>
        <v>41536.251892387561</v>
      </c>
      <c r="K680" s="180">
        <f>(K644/K612)*O75</f>
        <v>2634520.9091326329</v>
      </c>
      <c r="L680" s="180">
        <f>(L647/L612)*O80</f>
        <v>1207544.8450566046</v>
      </c>
      <c r="M680" s="180">
        <f t="shared" si="20"/>
        <v>7001666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60275312.789999984</v>
      </c>
      <c r="D681" s="180">
        <f>(D615/D612)*P76</f>
        <v>6069760.4351581074</v>
      </c>
      <c r="E681" s="180">
        <f>(E623/E612)*SUM(C681:D681)</f>
        <v>4105104.0367168812</v>
      </c>
      <c r="F681" s="180">
        <f>(F624/F612)*P64</f>
        <v>615326.31855622528</v>
      </c>
      <c r="G681" s="180">
        <f>(G625/G612)*P77</f>
        <v>0</v>
      </c>
      <c r="H681" s="180">
        <f>(H628/H612)*P60</f>
        <v>644977.67253505695</v>
      </c>
      <c r="I681" s="180">
        <f>(I629/I612)*P78</f>
        <v>943200.52523275337</v>
      </c>
      <c r="J681" s="180">
        <f>(J630/J612)*P79</f>
        <v>65008.915201371448</v>
      </c>
      <c r="K681" s="180">
        <f>(K644/K612)*P75</f>
        <v>10335113.513879618</v>
      </c>
      <c r="L681" s="180">
        <f>(L647/L612)*P80</f>
        <v>1427098.4532487146</v>
      </c>
      <c r="M681" s="180">
        <f t="shared" si="20"/>
        <v>24205590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4049410.189999999</v>
      </c>
      <c r="D682" s="180">
        <f>(D615/D612)*Q76</f>
        <v>1135999.1844174713</v>
      </c>
      <c r="E682" s="180">
        <f>(E623/E612)*SUM(C682:D682)</f>
        <v>320847.41066920408</v>
      </c>
      <c r="F682" s="180">
        <f>(F624/F612)*Q64</f>
        <v>2098.4918542787564</v>
      </c>
      <c r="G682" s="180">
        <f>(G625/G612)*Q77</f>
        <v>0</v>
      </c>
      <c r="H682" s="180">
        <f>(H628/H612)*Q60</f>
        <v>142232.5890163955</v>
      </c>
      <c r="I682" s="180">
        <f>(I629/I612)*Q78</f>
        <v>176511.76027832393</v>
      </c>
      <c r="J682" s="180">
        <f>(J630/J612)*Q79</f>
        <v>17270.274189862164</v>
      </c>
      <c r="K682" s="180">
        <f>(K644/K612)*Q75</f>
        <v>793980.17744876374</v>
      </c>
      <c r="L682" s="180">
        <f>(L647/L612)*Q80</f>
        <v>461062.57720343088</v>
      </c>
      <c r="M682" s="180">
        <f t="shared" si="20"/>
        <v>3050002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2725528.09</v>
      </c>
      <c r="D683" s="180">
        <f>(D615/D612)*R76</f>
        <v>87594.611668285055</v>
      </c>
      <c r="E683" s="180">
        <f>(E623/E612)*SUM(C683:D683)</f>
        <v>174062.07871995089</v>
      </c>
      <c r="F683" s="180">
        <f>(F624/F612)*R64</f>
        <v>21521.16343413802</v>
      </c>
      <c r="G683" s="180">
        <f>(G625/G612)*R77</f>
        <v>0</v>
      </c>
      <c r="H683" s="180">
        <f>(H628/H612)*R60</f>
        <v>58788.739605004776</v>
      </c>
      <c r="I683" s="180">
        <f>(I629/I612)*R78</f>
        <v>13591.117594024288</v>
      </c>
      <c r="J683" s="180">
        <f>(J630/J612)*R79</f>
        <v>0</v>
      </c>
      <c r="K683" s="180">
        <f>(K644/K612)*R75</f>
        <v>1578871.0773335353</v>
      </c>
      <c r="L683" s="180">
        <f>(L647/L612)*R80</f>
        <v>0</v>
      </c>
      <c r="M683" s="180">
        <f t="shared" si="20"/>
        <v>1934429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10015169.099999998</v>
      </c>
      <c r="D684" s="180">
        <f>(D615/D612)*S76</f>
        <v>1566935.2655625236</v>
      </c>
      <c r="E684" s="180">
        <f>(E623/E612)*SUM(C684:D684)</f>
        <v>716643.16690689151</v>
      </c>
      <c r="F684" s="180">
        <f>(F624/F612)*S64</f>
        <v>22318.334422716431</v>
      </c>
      <c r="G684" s="180">
        <f>(G625/G612)*S77</f>
        <v>0</v>
      </c>
      <c r="H684" s="180">
        <f>(H628/H612)*S60</f>
        <v>233894.80836324824</v>
      </c>
      <c r="I684" s="180">
        <f>(I629/I612)*S78</f>
        <v>243488.32706582497</v>
      </c>
      <c r="J684" s="180">
        <f>(J630/J612)*S79</f>
        <v>73059.161535519961</v>
      </c>
      <c r="K684" s="180">
        <f>(K644/K612)*S75</f>
        <v>5692730.2120107152</v>
      </c>
      <c r="L684" s="180">
        <f>(L647/L612)*S80</f>
        <v>0</v>
      </c>
      <c r="M684" s="180">
        <f t="shared" si="20"/>
        <v>8549069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3058763.52</v>
      </c>
      <c r="D685" s="180">
        <f>(D615/D612)*T76</f>
        <v>537225.9456634029</v>
      </c>
      <c r="E685" s="180">
        <f>(E623/E612)*SUM(C685:D685)</f>
        <v>222501.99078668721</v>
      </c>
      <c r="F685" s="180">
        <f>(F624/F612)*T64</f>
        <v>5482.3275831150704</v>
      </c>
      <c r="G685" s="180">
        <f>(G625/G612)*T77</f>
        <v>0</v>
      </c>
      <c r="H685" s="180">
        <f>(H628/H612)*T60</f>
        <v>86073.727790738587</v>
      </c>
      <c r="I685" s="180">
        <f>(I629/I612)*T78</f>
        <v>83504.747929386518</v>
      </c>
      <c r="J685" s="180">
        <f>(J630/J612)*T79</f>
        <v>1458.6548128703728</v>
      </c>
      <c r="K685" s="180">
        <f>(K644/K612)*T75</f>
        <v>337995.15792944864</v>
      </c>
      <c r="L685" s="180">
        <f>(L647/L612)*T80</f>
        <v>263464.3298305319</v>
      </c>
      <c r="M685" s="180">
        <f t="shared" si="20"/>
        <v>1537707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13549662.319999998</v>
      </c>
      <c r="D686" s="180">
        <f>(D615/D612)*U76</f>
        <v>1232416.2749588212</v>
      </c>
      <c r="E686" s="180">
        <f>(E623/E612)*SUM(C686:D686)</f>
        <v>914641.69924558932</v>
      </c>
      <c r="F686" s="180">
        <f>(F624/F612)*U64</f>
        <v>35500.454866898457</v>
      </c>
      <c r="G686" s="180">
        <f>(G625/G612)*U77</f>
        <v>0</v>
      </c>
      <c r="H686" s="180">
        <f>(H628/H612)*U60</f>
        <v>316023.71858496504</v>
      </c>
      <c r="I686" s="180">
        <f>(I629/I612)*U78</f>
        <v>191542.61490561347</v>
      </c>
      <c r="J686" s="180">
        <f>(J630/J612)*U79</f>
        <v>5534.8743846970128</v>
      </c>
      <c r="K686" s="180">
        <f>(K644/K612)*U75</f>
        <v>2714368.8568433058</v>
      </c>
      <c r="L686" s="180">
        <f>(L647/L612)*U80</f>
        <v>0</v>
      </c>
      <c r="M686" s="180">
        <f t="shared" si="20"/>
        <v>5410028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723840.81</v>
      </c>
      <c r="D687" s="180">
        <f>(D615/D612)*V76</f>
        <v>173928.86921184658</v>
      </c>
      <c r="E687" s="180">
        <f>(E623/E612)*SUM(C687:D687)</f>
        <v>55549.534502240182</v>
      </c>
      <c r="F687" s="180">
        <f>(F624/F612)*V64</f>
        <v>1234.5600784468741</v>
      </c>
      <c r="G687" s="180">
        <f>(G625/G612)*V77</f>
        <v>0</v>
      </c>
      <c r="H687" s="180">
        <f>(H628/H612)*V60</f>
        <v>28161.614312183086</v>
      </c>
      <c r="I687" s="180">
        <f>(I629/I612)*V78</f>
        <v>27009.466744056743</v>
      </c>
      <c r="J687" s="180">
        <f>(J630/J612)*V79</f>
        <v>6458.0264511047526</v>
      </c>
      <c r="K687" s="180">
        <f>(K644/K612)*V75</f>
        <v>369743.57017400098</v>
      </c>
      <c r="L687" s="180">
        <f>(L647/L612)*V80</f>
        <v>0</v>
      </c>
      <c r="M687" s="180">
        <f t="shared" si="20"/>
        <v>662086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2892834.97</v>
      </c>
      <c r="D688" s="180">
        <f>(D615/D612)*W76</f>
        <v>207223.22400662641</v>
      </c>
      <c r="E688" s="180">
        <f>(E623/E612)*SUM(C688:D688)</f>
        <v>191816.2236867969</v>
      </c>
      <c r="F688" s="180">
        <f>(F624/F612)*W64</f>
        <v>3820.3904682651219</v>
      </c>
      <c r="G688" s="180">
        <f>(G625/G612)*W77</f>
        <v>0</v>
      </c>
      <c r="H688" s="180">
        <f>(H628/H612)*W60</f>
        <v>58186.059143070888</v>
      </c>
      <c r="I688" s="180">
        <f>(I629/I612)*W78</f>
        <v>32192.520063811768</v>
      </c>
      <c r="J688" s="180">
        <f>(J630/J612)*W79</f>
        <v>6543.7565891695367</v>
      </c>
      <c r="K688" s="180">
        <f>(K644/K612)*W75</f>
        <v>890427.87316963635</v>
      </c>
      <c r="L688" s="180">
        <f>(L647/L612)*W80</f>
        <v>0</v>
      </c>
      <c r="M688" s="180">
        <f t="shared" si="20"/>
        <v>1390210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2827596.94</v>
      </c>
      <c r="D689" s="180">
        <f>(D615/D612)*X76</f>
        <v>147146.34406147167</v>
      </c>
      <c r="E689" s="180">
        <f>(E623/E612)*SUM(C689:D689)</f>
        <v>184062.35866458461</v>
      </c>
      <c r="F689" s="180">
        <f>(F624/F612)*X64</f>
        <v>5688.5572725363272</v>
      </c>
      <c r="G689" s="180">
        <f>(G625/G612)*X77</f>
        <v>0</v>
      </c>
      <c r="H689" s="180">
        <f>(H628/H612)*X60</f>
        <v>70458.82491336079</v>
      </c>
      <c r="I689" s="180">
        <f>(I629/I612)*X78</f>
        <v>22863.024088252721</v>
      </c>
      <c r="J689" s="180">
        <f>(J630/J612)*X79</f>
        <v>14715.143335800902</v>
      </c>
      <c r="K689" s="180">
        <f>(K644/K612)*X75</f>
        <v>2229946.8209052053</v>
      </c>
      <c r="L689" s="180">
        <f>(L647/L612)*X80</f>
        <v>0</v>
      </c>
      <c r="M689" s="180">
        <f t="shared" si="20"/>
        <v>2674881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10837626.680000005</v>
      </c>
      <c r="D690" s="180">
        <f>(D615/D612)*Y76</f>
        <v>4417016.0596039901</v>
      </c>
      <c r="E690" s="180">
        <f>(E623/E612)*SUM(C690:D690)</f>
        <v>943881.62443501479</v>
      </c>
      <c r="F690" s="180">
        <f>(F624/F612)*Y64</f>
        <v>6102.4163440741886</v>
      </c>
      <c r="G690" s="180">
        <f>(G625/G612)*Y77</f>
        <v>0</v>
      </c>
      <c r="H690" s="180">
        <f>(H628/H612)*Y60</f>
        <v>367580.29264676332</v>
      </c>
      <c r="I690" s="180">
        <f>(I629/I612)*Y78</f>
        <v>686409.02797955717</v>
      </c>
      <c r="J690" s="180">
        <f>(J630/J612)*Y79</f>
        <v>38854.700146324969</v>
      </c>
      <c r="K690" s="180">
        <f>(K644/K612)*Y75</f>
        <v>2588306.3942222754</v>
      </c>
      <c r="L690" s="180">
        <f>(L647/L612)*Y80</f>
        <v>0</v>
      </c>
      <c r="M690" s="180">
        <f t="shared" si="20"/>
        <v>9048151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28284053.210000008</v>
      </c>
      <c r="D691" s="180">
        <f>(D615/D612)*Z76</f>
        <v>1464531.4929287371</v>
      </c>
      <c r="E691" s="180">
        <f>(E623/E612)*SUM(C691:D691)</f>
        <v>1840694.8581722036</v>
      </c>
      <c r="F691" s="180">
        <f>(F624/F612)*Z64</f>
        <v>215535.74669612153</v>
      </c>
      <c r="G691" s="180">
        <f>(G625/G612)*Z77</f>
        <v>0</v>
      </c>
      <c r="H691" s="180">
        <f>(H628/H612)*Z60</f>
        <v>402809.70510344364</v>
      </c>
      <c r="I691" s="180">
        <f>(I629/I612)*Z78</f>
        <v>227593.63021857623</v>
      </c>
      <c r="J691" s="180">
        <f>(J630/J612)*Z79</f>
        <v>20893.614988868318</v>
      </c>
      <c r="K691" s="180">
        <f>(K644/K612)*Z75</f>
        <v>4178704.744075174</v>
      </c>
      <c r="L691" s="180">
        <f>(L647/L612)*Z80</f>
        <v>636705.46375711879</v>
      </c>
      <c r="M691" s="180">
        <f t="shared" si="20"/>
        <v>8987469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1892964.8199999998</v>
      </c>
      <c r="D692" s="180">
        <f>(D615/D612)*AA76</f>
        <v>284735.00267712324</v>
      </c>
      <c r="E692" s="180">
        <f>(E623/E612)*SUM(C692:D692)</f>
        <v>134745.26288471348</v>
      </c>
      <c r="F692" s="180">
        <f>(F624/F612)*AA64</f>
        <v>6316.4082555351242</v>
      </c>
      <c r="G692" s="180">
        <f>(G625/G612)*AA77</f>
        <v>0</v>
      </c>
      <c r="H692" s="180">
        <f>(H628/H612)*AA60</f>
        <v>32654.323210235641</v>
      </c>
      <c r="I692" s="180">
        <f>(I629/I612)*AA78</f>
        <v>44228.721661909549</v>
      </c>
      <c r="J692" s="180">
        <f>(J630/J612)*AA79</f>
        <v>6192.1387765270192</v>
      </c>
      <c r="K692" s="180">
        <f>(K644/K612)*AA75</f>
        <v>444618.34615929512</v>
      </c>
      <c r="L692" s="180">
        <f>(L647/L612)*AA80</f>
        <v>21955.360819210993</v>
      </c>
      <c r="M692" s="180">
        <f t="shared" si="20"/>
        <v>975446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29479401.699999996</v>
      </c>
      <c r="D693" s="180">
        <f>(D615/D612)*AB76</f>
        <v>743608.93358688033</v>
      </c>
      <c r="E693" s="180">
        <f>(E623/E612)*SUM(C693:D693)</f>
        <v>1870049.9814450096</v>
      </c>
      <c r="F693" s="180">
        <f>(F624/F612)*AB64</f>
        <v>321209.99720767105</v>
      </c>
      <c r="G693" s="180">
        <f>(G625/G612)*AB77</f>
        <v>0</v>
      </c>
      <c r="H693" s="180">
        <f>(H628/H612)*AB60</f>
        <v>312517.21407916793</v>
      </c>
      <c r="I693" s="180">
        <f>(I629/I612)*AB78</f>
        <v>115582.08903053707</v>
      </c>
      <c r="J693" s="180">
        <f>(J630/J612)*AB79</f>
        <v>1792.8781047461225</v>
      </c>
      <c r="K693" s="180">
        <f>(K644/K612)*AB75</f>
        <v>3069973.7140367194</v>
      </c>
      <c r="L693" s="180">
        <f>(L647/L612)*AB80</f>
        <v>0</v>
      </c>
      <c r="M693" s="180">
        <f t="shared" si="20"/>
        <v>6434735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2386787.2799999998</v>
      </c>
      <c r="D694" s="180">
        <f>(D615/D612)*AC76</f>
        <v>120573.87793188398</v>
      </c>
      <c r="E694" s="180">
        <f>(E623/E612)*SUM(C694:D694)</f>
        <v>155143.0710763039</v>
      </c>
      <c r="F694" s="180">
        <f>(F624/F612)*AC64</f>
        <v>3164.8445462093805</v>
      </c>
      <c r="G694" s="180">
        <f>(G625/G612)*AC77</f>
        <v>0</v>
      </c>
      <c r="H694" s="180">
        <f>(H628/H612)*AC60</f>
        <v>98456.071826834639</v>
      </c>
      <c r="I694" s="180">
        <f>(I629/I612)*AC78</f>
        <v>18716.581432448704</v>
      </c>
      <c r="J694" s="180">
        <f>(J630/J612)*AC79</f>
        <v>96.912329986276887</v>
      </c>
      <c r="K694" s="180">
        <f>(K644/K612)*AC75</f>
        <v>294275.23198189295</v>
      </c>
      <c r="L694" s="180">
        <f>(L647/L612)*AC80</f>
        <v>0</v>
      </c>
      <c r="M694" s="180">
        <f t="shared" si="20"/>
        <v>690427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862498.13</v>
      </c>
      <c r="D695" s="180">
        <f>(D615/D612)*AD76</f>
        <v>0</v>
      </c>
      <c r="E695" s="180">
        <f>(E623/E612)*SUM(C695:D695)</f>
        <v>53367.105996065831</v>
      </c>
      <c r="F695" s="180">
        <f>(F624/F612)*AD64</f>
        <v>0.15651661267936806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59218.854468138736</v>
      </c>
      <c r="L695" s="180">
        <f>(L647/L612)*AD80</f>
        <v>0</v>
      </c>
      <c r="M695" s="180">
        <f t="shared" si="20"/>
        <v>112586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2141439.0500000003</v>
      </c>
      <c r="D696" s="180">
        <f>(D615/D612)*AE76</f>
        <v>117107.90408889428</v>
      </c>
      <c r="E696" s="180">
        <f>(E623/E612)*SUM(C696:D696)</f>
        <v>139747.68234680541</v>
      </c>
      <c r="F696" s="180">
        <f>(F624/F612)*AE64</f>
        <v>78.891052451854321</v>
      </c>
      <c r="G696" s="180">
        <f>(G625/G612)*AE77</f>
        <v>0</v>
      </c>
      <c r="H696" s="180">
        <f>(H628/H612)*AE60</f>
        <v>162668.93558924433</v>
      </c>
      <c r="I696" s="180">
        <f>(I629/I612)*AE78</f>
        <v>18198.276100473198</v>
      </c>
      <c r="J696" s="180">
        <f>(J630/J612)*AE79</f>
        <v>3480.1466191225845</v>
      </c>
      <c r="K696" s="180">
        <f>(K644/K612)*AE75</f>
        <v>261667.99276838769</v>
      </c>
      <c r="L696" s="180">
        <f>(L647/L612)*AE80</f>
        <v>0</v>
      </c>
      <c r="M696" s="180">
        <f t="shared" si="20"/>
        <v>702950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4367557.0199999996</v>
      </c>
      <c r="D697" s="180">
        <f>(D615/D612)*AF76</f>
        <v>0</v>
      </c>
      <c r="E697" s="180">
        <f>(E623/E612)*SUM(C697:D697)</f>
        <v>270242.76380773302</v>
      </c>
      <c r="F697" s="180">
        <f>(F624/F612)*AF64</f>
        <v>1924.461472890981</v>
      </c>
      <c r="G697" s="180">
        <f>(G625/G612)*AF77</f>
        <v>94746.341799851914</v>
      </c>
      <c r="H697" s="180">
        <f>(H628/H612)*AF60</f>
        <v>273836.08624959347</v>
      </c>
      <c r="I697" s="180">
        <f>(I629/I612)*AF78</f>
        <v>0</v>
      </c>
      <c r="J697" s="180">
        <f>(J630/J612)*AF79</f>
        <v>139.46678257640488</v>
      </c>
      <c r="K697" s="180">
        <f>(K644/K612)*AF75</f>
        <v>337132.82970558974</v>
      </c>
      <c r="L697" s="180">
        <f>(L647/L612)*AF80</f>
        <v>0</v>
      </c>
      <c r="M697" s="180">
        <f t="shared" si="20"/>
        <v>978022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15958480.050000003</v>
      </c>
      <c r="D698" s="180">
        <f>(D615/D612)*AG76</f>
        <v>3873803.4318481507</v>
      </c>
      <c r="E698" s="180">
        <f>(E623/E612)*SUM(C698:D698)</f>
        <v>1227123.3268874635</v>
      </c>
      <c r="F698" s="180">
        <f>(F624/F612)*AG64</f>
        <v>20064.424456446337</v>
      </c>
      <c r="G698" s="180">
        <f>(G625/G612)*AG77</f>
        <v>42481.923373058409</v>
      </c>
      <c r="H698" s="180">
        <f>(H628/H612)*AG60</f>
        <v>539399.01343082194</v>
      </c>
      <c r="I698" s="180">
        <f>(I629/I612)*AG78</f>
        <v>601982.84834888089</v>
      </c>
      <c r="J698" s="180">
        <f>(J630/J612)*AG79</f>
        <v>59181.129511619758</v>
      </c>
      <c r="K698" s="180">
        <f>(K644/K612)*AG75</f>
        <v>5265353.338511846</v>
      </c>
      <c r="L698" s="180">
        <f>(L647/L612)*AG80</f>
        <v>1207544.8450566046</v>
      </c>
      <c r="M698" s="180">
        <f t="shared" si="20"/>
        <v>12836934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3209261.4900000007</v>
      </c>
      <c r="D701" s="180">
        <f>(D615/D612)*AJ76</f>
        <v>0</v>
      </c>
      <c r="E701" s="180">
        <f>(E623/E612)*SUM(C701:D701)</f>
        <v>198573.18195683762</v>
      </c>
      <c r="F701" s="180">
        <f>(F624/F612)*AJ64</f>
        <v>4646.7748043970996</v>
      </c>
      <c r="G701" s="180">
        <f>(G625/G612)*AJ77</f>
        <v>0</v>
      </c>
      <c r="H701" s="180">
        <f>(H628/H612)*AJ60</f>
        <v>144972.04566154952</v>
      </c>
      <c r="I701" s="180">
        <f>(I629/I612)*AJ78</f>
        <v>0</v>
      </c>
      <c r="J701" s="180">
        <f>(J630/J612)*AJ79</f>
        <v>2765.4181854737922</v>
      </c>
      <c r="K701" s="180">
        <f>(K644/K612)*AJ75</f>
        <v>124874.55121816542</v>
      </c>
      <c r="L701" s="180">
        <f>(L647/L612)*AJ80</f>
        <v>87821.443276843973</v>
      </c>
      <c r="M701" s="180">
        <f t="shared" si="20"/>
        <v>563653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952570.5</v>
      </c>
      <c r="D702" s="180">
        <f>(D615/D612)*AK76</f>
        <v>77721.837691284105</v>
      </c>
      <c r="E702" s="180">
        <f>(E623/E612)*SUM(C702:D702)</f>
        <v>63749.379250834099</v>
      </c>
      <c r="F702" s="180">
        <f>(F624/F612)*AK64</f>
        <v>16.58408128256016</v>
      </c>
      <c r="G702" s="180">
        <f>(G625/G612)*AK77</f>
        <v>0</v>
      </c>
      <c r="H702" s="180">
        <f>(H628/H612)*AK60</f>
        <v>61911.720180480334</v>
      </c>
      <c r="I702" s="180">
        <f>(I629/I612)*AK78</f>
        <v>12093.791079428393</v>
      </c>
      <c r="J702" s="180">
        <f>(J630/J612)*AK79</f>
        <v>0</v>
      </c>
      <c r="K702" s="180">
        <f>(K644/K612)*AK75</f>
        <v>126998.96070491715</v>
      </c>
      <c r="L702" s="180">
        <f>(L647/L612)*AK80</f>
        <v>0</v>
      </c>
      <c r="M702" s="180">
        <f t="shared" si="20"/>
        <v>342492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594824.14</v>
      </c>
      <c r="D703" s="180">
        <f>(D615/D612)*AL76</f>
        <v>0</v>
      </c>
      <c r="E703" s="180">
        <f>(E623/E612)*SUM(C703:D703)</f>
        <v>36804.767250218501</v>
      </c>
      <c r="F703" s="180">
        <f>(F624/F612)*AL64</f>
        <v>8.093017092082551</v>
      </c>
      <c r="G703" s="180">
        <f>(G625/G612)*AL77</f>
        <v>0</v>
      </c>
      <c r="H703" s="180">
        <f>(H628/H612)*AL60</f>
        <v>27394.566451539969</v>
      </c>
      <c r="I703" s="180">
        <f>(I629/I612)*AL78</f>
        <v>0</v>
      </c>
      <c r="J703" s="180">
        <f>(J630/J612)*AL79</f>
        <v>0</v>
      </c>
      <c r="K703" s="180">
        <f>(K644/K612)*AL75</f>
        <v>92110.7674801947</v>
      </c>
      <c r="L703" s="180">
        <f>(L647/L612)*AL80</f>
        <v>0</v>
      </c>
      <c r="M703" s="180">
        <f t="shared" si="20"/>
        <v>156318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103945189.26000002</v>
      </c>
      <c r="D713" s="180">
        <f>(D615/D612)*AV76</f>
        <v>381047.06370807934</v>
      </c>
      <c r="E713" s="180">
        <f>(E623/E612)*SUM(C713:D713)</f>
        <v>6455190.0095805926</v>
      </c>
      <c r="F713" s="180">
        <f>(F624/F612)*AV64</f>
        <v>60768.60308519689</v>
      </c>
      <c r="G713" s="180">
        <f>(G625/G612)*AV77</f>
        <v>0</v>
      </c>
      <c r="H713" s="180">
        <f>(H628/H612)*AV60</f>
        <v>2454881.8888553996</v>
      </c>
      <c r="I713" s="180">
        <f>(I629/I612)*AV78</f>
        <v>59201.98680786851</v>
      </c>
      <c r="J713" s="180">
        <f>(J630/J612)*AV79</f>
        <v>31509.087211451671</v>
      </c>
      <c r="K713" s="180">
        <f>(K644/K612)*AV75</f>
        <v>4693078.4136362271</v>
      </c>
      <c r="L713" s="180">
        <f>(L647/L612)*AV80</f>
        <v>197598.24737289894</v>
      </c>
      <c r="M713" s="180">
        <f t="shared" si="20"/>
        <v>14333275</v>
      </c>
      <c r="N713" s="199" t="s">
        <v>741</v>
      </c>
    </row>
    <row r="715" spans="1:15" ht="12.6" customHeight="1" x14ac:dyDescent="0.25">
      <c r="C715" s="180">
        <f>SUM(C614:C647)+SUM(C668:C713)</f>
        <v>548236789.72000003</v>
      </c>
      <c r="D715" s="180">
        <f>SUM(D616:D647)+SUM(D668:D713)</f>
        <v>46726368.820000008</v>
      </c>
      <c r="E715" s="180">
        <f>SUM(E624:E647)+SUM(E668:E713)</f>
        <v>31945541.459612489</v>
      </c>
      <c r="F715" s="180">
        <f>SUM(F625:F648)+SUM(F668:F713)</f>
        <v>1498217.6302748385</v>
      </c>
      <c r="G715" s="180">
        <f>SUM(G626:G647)+SUM(G668:G713)</f>
        <v>1420164.1287445666</v>
      </c>
      <c r="H715" s="180">
        <f>SUM(H629:H647)+SUM(H668:H713)</f>
        <v>12033501.626902156</v>
      </c>
      <c r="I715" s="180">
        <f>SUM(I630:I647)+SUM(I668:I713)</f>
        <v>6650836.4304283187</v>
      </c>
      <c r="J715" s="180">
        <f>SUM(J631:J647)+SUM(J668:J713)</f>
        <v>637452.03267665789</v>
      </c>
      <c r="K715" s="180">
        <f>SUM(K668:K713)</f>
        <v>60570272.162814908</v>
      </c>
      <c r="L715" s="180">
        <f>SUM(L668:L713)</f>
        <v>13502546.903814759</v>
      </c>
      <c r="M715" s="180">
        <f>SUM(M668:M713)</f>
        <v>161658908</v>
      </c>
      <c r="N715" s="198" t="s">
        <v>742</v>
      </c>
    </row>
    <row r="716" spans="1:15" ht="12.6" customHeight="1" x14ac:dyDescent="0.25">
      <c r="C716" s="180">
        <f>CE71</f>
        <v>548236789.72000015</v>
      </c>
      <c r="D716" s="180">
        <f>D615</f>
        <v>46726368.82</v>
      </c>
      <c r="E716" s="180">
        <f>E623</f>
        <v>31945541.459612489</v>
      </c>
      <c r="F716" s="180">
        <f>F624</f>
        <v>1498217.6302748392</v>
      </c>
      <c r="G716" s="180">
        <f>G625</f>
        <v>1420164.1287445663</v>
      </c>
      <c r="H716" s="180">
        <f>H628</f>
        <v>12033501.62690215</v>
      </c>
      <c r="I716" s="180">
        <f>I629</f>
        <v>6650836.4304283177</v>
      </c>
      <c r="J716" s="180">
        <f>J630</f>
        <v>637452.03267665778</v>
      </c>
      <c r="K716" s="180">
        <f>K644</f>
        <v>60570272.1628149</v>
      </c>
      <c r="L716" s="180">
        <f>L647</f>
        <v>13502546.903814761</v>
      </c>
      <c r="M716" s="180">
        <f>C648</f>
        <v>161658908.47999999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72" transitionEvaluation="1" transitionEntry="1" codeName="Sheet10">
    <pageSetUpPr autoPageBreaks="0" fitToPage="1"/>
  </sheetPr>
  <dimension ref="A1:CF817"/>
  <sheetViews>
    <sheetView showGridLines="0" topLeftCell="A472" zoomScale="80" zoomScaleNormal="80" workbookViewId="0">
      <selection activeCell="I516" sqref="I51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2036085.64</v>
      </c>
      <c r="D47" s="184">
        <v>0</v>
      </c>
      <c r="E47" s="184">
        <v>5200027.5999999987</v>
      </c>
      <c r="F47" s="184">
        <v>0</v>
      </c>
      <c r="G47" s="184">
        <v>0</v>
      </c>
      <c r="H47" s="184">
        <v>344237.3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1098198.92</v>
      </c>
      <c r="P47" s="184">
        <v>1800394.2</v>
      </c>
      <c r="Q47" s="184">
        <v>478867.69999999995</v>
      </c>
      <c r="R47" s="184">
        <v>137851.83000000002</v>
      </c>
      <c r="S47" s="184">
        <v>466870.46</v>
      </c>
      <c r="T47" s="184">
        <v>252378.01</v>
      </c>
      <c r="U47" s="184">
        <v>806345.49999999988</v>
      </c>
      <c r="V47" s="184">
        <v>51882.380000000005</v>
      </c>
      <c r="W47" s="184">
        <v>169825.31</v>
      </c>
      <c r="X47" s="184">
        <v>207502.65999999997</v>
      </c>
      <c r="Y47" s="184">
        <v>1034595.4499999998</v>
      </c>
      <c r="Z47" s="184">
        <v>999156.47</v>
      </c>
      <c r="AA47" s="184">
        <v>138620.66</v>
      </c>
      <c r="AB47" s="184">
        <v>909296.81</v>
      </c>
      <c r="AC47" s="184">
        <v>310615.16000000003</v>
      </c>
      <c r="AD47" s="184"/>
      <c r="AE47" s="184">
        <v>504834.56</v>
      </c>
      <c r="AF47" s="184">
        <v>665556.37</v>
      </c>
      <c r="AG47" s="184">
        <v>1340814.56</v>
      </c>
      <c r="AH47" s="184">
        <v>0</v>
      </c>
      <c r="AI47" s="184">
        <v>0</v>
      </c>
      <c r="AJ47" s="184">
        <v>395576.56</v>
      </c>
      <c r="AK47" s="184">
        <v>130631.89000000001</v>
      </c>
      <c r="AL47" s="184">
        <v>72080.899999999994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10723399.789999997</v>
      </c>
      <c r="AW47" s="184">
        <v>62783.839999999997</v>
      </c>
      <c r="AX47" s="184">
        <v>0</v>
      </c>
      <c r="AY47" s="184">
        <v>91147.23</v>
      </c>
      <c r="AZ47" s="184">
        <v>761107.39</v>
      </c>
      <c r="BA47" s="184">
        <v>34228.58</v>
      </c>
      <c r="BB47" s="184">
        <v>306643.52</v>
      </c>
      <c r="BC47" s="184">
        <v>0</v>
      </c>
      <c r="BD47" s="184">
        <v>131597.15</v>
      </c>
      <c r="BE47" s="184">
        <v>477887.11</v>
      </c>
      <c r="BF47" s="184">
        <v>724132.17999999993</v>
      </c>
      <c r="BG47" s="184">
        <v>64691.020000000004</v>
      </c>
      <c r="BH47" s="184">
        <v>1749379.01</v>
      </c>
      <c r="BI47" s="184"/>
      <c r="BJ47" s="184">
        <v>351697.84</v>
      </c>
      <c r="BK47" s="184">
        <v>471352.95999999996</v>
      </c>
      <c r="BL47" s="184">
        <v>641833.65</v>
      </c>
      <c r="BM47" s="184">
        <v>0</v>
      </c>
      <c r="BN47" s="184">
        <v>847131.16</v>
      </c>
      <c r="BO47" s="184">
        <v>60226.2</v>
      </c>
      <c r="BP47" s="184">
        <v>275037.52</v>
      </c>
      <c r="BQ47" s="184"/>
      <c r="BR47" s="184">
        <v>674333</v>
      </c>
      <c r="BS47" s="184">
        <v>27388.489999999998</v>
      </c>
      <c r="BT47" s="184">
        <v>20822.939999999999</v>
      </c>
      <c r="BU47" s="184">
        <v>0</v>
      </c>
      <c r="BV47" s="184">
        <v>398668.78</v>
      </c>
      <c r="BW47" s="184">
        <v>59411.18</v>
      </c>
      <c r="BX47" s="184">
        <v>299773.25999999995</v>
      </c>
      <c r="BY47" s="184">
        <v>345485.45</v>
      </c>
      <c r="BZ47" s="184">
        <v>565513.12</v>
      </c>
      <c r="CA47" s="184">
        <v>212831.03</v>
      </c>
      <c r="CB47" s="184">
        <v>172289.76</v>
      </c>
      <c r="CC47" s="184">
        <f>824084.66-1</f>
        <v>824083.66</v>
      </c>
      <c r="CD47" s="195"/>
      <c r="CE47" s="195">
        <f>SUM(C47:CC47)</f>
        <v>40927123.719999984</v>
      </c>
    </row>
    <row r="48" spans="1:83" ht="12.6" customHeight="1" x14ac:dyDescent="0.25">
      <c r="A48" s="175" t="s">
        <v>205</v>
      </c>
      <c r="B48" s="183">
        <v>13263988</v>
      </c>
      <c r="C48" s="242">
        <f>ROUND(((B48/CE61)*C61),0)</f>
        <v>727242</v>
      </c>
      <c r="D48" s="242">
        <f>ROUND(((B48/CE61)*D61),0)</f>
        <v>0</v>
      </c>
      <c r="E48" s="195">
        <f>ROUND(((B48/CE61)*E61),0)</f>
        <v>1686586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141045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398116</v>
      </c>
      <c r="P48" s="195">
        <f>ROUND(((B48/CE61)*P61),0)</f>
        <v>629171</v>
      </c>
      <c r="Q48" s="195">
        <f>ROUND(((B48/CE61)*Q61),0)</f>
        <v>168427</v>
      </c>
      <c r="R48" s="195">
        <f>ROUND(((B48/CE61)*R61),0)</f>
        <v>38605</v>
      </c>
      <c r="S48" s="195">
        <f>ROUND(((B48/CE61)*S61),0)</f>
        <v>118409</v>
      </c>
      <c r="T48" s="195">
        <f>ROUND(((B48/CE61)*T61),0)</f>
        <v>98634</v>
      </c>
      <c r="U48" s="195">
        <f>ROUND(((B48/CE61)*U61),0)</f>
        <v>244858</v>
      </c>
      <c r="V48" s="195">
        <f>ROUND(((B48/CE61)*V61),0)</f>
        <v>15636</v>
      </c>
      <c r="W48" s="195">
        <f>ROUND(((B48/CE61)*W61),0)</f>
        <v>59539</v>
      </c>
      <c r="X48" s="195">
        <f>ROUND(((B48/CE61)*X61),0)</f>
        <v>63279</v>
      </c>
      <c r="Y48" s="195">
        <f>ROUND(((B48/CE61)*Y61),0)</f>
        <v>333332</v>
      </c>
      <c r="Z48" s="195">
        <f>ROUND(((B48/CE61)*Z61),0)</f>
        <v>346308</v>
      </c>
      <c r="AA48" s="195">
        <f>ROUND(((B48/CE61)*AA61),0)</f>
        <v>42726</v>
      </c>
      <c r="AB48" s="195">
        <f>ROUND(((B48/CE61)*AB61),0)</f>
        <v>315516</v>
      </c>
      <c r="AC48" s="195">
        <f>ROUND(((B48/CE61)*AC61),0)</f>
        <v>86286</v>
      </c>
      <c r="AD48" s="195">
        <f>ROUND(((B48/CE61)*AD61),0)</f>
        <v>0</v>
      </c>
      <c r="AE48" s="195">
        <f>ROUND(((B48/CE61)*AE61),0)</f>
        <v>154721</v>
      </c>
      <c r="AF48" s="195">
        <f>ROUND(((B48/CE61)*AF61),0)</f>
        <v>181909</v>
      </c>
      <c r="AG48" s="195">
        <f>ROUND(((B48/CE61)*AG61),0)</f>
        <v>420200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115048</v>
      </c>
      <c r="AK48" s="195">
        <f>ROUND(((B48/CE61)*AK61),0)</f>
        <v>46481</v>
      </c>
      <c r="AL48" s="195">
        <f>ROUND(((B48/CE61)*AL61),0)</f>
        <v>24286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3649283</v>
      </c>
      <c r="AW48" s="195">
        <f>ROUND(((B48/CE61)*AW61),0)</f>
        <v>19666</v>
      </c>
      <c r="AX48" s="195">
        <f>ROUND(((B48/CE61)*AX61),0)</f>
        <v>0</v>
      </c>
      <c r="AY48" s="195">
        <f>ROUND(((B48/CE61)*AY61),0)</f>
        <v>23504</v>
      </c>
      <c r="AZ48" s="195">
        <f>ROUND(((B48/CE61)*AZ61),0)</f>
        <v>172649</v>
      </c>
      <c r="BA48" s="195">
        <f>ROUND(((B48/CE61)*BA61),0)</f>
        <v>9793</v>
      </c>
      <c r="BB48" s="195">
        <f>ROUND(((B48/CE61)*BB61),0)</f>
        <v>103490</v>
      </c>
      <c r="BC48" s="195">
        <f>ROUND(((B48/CE61)*BC61),0)</f>
        <v>0</v>
      </c>
      <c r="BD48" s="195">
        <f>ROUND(((B48/CE61)*BD61),0)</f>
        <v>35869</v>
      </c>
      <c r="BE48" s="195">
        <f>ROUND(((B48/CE61)*BE61),0)</f>
        <v>132433</v>
      </c>
      <c r="BF48" s="195">
        <f>ROUND(((B48/CE61)*BF61),0)</f>
        <v>171983</v>
      </c>
      <c r="BG48" s="195">
        <f>ROUND(((B48/CE61)*BG61),0)</f>
        <v>17312</v>
      </c>
      <c r="BH48" s="195">
        <f>ROUND(((B48/CE61)*BH61),0)</f>
        <v>584624</v>
      </c>
      <c r="BI48" s="195">
        <f>ROUND(((B48/CE61)*BI61),0)</f>
        <v>0</v>
      </c>
      <c r="BJ48" s="195">
        <f>ROUND(((B48/CE61)*BJ61),0)</f>
        <v>80601</v>
      </c>
      <c r="BK48" s="195">
        <f>ROUND(((B48/CE61)*BK61),0)</f>
        <v>134740</v>
      </c>
      <c r="BL48" s="195">
        <f>ROUND(((B48/CE61)*BL61),0)</f>
        <v>161278</v>
      </c>
      <c r="BM48" s="195">
        <f>ROUND(((B48/CE61)*BM61),0)</f>
        <v>0</v>
      </c>
      <c r="BN48" s="195">
        <f>ROUND(((B48/CE61)*BN61),0)</f>
        <v>260671</v>
      </c>
      <c r="BO48" s="195">
        <f>ROUND(((B48/CE61)*BO61),0)</f>
        <v>19824</v>
      </c>
      <c r="BP48" s="195">
        <f>ROUND(((B48/CE61)*BP61),0)</f>
        <v>86013</v>
      </c>
      <c r="BQ48" s="195">
        <f>ROUND(((B48/CE61)*BQ61),0)</f>
        <v>0</v>
      </c>
      <c r="BR48" s="195">
        <f>ROUND(((B48/CE61)*BR61),0)</f>
        <v>105941</v>
      </c>
      <c r="BS48" s="195">
        <f>ROUND(((B48/CE61)*BS61),0)</f>
        <v>10419</v>
      </c>
      <c r="BT48" s="195">
        <f>ROUND(((B48/CE61)*BT61),0)</f>
        <v>5719</v>
      </c>
      <c r="BU48" s="195">
        <f>ROUND(((B48/CE61)*BU61),0)</f>
        <v>0</v>
      </c>
      <c r="BV48" s="195">
        <f>ROUND(((B48/CE61)*BV61),0)</f>
        <v>109257</v>
      </c>
      <c r="BW48" s="195">
        <f>ROUND(((B48/CE61)*BW61),0)</f>
        <v>16058</v>
      </c>
      <c r="BX48" s="195">
        <f>ROUND(((B48/CE61)*BX61),0)</f>
        <v>104174</v>
      </c>
      <c r="BY48" s="195">
        <f>ROUND(((B48/CE61)*BY61),0)</f>
        <v>148270</v>
      </c>
      <c r="BZ48" s="195">
        <f>ROUND(((B48/CE61)*BZ61),0)</f>
        <v>164366</v>
      </c>
      <c r="CA48" s="195">
        <f>ROUND(((B48/CE61)*CA61),0)</f>
        <v>110909</v>
      </c>
      <c r="CB48" s="195">
        <f>ROUND(((B48/CE61)*CB61),0)</f>
        <v>48303</v>
      </c>
      <c r="CC48" s="195">
        <f>ROUND(((B48/CE61)*CC61),0)</f>
        <v>320479</v>
      </c>
      <c r="CD48" s="195"/>
      <c r="CE48" s="195">
        <f>SUM(C48:CD48)</f>
        <v>13263988</v>
      </c>
    </row>
    <row r="49" spans="1:84" ht="12.6" customHeight="1" x14ac:dyDescent="0.25">
      <c r="A49" s="175" t="s">
        <v>206</v>
      </c>
      <c r="B49" s="195">
        <f>B47+B48</f>
        <v>13263988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460090.64</v>
      </c>
      <c r="D51" s="184"/>
      <c r="E51" s="184">
        <v>419147.61</v>
      </c>
      <c r="F51" s="184"/>
      <c r="G51" s="184"/>
      <c r="H51" s="184">
        <v>16094.94</v>
      </c>
      <c r="I51" s="184"/>
      <c r="J51" s="184"/>
      <c r="K51" s="184"/>
      <c r="L51" s="184"/>
      <c r="M51" s="184"/>
      <c r="N51" s="184"/>
      <c r="O51" s="184">
        <v>73402.399999999994</v>
      </c>
      <c r="P51" s="184">
        <v>2113784.0199999996</v>
      </c>
      <c r="Q51" s="184">
        <v>2037.9</v>
      </c>
      <c r="R51" s="184">
        <v>252026.46</v>
      </c>
      <c r="S51" s="184">
        <v>715570.79999999993</v>
      </c>
      <c r="T51" s="184">
        <v>28866.21</v>
      </c>
      <c r="U51" s="184">
        <v>267315.49</v>
      </c>
      <c r="V51" s="184">
        <v>55200</v>
      </c>
      <c r="W51" s="184">
        <v>769689.95</v>
      </c>
      <c r="X51" s="184">
        <v>545211.24</v>
      </c>
      <c r="Y51" s="184">
        <v>906676.75</v>
      </c>
      <c r="Z51" s="184">
        <v>1969720.31</v>
      </c>
      <c r="AA51" s="184">
        <v>132423.10999999999</v>
      </c>
      <c r="AB51" s="184">
        <v>534519.9</v>
      </c>
      <c r="AC51" s="184">
        <v>56329.279999999999</v>
      </c>
      <c r="AD51" s="184"/>
      <c r="AE51" s="184">
        <v>900.66</v>
      </c>
      <c r="AF51" s="184">
        <v>25126.29</v>
      </c>
      <c r="AG51" s="184">
        <v>128065.34</v>
      </c>
      <c r="AH51" s="184"/>
      <c r="AI51" s="184"/>
      <c r="AJ51" s="184">
        <v>29034.109999999997</v>
      </c>
      <c r="AK51" s="184"/>
      <c r="AL51" s="184">
        <v>7965.8</v>
      </c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3386155.6800000006</v>
      </c>
      <c r="AW51" s="184"/>
      <c r="AX51" s="184"/>
      <c r="AY51" s="184"/>
      <c r="AZ51" s="184">
        <v>75182.499999999985</v>
      </c>
      <c r="BA51" s="184"/>
      <c r="BB51" s="184">
        <v>2805.75</v>
      </c>
      <c r="BC51" s="184"/>
      <c r="BD51" s="184">
        <v>51400.01</v>
      </c>
      <c r="BE51" s="184">
        <v>484177.25</v>
      </c>
      <c r="BF51" s="184">
        <v>21936.04</v>
      </c>
      <c r="BG51" s="184"/>
      <c r="BH51" s="184">
        <v>8082440.8700000001</v>
      </c>
      <c r="BI51" s="184"/>
      <c r="BJ51" s="184">
        <v>52572.74</v>
      </c>
      <c r="BK51" s="184">
        <v>21170.02</v>
      </c>
      <c r="BL51" s="184">
        <v>6058.24</v>
      </c>
      <c r="BM51" s="184"/>
      <c r="BN51" s="184">
        <v>576.36</v>
      </c>
      <c r="BO51" s="184"/>
      <c r="BP51" s="184">
        <v>3513.61</v>
      </c>
      <c r="BQ51" s="184"/>
      <c r="BR51" s="184">
        <v>26449.29</v>
      </c>
      <c r="BS51" s="184">
        <v>6810.16</v>
      </c>
      <c r="BT51" s="184"/>
      <c r="BU51" s="184"/>
      <c r="BV51" s="184">
        <v>1133.8399999999999</v>
      </c>
      <c r="BW51" s="184">
        <v>2297.46</v>
      </c>
      <c r="BX51" s="184"/>
      <c r="BY51" s="184"/>
      <c r="BZ51" s="184"/>
      <c r="CA51" s="184">
        <v>2236.02</v>
      </c>
      <c r="CB51" s="184">
        <v>533.4</v>
      </c>
      <c r="CC51" s="184">
        <f>350483.46+3</f>
        <v>350486.46</v>
      </c>
      <c r="CD51" s="195"/>
      <c r="CE51" s="195">
        <f>SUM(C51:CD51)</f>
        <v>22087134.909999989</v>
      </c>
    </row>
    <row r="52" spans="1:84" ht="12.6" customHeight="1" x14ac:dyDescent="0.25">
      <c r="A52" s="171" t="s">
        <v>208</v>
      </c>
      <c r="B52" s="184">
        <v>9603254</v>
      </c>
      <c r="C52" s="195">
        <f>ROUND((B52/(CE76+CF76)*C76),0)</f>
        <v>525498</v>
      </c>
      <c r="D52" s="195">
        <f>ROUND((B52/(CE76+CF76)*D76),0)</f>
        <v>0</v>
      </c>
      <c r="E52" s="195">
        <f>ROUND((B52/(CE76+CF76)*E76),0)</f>
        <v>2090155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115136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311868</v>
      </c>
      <c r="P52" s="195">
        <f>ROUND((B52/(CE76+CF76)*P76),0)</f>
        <v>1160086</v>
      </c>
      <c r="Q52" s="195">
        <f>ROUND((B52/(CE76+CF76)*Q76),0)</f>
        <v>155501</v>
      </c>
      <c r="R52" s="195">
        <f>ROUND((B52/(CE76+CF76)*R76),0)</f>
        <v>6130</v>
      </c>
      <c r="S52" s="195">
        <f>ROUND((B52/(CE76+CF76)*S76),0)</f>
        <v>204408</v>
      </c>
      <c r="T52" s="195">
        <f>ROUND((B52/(CE76+CF76)*T76),0)</f>
        <v>27205</v>
      </c>
      <c r="U52" s="195">
        <f>ROUND((B52/(CE76+CF76)*U76),0)</f>
        <v>220337</v>
      </c>
      <c r="V52" s="195">
        <f>ROUND((B52/(CE76+CF76)*V76),0)</f>
        <v>5995</v>
      </c>
      <c r="W52" s="195">
        <f>ROUND((B52/(CE76+CF76)*W76),0)</f>
        <v>33505</v>
      </c>
      <c r="X52" s="195">
        <f>ROUND((B52/(CE76+CF76)*X76),0)</f>
        <v>25625</v>
      </c>
      <c r="Y52" s="195">
        <f>ROUND((B52/(CE76+CF76)*Y76),0)</f>
        <v>217654</v>
      </c>
      <c r="Z52" s="195">
        <f>ROUND((B52/(CE76+CF76)*Z76),0)</f>
        <v>125698</v>
      </c>
      <c r="AA52" s="195">
        <f>ROUND((B52/(CE76+CF76)*AA76),0)</f>
        <v>70610</v>
      </c>
      <c r="AB52" s="195">
        <f>ROUND((B52/(CE76+CF76)*AB76),0)</f>
        <v>72257</v>
      </c>
      <c r="AC52" s="195">
        <f>ROUND((B52/(CE76+CF76)*AC76),0)</f>
        <v>22857</v>
      </c>
      <c r="AD52" s="195">
        <f>ROUND((B52/(CE76+CF76)*AD76),0)</f>
        <v>0</v>
      </c>
      <c r="AE52" s="195">
        <f>ROUND((B52/(CE76+CF76)*AE76),0)</f>
        <v>34626</v>
      </c>
      <c r="AF52" s="195">
        <f>ROUND((B52/(CE76+CF76)*AF76),0)</f>
        <v>0</v>
      </c>
      <c r="AG52" s="195">
        <f>ROUND((B52/(CE76+CF76)*AG76),0)</f>
        <v>631413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12566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65617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106373</v>
      </c>
      <c r="AZ52" s="195">
        <f>ROUND((B52/(CE76+CF76)*AZ76),0)</f>
        <v>150984</v>
      </c>
      <c r="BA52" s="195">
        <f>ROUND((B52/(CE76+CF76)*BA76),0)</f>
        <v>14146</v>
      </c>
      <c r="BB52" s="195">
        <f>ROUND((B52/(CE76+CF76)*BB76),0)</f>
        <v>22246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2747719</v>
      </c>
      <c r="BF52" s="195">
        <f>ROUND((B52/(CE76+CF76)*BF76),0)</f>
        <v>27018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210097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8406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102281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79236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9603253</v>
      </c>
    </row>
    <row r="53" spans="1:84" ht="12.6" customHeight="1" x14ac:dyDescent="0.25">
      <c r="A53" s="175" t="s">
        <v>206</v>
      </c>
      <c r="B53" s="195">
        <f>B51+B52</f>
        <v>9603254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>
        <v>11266</v>
      </c>
      <c r="D59" s="184"/>
      <c r="E59" s="184">
        <v>52596</v>
      </c>
      <c r="F59" s="184"/>
      <c r="G59" s="184">
        <v>0</v>
      </c>
      <c r="H59" s="184">
        <v>3779</v>
      </c>
      <c r="I59" s="184"/>
      <c r="J59" s="184"/>
      <c r="K59" s="184"/>
      <c r="L59" s="184"/>
      <c r="M59" s="184"/>
      <c r="N59" s="184"/>
      <c r="O59" s="184">
        <v>3609</v>
      </c>
      <c r="P59" s="185">
        <v>1414111</v>
      </c>
      <c r="Q59" s="185">
        <v>794145</v>
      </c>
      <c r="R59" s="185">
        <v>1410200</v>
      </c>
      <c r="S59" s="245"/>
      <c r="T59" s="245"/>
      <c r="U59" s="224">
        <v>1275289</v>
      </c>
      <c r="V59" s="185">
        <v>25357</v>
      </c>
      <c r="W59" s="185">
        <v>65307.54</v>
      </c>
      <c r="X59" s="185">
        <v>110984.82</v>
      </c>
      <c r="Y59" s="185">
        <v>146200</v>
      </c>
      <c r="Z59" s="185">
        <v>22274</v>
      </c>
      <c r="AA59" s="185">
        <v>23444.799999999999</v>
      </c>
      <c r="AB59" s="245"/>
      <c r="AC59" s="185"/>
      <c r="AD59" s="185"/>
      <c r="AE59" s="185"/>
      <c r="AF59" s="185">
        <v>37004</v>
      </c>
      <c r="AG59" s="185">
        <v>49960</v>
      </c>
      <c r="AH59" s="185"/>
      <c r="AI59" s="185"/>
      <c r="AJ59" s="185">
        <v>21838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291624</v>
      </c>
      <c r="AZ59" s="185">
        <v>665470</v>
      </c>
      <c r="BA59" s="245"/>
      <c r="BB59" s="245"/>
      <c r="BC59" s="245"/>
      <c r="BD59" s="245"/>
      <c r="BE59" s="221">
        <v>565507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>
        <v>119.54</v>
      </c>
      <c r="D60" s="187"/>
      <c r="E60" s="187">
        <v>344.22</v>
      </c>
      <c r="F60" s="223"/>
      <c r="G60" s="187"/>
      <c r="H60" s="187">
        <v>21.84</v>
      </c>
      <c r="I60" s="187"/>
      <c r="J60" s="223"/>
      <c r="K60" s="187"/>
      <c r="L60" s="187"/>
      <c r="M60" s="187"/>
      <c r="N60" s="187"/>
      <c r="O60" s="187">
        <v>64.34</v>
      </c>
      <c r="P60" s="221">
        <v>114.99</v>
      </c>
      <c r="Q60" s="221">
        <v>26.12</v>
      </c>
      <c r="R60" s="221">
        <v>8.9600000000000009</v>
      </c>
      <c r="S60" s="221">
        <v>37.89</v>
      </c>
      <c r="T60" s="221">
        <v>15.65</v>
      </c>
      <c r="U60" s="221">
        <v>68.81</v>
      </c>
      <c r="V60" s="221">
        <v>4.5199999999999996</v>
      </c>
      <c r="W60" s="221">
        <v>10.199999999999999</v>
      </c>
      <c r="X60" s="221">
        <v>12.18</v>
      </c>
      <c r="Y60" s="221">
        <v>67.849999999999994</v>
      </c>
      <c r="Z60" s="221">
        <v>63.38</v>
      </c>
      <c r="AA60" s="221">
        <v>6.8</v>
      </c>
      <c r="AB60" s="221">
        <v>54.13</v>
      </c>
      <c r="AC60" s="221">
        <v>17.940000000000001</v>
      </c>
      <c r="AD60" s="221"/>
      <c r="AE60" s="221">
        <v>33.369999999999997</v>
      </c>
      <c r="AF60" s="221">
        <v>51.73</v>
      </c>
      <c r="AG60" s="221">
        <v>85.82</v>
      </c>
      <c r="AH60" s="221"/>
      <c r="AI60" s="221"/>
      <c r="AJ60" s="221">
        <v>24.35</v>
      </c>
      <c r="AK60" s="221">
        <v>9.32</v>
      </c>
      <c r="AL60" s="221">
        <v>4.53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409.38</v>
      </c>
      <c r="AW60" s="221">
        <v>4.21</v>
      </c>
      <c r="AX60" s="221"/>
      <c r="AY60" s="221">
        <v>6.45</v>
      </c>
      <c r="AZ60" s="221">
        <v>64.599999999999994</v>
      </c>
      <c r="BA60" s="221">
        <v>4.22</v>
      </c>
      <c r="BB60" s="221">
        <v>18.350000000000001</v>
      </c>
      <c r="BC60" s="221"/>
      <c r="BD60" s="221">
        <v>9.32</v>
      </c>
      <c r="BE60" s="221">
        <v>32.49</v>
      </c>
      <c r="BF60" s="221">
        <v>70.709999999999994</v>
      </c>
      <c r="BG60" s="221">
        <v>6.61</v>
      </c>
      <c r="BH60" s="221">
        <v>95.56</v>
      </c>
      <c r="BI60" s="221"/>
      <c r="BJ60" s="221">
        <v>16.850000000000001</v>
      </c>
      <c r="BK60" s="221">
        <v>35.31</v>
      </c>
      <c r="BL60" s="221">
        <v>56.29</v>
      </c>
      <c r="BM60" s="221"/>
      <c r="BN60" s="221">
        <v>15.11</v>
      </c>
      <c r="BO60" s="221">
        <v>3.95</v>
      </c>
      <c r="BP60" s="221">
        <v>15.39</v>
      </c>
      <c r="BQ60" s="221"/>
      <c r="BR60" s="221">
        <v>19.89</v>
      </c>
      <c r="BS60" s="221">
        <v>1.85</v>
      </c>
      <c r="BT60" s="221">
        <v>1.43</v>
      </c>
      <c r="BU60" s="221"/>
      <c r="BV60" s="221">
        <v>30.45</v>
      </c>
      <c r="BW60" s="221">
        <v>3.81</v>
      </c>
      <c r="BX60" s="221">
        <v>17.61</v>
      </c>
      <c r="BY60" s="221">
        <v>23.93</v>
      </c>
      <c r="BZ60" s="221">
        <v>40.1</v>
      </c>
      <c r="CA60" s="221">
        <v>22.34</v>
      </c>
      <c r="CB60" s="221">
        <v>11.21</v>
      </c>
      <c r="CC60" s="221">
        <v>50.38</v>
      </c>
      <c r="CD60" s="246" t="s">
        <v>221</v>
      </c>
      <c r="CE60" s="248">
        <f t="shared" ref="CE60:CE70" si="0">SUM(C60:CD60)</f>
        <v>2356.2799999999988</v>
      </c>
    </row>
    <row r="61" spans="1:84" ht="12.6" customHeight="1" x14ac:dyDescent="0.25">
      <c r="A61" s="171" t="s">
        <v>235</v>
      </c>
      <c r="B61" s="175"/>
      <c r="C61" s="184">
        <v>12685826.350000001</v>
      </c>
      <c r="D61" s="184"/>
      <c r="E61" s="184">
        <v>29420362.960000008</v>
      </c>
      <c r="F61" s="185"/>
      <c r="G61" s="184"/>
      <c r="H61" s="184">
        <v>2460352.5499999993</v>
      </c>
      <c r="I61" s="185"/>
      <c r="J61" s="185"/>
      <c r="K61" s="185"/>
      <c r="L61" s="185"/>
      <c r="M61" s="184"/>
      <c r="N61" s="184"/>
      <c r="O61" s="184">
        <v>6944622.4099999992</v>
      </c>
      <c r="P61" s="185">
        <v>10975098.229999999</v>
      </c>
      <c r="Q61" s="185">
        <v>2937995.1300000013</v>
      </c>
      <c r="R61" s="185">
        <v>673418.77</v>
      </c>
      <c r="S61" s="185">
        <v>2065495.4499999995</v>
      </c>
      <c r="T61" s="185">
        <v>1720539.7400000005</v>
      </c>
      <c r="U61" s="185">
        <v>4271241.17</v>
      </c>
      <c r="V61" s="185">
        <v>272755.41000000003</v>
      </c>
      <c r="W61" s="185">
        <v>1038578.91</v>
      </c>
      <c r="X61" s="185">
        <v>1103815.3800000001</v>
      </c>
      <c r="Y61" s="185">
        <v>5814552.910000002</v>
      </c>
      <c r="Z61" s="185">
        <v>6040900.1799999978</v>
      </c>
      <c r="AA61" s="185">
        <v>745306.89</v>
      </c>
      <c r="AB61" s="185">
        <v>5503781.4799999995</v>
      </c>
      <c r="AC61" s="185">
        <v>1505154.01</v>
      </c>
      <c r="AD61" s="185"/>
      <c r="AE61" s="185">
        <v>2698916.1799999992</v>
      </c>
      <c r="AF61" s="185">
        <v>3173169.5800000005</v>
      </c>
      <c r="AG61" s="185">
        <v>7329860.2000000002</v>
      </c>
      <c r="AH61" s="185"/>
      <c r="AI61" s="185"/>
      <c r="AJ61" s="185">
        <v>2006869.2199999993</v>
      </c>
      <c r="AK61" s="185">
        <v>810795.37000000011</v>
      </c>
      <c r="AL61" s="185">
        <v>423639.05000000005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63657125.29999999</v>
      </c>
      <c r="AW61" s="185">
        <v>343054.71999999991</v>
      </c>
      <c r="AX61" s="185"/>
      <c r="AY61" s="185">
        <v>410000.28</v>
      </c>
      <c r="AZ61" s="185">
        <v>3011639.2999999993</v>
      </c>
      <c r="BA61" s="185">
        <v>170825.15999999997</v>
      </c>
      <c r="BB61" s="185">
        <v>1805256.96</v>
      </c>
      <c r="BC61" s="185"/>
      <c r="BD61" s="185">
        <v>625693.79</v>
      </c>
      <c r="BE61" s="185">
        <v>2310121.67</v>
      </c>
      <c r="BF61" s="185">
        <v>3000021.0399999996</v>
      </c>
      <c r="BG61" s="185">
        <v>301986.01999999996</v>
      </c>
      <c r="BH61" s="185">
        <v>10198019.289999999</v>
      </c>
      <c r="BI61" s="185"/>
      <c r="BJ61" s="185">
        <v>1405975.46</v>
      </c>
      <c r="BK61" s="185">
        <v>2350375.6400000006</v>
      </c>
      <c r="BL61" s="185">
        <v>2813282.37</v>
      </c>
      <c r="BM61" s="185"/>
      <c r="BN61" s="185">
        <v>4547069.2299999995</v>
      </c>
      <c r="BO61" s="185">
        <v>345802.98</v>
      </c>
      <c r="BP61" s="185">
        <v>1500393.6099999996</v>
      </c>
      <c r="BQ61" s="185"/>
      <c r="BR61" s="185">
        <v>1848014.17</v>
      </c>
      <c r="BS61" s="185">
        <v>181747.39</v>
      </c>
      <c r="BT61" s="185">
        <v>99767.23</v>
      </c>
      <c r="BU61" s="185"/>
      <c r="BV61" s="185">
        <v>1905846.34</v>
      </c>
      <c r="BW61" s="185">
        <v>280118.16000000003</v>
      </c>
      <c r="BX61" s="185">
        <v>1817184.0799999996</v>
      </c>
      <c r="BY61" s="185">
        <v>2586374.7699999996</v>
      </c>
      <c r="BZ61" s="185">
        <v>2867161.38</v>
      </c>
      <c r="CA61" s="185">
        <v>1934667.9100000001</v>
      </c>
      <c r="CB61" s="185">
        <v>842579.5</v>
      </c>
      <c r="CC61" s="185">
        <v>5590357.5</v>
      </c>
      <c r="CD61" s="246" t="s">
        <v>221</v>
      </c>
      <c r="CE61" s="195">
        <f t="shared" si="0"/>
        <v>231373508.77999994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2763328</v>
      </c>
      <c r="D62" s="195">
        <f t="shared" si="1"/>
        <v>0</v>
      </c>
      <c r="E62" s="195">
        <f t="shared" si="1"/>
        <v>6886614</v>
      </c>
      <c r="F62" s="195">
        <f t="shared" si="1"/>
        <v>0</v>
      </c>
      <c r="G62" s="195">
        <f t="shared" si="1"/>
        <v>0</v>
      </c>
      <c r="H62" s="195">
        <f t="shared" si="1"/>
        <v>485282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1496315</v>
      </c>
      <c r="P62" s="195">
        <f t="shared" si="1"/>
        <v>2429565</v>
      </c>
      <c r="Q62" s="195">
        <f t="shared" si="1"/>
        <v>647295</v>
      </c>
      <c r="R62" s="195">
        <f t="shared" si="1"/>
        <v>176457</v>
      </c>
      <c r="S62" s="195">
        <f t="shared" si="1"/>
        <v>585279</v>
      </c>
      <c r="T62" s="195">
        <f t="shared" si="1"/>
        <v>351012</v>
      </c>
      <c r="U62" s="195">
        <f t="shared" si="1"/>
        <v>1051204</v>
      </c>
      <c r="V62" s="195">
        <f t="shared" si="1"/>
        <v>67518</v>
      </c>
      <c r="W62" s="195">
        <f t="shared" si="1"/>
        <v>229364</v>
      </c>
      <c r="X62" s="195">
        <f t="shared" si="1"/>
        <v>270782</v>
      </c>
      <c r="Y62" s="195">
        <f t="shared" si="1"/>
        <v>1367927</v>
      </c>
      <c r="Z62" s="195">
        <f t="shared" si="1"/>
        <v>1345464</v>
      </c>
      <c r="AA62" s="195">
        <f t="shared" si="1"/>
        <v>181347</v>
      </c>
      <c r="AB62" s="195">
        <f t="shared" si="1"/>
        <v>1224813</v>
      </c>
      <c r="AC62" s="195">
        <f t="shared" si="1"/>
        <v>396901</v>
      </c>
      <c r="AD62" s="195">
        <f t="shared" si="1"/>
        <v>0</v>
      </c>
      <c r="AE62" s="195">
        <f t="shared" si="1"/>
        <v>659556</v>
      </c>
      <c r="AF62" s="195">
        <f t="shared" si="1"/>
        <v>847465</v>
      </c>
      <c r="AG62" s="195">
        <f t="shared" si="1"/>
        <v>1761015</v>
      </c>
      <c r="AH62" s="195">
        <f t="shared" si="1"/>
        <v>0</v>
      </c>
      <c r="AI62" s="195">
        <f t="shared" si="1"/>
        <v>0</v>
      </c>
      <c r="AJ62" s="195">
        <f t="shared" si="1"/>
        <v>510625</v>
      </c>
      <c r="AK62" s="195">
        <f t="shared" si="1"/>
        <v>177113</v>
      </c>
      <c r="AL62" s="195">
        <f t="shared" si="1"/>
        <v>96367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14372683</v>
      </c>
      <c r="AW62" s="195">
        <f t="shared" si="1"/>
        <v>82450</v>
      </c>
      <c r="AX62" s="195">
        <f t="shared" si="1"/>
        <v>0</v>
      </c>
      <c r="AY62" s="195">
        <f>ROUND(AY47+AY48,0)</f>
        <v>114651</v>
      </c>
      <c r="AZ62" s="195">
        <f>ROUND(AZ47+AZ48,0)</f>
        <v>933756</v>
      </c>
      <c r="BA62" s="195">
        <f>ROUND(BA47+BA48,0)</f>
        <v>44022</v>
      </c>
      <c r="BB62" s="195">
        <f t="shared" si="1"/>
        <v>410134</v>
      </c>
      <c r="BC62" s="195">
        <f t="shared" si="1"/>
        <v>0</v>
      </c>
      <c r="BD62" s="195">
        <f t="shared" si="1"/>
        <v>167466</v>
      </c>
      <c r="BE62" s="195">
        <f t="shared" si="1"/>
        <v>610320</v>
      </c>
      <c r="BF62" s="195">
        <f t="shared" si="1"/>
        <v>896115</v>
      </c>
      <c r="BG62" s="195">
        <f t="shared" si="1"/>
        <v>82003</v>
      </c>
      <c r="BH62" s="195">
        <f t="shared" si="1"/>
        <v>2334003</v>
      </c>
      <c r="BI62" s="195">
        <f t="shared" si="1"/>
        <v>0</v>
      </c>
      <c r="BJ62" s="195">
        <f t="shared" si="1"/>
        <v>432299</v>
      </c>
      <c r="BK62" s="195">
        <f t="shared" si="1"/>
        <v>606093</v>
      </c>
      <c r="BL62" s="195">
        <f t="shared" si="1"/>
        <v>803112</v>
      </c>
      <c r="BM62" s="195">
        <f t="shared" si="1"/>
        <v>0</v>
      </c>
      <c r="BN62" s="195">
        <f t="shared" si="1"/>
        <v>1107802</v>
      </c>
      <c r="BO62" s="195">
        <f t="shared" ref="BO62:CC62" si="2">ROUND(BO47+BO48,0)</f>
        <v>80050</v>
      </c>
      <c r="BP62" s="195">
        <f t="shared" si="2"/>
        <v>361051</v>
      </c>
      <c r="BQ62" s="195">
        <f t="shared" si="2"/>
        <v>0</v>
      </c>
      <c r="BR62" s="195">
        <f t="shared" si="2"/>
        <v>780274</v>
      </c>
      <c r="BS62" s="195">
        <f t="shared" si="2"/>
        <v>37807</v>
      </c>
      <c r="BT62" s="195">
        <f t="shared" si="2"/>
        <v>26542</v>
      </c>
      <c r="BU62" s="195">
        <f t="shared" si="2"/>
        <v>0</v>
      </c>
      <c r="BV62" s="195">
        <f t="shared" si="2"/>
        <v>507926</v>
      </c>
      <c r="BW62" s="195">
        <f t="shared" si="2"/>
        <v>75469</v>
      </c>
      <c r="BX62" s="195">
        <f t="shared" si="2"/>
        <v>403947</v>
      </c>
      <c r="BY62" s="195">
        <f t="shared" si="2"/>
        <v>493755</v>
      </c>
      <c r="BZ62" s="195">
        <f t="shared" si="2"/>
        <v>729879</v>
      </c>
      <c r="CA62" s="195">
        <f t="shared" si="2"/>
        <v>323740</v>
      </c>
      <c r="CB62" s="195">
        <f t="shared" si="2"/>
        <v>220593</v>
      </c>
      <c r="CC62" s="195">
        <f t="shared" si="2"/>
        <v>1144563</v>
      </c>
      <c r="CD62" s="246" t="s">
        <v>221</v>
      </c>
      <c r="CE62" s="195">
        <f t="shared" si="0"/>
        <v>54191113</v>
      </c>
      <c r="CF62" s="249"/>
    </row>
    <row r="63" spans="1:84" ht="12.6" customHeight="1" x14ac:dyDescent="0.25">
      <c r="A63" s="171" t="s">
        <v>236</v>
      </c>
      <c r="B63" s="175"/>
      <c r="C63" s="184">
        <v>632307.82999999996</v>
      </c>
      <c r="D63" s="184"/>
      <c r="E63" s="184">
        <v>3077164.72</v>
      </c>
      <c r="F63" s="185"/>
      <c r="G63" s="184"/>
      <c r="H63" s="184">
        <v>316419.38</v>
      </c>
      <c r="I63" s="185"/>
      <c r="J63" s="185"/>
      <c r="K63" s="185"/>
      <c r="L63" s="185"/>
      <c r="M63" s="184"/>
      <c r="N63" s="184"/>
      <c r="O63" s="184">
        <v>42436.25</v>
      </c>
      <c r="P63" s="185">
        <v>1292632.6099999999</v>
      </c>
      <c r="Q63" s="185">
        <v>49081.14</v>
      </c>
      <c r="R63" s="185">
        <v>52162.5</v>
      </c>
      <c r="S63" s="185">
        <v>2105434.15</v>
      </c>
      <c r="T63" s="185">
        <v>134689.91</v>
      </c>
      <c r="U63" s="185">
        <v>267215.74</v>
      </c>
      <c r="V63" s="185">
        <v>107544</v>
      </c>
      <c r="W63" s="185"/>
      <c r="X63" s="185">
        <v>99665</v>
      </c>
      <c r="Y63" s="185">
        <v>64854.049999999996</v>
      </c>
      <c r="Z63" s="185">
        <v>333359.71999999997</v>
      </c>
      <c r="AA63" s="185">
        <v>1375</v>
      </c>
      <c r="AB63" s="185"/>
      <c r="AC63" s="185">
        <v>17451</v>
      </c>
      <c r="AD63" s="185"/>
      <c r="AE63" s="185"/>
      <c r="AF63" s="185">
        <v>267690</v>
      </c>
      <c r="AG63" s="185">
        <v>3518242.1799999997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2353775.1899999995</v>
      </c>
      <c r="AW63" s="185">
        <v>24217.5</v>
      </c>
      <c r="AX63" s="185"/>
      <c r="AY63" s="185"/>
      <c r="AZ63" s="185"/>
      <c r="BA63" s="185"/>
      <c r="BB63" s="185"/>
      <c r="BC63" s="185"/>
      <c r="BD63" s="185"/>
      <c r="BE63" s="185">
        <v>744.2</v>
      </c>
      <c r="BF63" s="185"/>
      <c r="BG63" s="185">
        <v>3468</v>
      </c>
      <c r="BH63" s="185">
        <v>479839.01</v>
      </c>
      <c r="BI63" s="185"/>
      <c r="BJ63" s="185">
        <v>252354.86000000002</v>
      </c>
      <c r="BK63" s="185">
        <v>142135.5</v>
      </c>
      <c r="BL63" s="185"/>
      <c r="BM63" s="185"/>
      <c r="BN63" s="185">
        <v>850958.96</v>
      </c>
      <c r="BO63" s="185">
        <v>17590.310000000001</v>
      </c>
      <c r="BP63" s="185">
        <v>194772.03</v>
      </c>
      <c r="BQ63" s="185"/>
      <c r="BR63" s="185">
        <v>1068232.07</v>
      </c>
      <c r="BS63" s="185"/>
      <c r="BT63" s="185"/>
      <c r="BU63" s="185"/>
      <c r="BV63" s="185">
        <v>300516.84000000003</v>
      </c>
      <c r="BW63" s="185">
        <v>124311.12</v>
      </c>
      <c r="BX63" s="185">
        <v>481681.36</v>
      </c>
      <c r="BY63" s="185">
        <v>389906.06</v>
      </c>
      <c r="BZ63" s="185">
        <v>870001.84000000008</v>
      </c>
      <c r="CA63" s="185"/>
      <c r="CB63" s="185">
        <v>61640</v>
      </c>
      <c r="CC63" s="185">
        <v>506703.5</v>
      </c>
      <c r="CD63" s="246" t="s">
        <v>221</v>
      </c>
      <c r="CE63" s="195">
        <f t="shared" si="0"/>
        <v>20502573.529999997</v>
      </c>
      <c r="CF63" s="249"/>
    </row>
    <row r="64" spans="1:84" ht="12.6" customHeight="1" x14ac:dyDescent="0.25">
      <c r="A64" s="171" t="s">
        <v>237</v>
      </c>
      <c r="B64" s="175"/>
      <c r="C64" s="184">
        <v>1568305.2200000004</v>
      </c>
      <c r="D64" s="184"/>
      <c r="E64" s="185">
        <v>2670877.7999999998</v>
      </c>
      <c r="F64" s="185"/>
      <c r="G64" s="184"/>
      <c r="H64" s="184">
        <v>41666.530000000006</v>
      </c>
      <c r="I64" s="185"/>
      <c r="J64" s="185"/>
      <c r="K64" s="185"/>
      <c r="L64" s="185"/>
      <c r="M64" s="184"/>
      <c r="N64" s="184"/>
      <c r="O64" s="184">
        <v>837445.9800000001</v>
      </c>
      <c r="P64" s="185">
        <v>36845575.790000014</v>
      </c>
      <c r="Q64" s="185">
        <v>147241.28999999998</v>
      </c>
      <c r="R64" s="185">
        <v>1314626.5399999998</v>
      </c>
      <c r="S64" s="185">
        <v>2612290.2199999997</v>
      </c>
      <c r="T64" s="185">
        <v>346514.72000000003</v>
      </c>
      <c r="U64" s="185">
        <v>3030636.3599999985</v>
      </c>
      <c r="V64" s="185">
        <v>62364.21</v>
      </c>
      <c r="W64" s="185">
        <v>229477.39</v>
      </c>
      <c r="X64" s="185">
        <v>416987.56999999995</v>
      </c>
      <c r="Y64" s="185">
        <v>377553.78999999992</v>
      </c>
      <c r="Z64" s="185">
        <v>11561036.910000006</v>
      </c>
      <c r="AA64" s="185">
        <v>454977.82</v>
      </c>
      <c r="AB64" s="185">
        <v>18835697.150000006</v>
      </c>
      <c r="AC64" s="185">
        <v>201523.24000000002</v>
      </c>
      <c r="AD64" s="185"/>
      <c r="AE64" s="185">
        <v>6382.0799999999981</v>
      </c>
      <c r="AF64" s="185">
        <v>119273.45999999999</v>
      </c>
      <c r="AG64" s="185">
        <v>1167996.17</v>
      </c>
      <c r="AH64" s="185"/>
      <c r="AI64" s="185"/>
      <c r="AJ64" s="185">
        <v>279422.90000000002</v>
      </c>
      <c r="AK64" s="185">
        <v>1117.5</v>
      </c>
      <c r="AL64" s="185">
        <v>41.5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3453102.7799999989</v>
      </c>
      <c r="AW64" s="185">
        <v>1188.5999999999999</v>
      </c>
      <c r="AX64" s="185"/>
      <c r="AY64" s="185">
        <v>8453.02</v>
      </c>
      <c r="AZ64" s="185">
        <v>2640841.08</v>
      </c>
      <c r="BA64" s="185">
        <v>95.27000000000001</v>
      </c>
      <c r="BB64" s="185">
        <v>28803.56</v>
      </c>
      <c r="BC64" s="185"/>
      <c r="BD64" s="185">
        <v>16413.169999999998</v>
      </c>
      <c r="BE64" s="185">
        <v>529133.23999999987</v>
      </c>
      <c r="BF64" s="185">
        <v>381316.73</v>
      </c>
      <c r="BG64" s="185">
        <v>606.65000000000009</v>
      </c>
      <c r="BH64" s="185">
        <v>359383.32</v>
      </c>
      <c r="BI64" s="185">
        <v>12850.9</v>
      </c>
      <c r="BJ64" s="185">
        <v>34407.96</v>
      </c>
      <c r="BK64" s="185">
        <v>21055.52</v>
      </c>
      <c r="BL64" s="185">
        <v>55469.73</v>
      </c>
      <c r="BM64" s="185"/>
      <c r="BN64" s="185">
        <v>128470.12000000001</v>
      </c>
      <c r="BO64" s="185">
        <v>26899.48</v>
      </c>
      <c r="BP64" s="185">
        <v>343400.09</v>
      </c>
      <c r="BQ64" s="185"/>
      <c r="BR64" s="185">
        <v>70559.650000000009</v>
      </c>
      <c r="BS64" s="185">
        <v>21073.97</v>
      </c>
      <c r="BT64" s="185">
        <v>9682.25</v>
      </c>
      <c r="BU64" s="185"/>
      <c r="BV64" s="185">
        <v>6738.5499999999993</v>
      </c>
      <c r="BW64" s="185">
        <v>149261.12</v>
      </c>
      <c r="BX64" s="185">
        <v>38005.74</v>
      </c>
      <c r="BY64" s="185">
        <v>33668.160000000003</v>
      </c>
      <c r="BZ64" s="185">
        <v>1811.13</v>
      </c>
      <c r="CA64" s="185">
        <v>40489.99</v>
      </c>
      <c r="CB64" s="185">
        <v>27721.57</v>
      </c>
      <c r="CC64" s="185">
        <f>-747587+1</f>
        <v>-747586</v>
      </c>
      <c r="CD64" s="246" t="s">
        <v>221</v>
      </c>
      <c r="CE64" s="195">
        <f t="shared" si="0"/>
        <v>90822349.489999995</v>
      </c>
      <c r="CF64" s="249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>
        <v>0</v>
      </c>
      <c r="T65" s="185">
        <v>3681.26</v>
      </c>
      <c r="U65" s="185"/>
      <c r="V65" s="185"/>
      <c r="W65" s="185"/>
      <c r="X65" s="185"/>
      <c r="Y65" s="185"/>
      <c r="Z65" s="185"/>
      <c r="AA65" s="185">
        <v>76.16</v>
      </c>
      <c r="AB65" s="185"/>
      <c r="AC65" s="185"/>
      <c r="AD65" s="185"/>
      <c r="AE65" s="185"/>
      <c r="AF65" s="185">
        <v>15454.99</v>
      </c>
      <c r="AG65" s="185"/>
      <c r="AH65" s="185"/>
      <c r="AI65" s="185"/>
      <c r="AJ65" s="185">
        <v>64.86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116213.47</v>
      </c>
      <c r="AW65" s="185"/>
      <c r="AX65" s="185"/>
      <c r="AY65" s="185"/>
      <c r="AZ65" s="185"/>
      <c r="BA65" s="185"/>
      <c r="BB65" s="185"/>
      <c r="BC65" s="185"/>
      <c r="BD65" s="185"/>
      <c r="BE65" s="185">
        <v>2581472.08</v>
      </c>
      <c r="BF65" s="185">
        <v>473282.68</v>
      </c>
      <c r="BG65" s="185"/>
      <c r="BH65" s="185">
        <v>857190.37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26918.49</v>
      </c>
      <c r="CD65" s="246" t="s">
        <v>221</v>
      </c>
      <c r="CE65" s="195">
        <f t="shared" si="0"/>
        <v>4074354.3600000008</v>
      </c>
      <c r="CF65" s="249"/>
    </row>
    <row r="66" spans="1:84" ht="12.6" customHeight="1" x14ac:dyDescent="0.25">
      <c r="A66" s="171" t="s">
        <v>239</v>
      </c>
      <c r="B66" s="175"/>
      <c r="C66" s="184">
        <v>662868.14</v>
      </c>
      <c r="D66" s="184"/>
      <c r="E66" s="184">
        <v>488631.48000000004</v>
      </c>
      <c r="F66" s="184"/>
      <c r="G66" s="184"/>
      <c r="H66" s="184">
        <v>7574.35</v>
      </c>
      <c r="I66" s="184"/>
      <c r="J66" s="184"/>
      <c r="K66" s="185"/>
      <c r="L66" s="185"/>
      <c r="M66" s="184"/>
      <c r="N66" s="184"/>
      <c r="O66" s="185">
        <v>143218.87</v>
      </c>
      <c r="P66" s="185">
        <v>1596565.8299999998</v>
      </c>
      <c r="Q66" s="185">
        <v>39908.270000000004</v>
      </c>
      <c r="R66" s="185">
        <v>2014.8</v>
      </c>
      <c r="S66" s="184">
        <v>2458729.96</v>
      </c>
      <c r="T66" s="184">
        <v>107965.44</v>
      </c>
      <c r="U66" s="185">
        <v>4900809.87</v>
      </c>
      <c r="V66" s="185">
        <v>28138.28</v>
      </c>
      <c r="W66" s="185">
        <v>574274.41</v>
      </c>
      <c r="X66" s="185">
        <v>426658.94</v>
      </c>
      <c r="Y66" s="185">
        <v>1144930.1000000001</v>
      </c>
      <c r="Z66" s="185">
        <v>1759845.3899999994</v>
      </c>
      <c r="AA66" s="185">
        <v>383472.69999999995</v>
      </c>
      <c r="AB66" s="185">
        <v>262702.70000000007</v>
      </c>
      <c r="AC66" s="185">
        <v>70516.44</v>
      </c>
      <c r="AD66" s="185">
        <v>738428.58</v>
      </c>
      <c r="AE66" s="185">
        <v>14343.9</v>
      </c>
      <c r="AF66" s="185">
        <v>57866.869999999995</v>
      </c>
      <c r="AG66" s="185">
        <v>191365.73</v>
      </c>
      <c r="AH66" s="185"/>
      <c r="AI66" s="185"/>
      <c r="AJ66" s="185">
        <v>29860.75</v>
      </c>
      <c r="AK66" s="185">
        <v>72.599999999999994</v>
      </c>
      <c r="AL66" s="185">
        <v>2438.09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1494049.2799999996</v>
      </c>
      <c r="AW66" s="185">
        <v>14137.98</v>
      </c>
      <c r="AX66" s="185"/>
      <c r="AY66" s="185">
        <v>12312.59</v>
      </c>
      <c r="AZ66" s="185">
        <v>153585.47999999998</v>
      </c>
      <c r="BA66" s="185">
        <v>13479.46</v>
      </c>
      <c r="BB66" s="185">
        <v>786473.98</v>
      </c>
      <c r="BC66" s="185"/>
      <c r="BD66" s="185">
        <v>327774.54000000004</v>
      </c>
      <c r="BE66" s="185">
        <v>2042858.8100000003</v>
      </c>
      <c r="BF66" s="185">
        <v>333111.28000000003</v>
      </c>
      <c r="BG66" s="185">
        <v>2268.7199999999998</v>
      </c>
      <c r="BH66" s="185">
        <v>8869020.5399999991</v>
      </c>
      <c r="BI66" s="185">
        <v>8886.39</v>
      </c>
      <c r="BJ66" s="185">
        <v>195273.95</v>
      </c>
      <c r="BK66" s="185">
        <v>2017915.7599999998</v>
      </c>
      <c r="BL66" s="185">
        <v>391559.3</v>
      </c>
      <c r="BM66" s="185"/>
      <c r="BN66" s="185">
        <v>294667.49</v>
      </c>
      <c r="BO66" s="185">
        <v>352.86</v>
      </c>
      <c r="BP66" s="185">
        <v>1058729.67</v>
      </c>
      <c r="BQ66" s="185"/>
      <c r="BR66" s="185">
        <v>608194.12</v>
      </c>
      <c r="BS66" s="185">
        <v>23564.309999999998</v>
      </c>
      <c r="BT66" s="185"/>
      <c r="BU66" s="185"/>
      <c r="BV66" s="185">
        <v>120626.94999999998</v>
      </c>
      <c r="BW66" s="185">
        <v>164477.90000000002</v>
      </c>
      <c r="BX66" s="185">
        <v>266967.77</v>
      </c>
      <c r="BY66" s="185">
        <v>127112.25</v>
      </c>
      <c r="BZ66" s="185"/>
      <c r="CA66" s="185">
        <v>59868.5</v>
      </c>
      <c r="CB66" s="185">
        <v>95879.92</v>
      </c>
      <c r="CC66" s="185">
        <v>2630021.5</v>
      </c>
      <c r="CD66" s="246" t="s">
        <v>221</v>
      </c>
      <c r="CE66" s="195">
        <f t="shared" si="0"/>
        <v>38206373.789999999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985589</v>
      </c>
      <c r="D67" s="195">
        <f>ROUND(D51+D52,0)</f>
        <v>0</v>
      </c>
      <c r="E67" s="195">
        <f t="shared" ref="E67:BP67" si="3">ROUND(E51+E52,0)</f>
        <v>2509303</v>
      </c>
      <c r="F67" s="195">
        <f t="shared" si="3"/>
        <v>0</v>
      </c>
      <c r="G67" s="195">
        <f t="shared" si="3"/>
        <v>0</v>
      </c>
      <c r="H67" s="195">
        <f t="shared" si="3"/>
        <v>131231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385270</v>
      </c>
      <c r="P67" s="195">
        <f t="shared" si="3"/>
        <v>3273870</v>
      </c>
      <c r="Q67" s="195">
        <f t="shared" si="3"/>
        <v>157539</v>
      </c>
      <c r="R67" s="195">
        <f t="shared" si="3"/>
        <v>258156</v>
      </c>
      <c r="S67" s="195">
        <f t="shared" si="3"/>
        <v>919979</v>
      </c>
      <c r="T67" s="195">
        <f t="shared" si="3"/>
        <v>56071</v>
      </c>
      <c r="U67" s="195">
        <f t="shared" si="3"/>
        <v>487652</v>
      </c>
      <c r="V67" s="195">
        <f t="shared" si="3"/>
        <v>61195</v>
      </c>
      <c r="W67" s="195">
        <f t="shared" si="3"/>
        <v>803195</v>
      </c>
      <c r="X67" s="195">
        <f t="shared" si="3"/>
        <v>570836</v>
      </c>
      <c r="Y67" s="195">
        <f t="shared" si="3"/>
        <v>1124331</v>
      </c>
      <c r="Z67" s="195">
        <f t="shared" si="3"/>
        <v>2095418</v>
      </c>
      <c r="AA67" s="195">
        <f t="shared" si="3"/>
        <v>203033</v>
      </c>
      <c r="AB67" s="195">
        <f t="shared" si="3"/>
        <v>606777</v>
      </c>
      <c r="AC67" s="195">
        <f t="shared" si="3"/>
        <v>79186</v>
      </c>
      <c r="AD67" s="195">
        <f t="shared" si="3"/>
        <v>0</v>
      </c>
      <c r="AE67" s="195">
        <f t="shared" si="3"/>
        <v>35527</v>
      </c>
      <c r="AF67" s="195">
        <f t="shared" si="3"/>
        <v>25126</v>
      </c>
      <c r="AG67" s="195">
        <f t="shared" si="3"/>
        <v>759478</v>
      </c>
      <c r="AH67" s="195">
        <f t="shared" si="3"/>
        <v>0</v>
      </c>
      <c r="AI67" s="195">
        <f t="shared" si="3"/>
        <v>0</v>
      </c>
      <c r="AJ67" s="195">
        <f t="shared" si="3"/>
        <v>29034</v>
      </c>
      <c r="AK67" s="195">
        <f t="shared" si="3"/>
        <v>12566</v>
      </c>
      <c r="AL67" s="195">
        <f t="shared" si="3"/>
        <v>7966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3451773</v>
      </c>
      <c r="AW67" s="195">
        <f t="shared" si="3"/>
        <v>0</v>
      </c>
      <c r="AX67" s="195">
        <f t="shared" si="3"/>
        <v>0</v>
      </c>
      <c r="AY67" s="195">
        <f t="shared" si="3"/>
        <v>106373</v>
      </c>
      <c r="AZ67" s="195">
        <f>ROUND(AZ51+AZ52,0)</f>
        <v>226167</v>
      </c>
      <c r="BA67" s="195">
        <f>ROUND(BA51+BA52,0)</f>
        <v>14146</v>
      </c>
      <c r="BB67" s="195">
        <f t="shared" si="3"/>
        <v>25052</v>
      </c>
      <c r="BC67" s="195">
        <f t="shared" si="3"/>
        <v>0</v>
      </c>
      <c r="BD67" s="195">
        <f t="shared" si="3"/>
        <v>51400</v>
      </c>
      <c r="BE67" s="195">
        <f t="shared" si="3"/>
        <v>3231896</v>
      </c>
      <c r="BF67" s="195">
        <f t="shared" si="3"/>
        <v>48954</v>
      </c>
      <c r="BG67" s="195">
        <f t="shared" si="3"/>
        <v>0</v>
      </c>
      <c r="BH67" s="195">
        <f t="shared" si="3"/>
        <v>8082441</v>
      </c>
      <c r="BI67" s="195">
        <f t="shared" si="3"/>
        <v>0</v>
      </c>
      <c r="BJ67" s="195">
        <f t="shared" si="3"/>
        <v>52573</v>
      </c>
      <c r="BK67" s="195">
        <f t="shared" si="3"/>
        <v>21170</v>
      </c>
      <c r="BL67" s="195">
        <f t="shared" si="3"/>
        <v>6058</v>
      </c>
      <c r="BM67" s="195">
        <f t="shared" si="3"/>
        <v>0</v>
      </c>
      <c r="BN67" s="195">
        <f t="shared" si="3"/>
        <v>210673</v>
      </c>
      <c r="BO67" s="195">
        <f t="shared" si="3"/>
        <v>0</v>
      </c>
      <c r="BP67" s="195">
        <f t="shared" si="3"/>
        <v>3514</v>
      </c>
      <c r="BQ67" s="195">
        <f t="shared" ref="BQ67:CC67" si="4">ROUND(BQ51+BQ52,0)</f>
        <v>0</v>
      </c>
      <c r="BR67" s="195">
        <f t="shared" si="4"/>
        <v>34855</v>
      </c>
      <c r="BS67" s="195">
        <f t="shared" si="4"/>
        <v>6810</v>
      </c>
      <c r="BT67" s="195">
        <f t="shared" si="4"/>
        <v>0</v>
      </c>
      <c r="BU67" s="195">
        <f t="shared" si="4"/>
        <v>0</v>
      </c>
      <c r="BV67" s="195">
        <f t="shared" si="4"/>
        <v>103415</v>
      </c>
      <c r="BW67" s="195">
        <f t="shared" si="4"/>
        <v>2297</v>
      </c>
      <c r="BX67" s="195">
        <f t="shared" si="4"/>
        <v>0</v>
      </c>
      <c r="BY67" s="195">
        <f t="shared" si="4"/>
        <v>79236</v>
      </c>
      <c r="BZ67" s="195">
        <f t="shared" si="4"/>
        <v>0</v>
      </c>
      <c r="CA67" s="195">
        <f t="shared" si="4"/>
        <v>2236</v>
      </c>
      <c r="CB67" s="195">
        <f t="shared" si="4"/>
        <v>533</v>
      </c>
      <c r="CC67" s="195">
        <f t="shared" si="4"/>
        <v>350486</v>
      </c>
      <c r="CD67" s="246" t="s">
        <v>221</v>
      </c>
      <c r="CE67" s="195">
        <f t="shared" si="0"/>
        <v>31690386</v>
      </c>
      <c r="CF67" s="249"/>
    </row>
    <row r="68" spans="1:84" ht="12.6" customHeight="1" x14ac:dyDescent="0.25">
      <c r="A68" s="171" t="s">
        <v>240</v>
      </c>
      <c r="B68" s="175"/>
      <c r="C68" s="184">
        <v>33240.58</v>
      </c>
      <c r="D68" s="184"/>
      <c r="E68" s="184">
        <v>134670.32999999999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2068.96</v>
      </c>
      <c r="Q68" s="185"/>
      <c r="R68" s="185"/>
      <c r="S68" s="185">
        <v>62658.94</v>
      </c>
      <c r="T68" s="185">
        <v>260731.35</v>
      </c>
      <c r="U68" s="185">
        <v>95750.22</v>
      </c>
      <c r="V68" s="185"/>
      <c r="W68" s="185"/>
      <c r="X68" s="185"/>
      <c r="Y68" s="185">
        <v>412316.78</v>
      </c>
      <c r="Z68" s="185">
        <v>964688.62000000011</v>
      </c>
      <c r="AA68" s="185">
        <v>51420.27</v>
      </c>
      <c r="AB68" s="185">
        <v>164387.07</v>
      </c>
      <c r="AC68" s="185">
        <v>28777.34</v>
      </c>
      <c r="AD68" s="185"/>
      <c r="AE68" s="185"/>
      <c r="AF68" s="185">
        <v>436272.76</v>
      </c>
      <c r="AG68" s="185"/>
      <c r="AH68" s="185"/>
      <c r="AI68" s="185"/>
      <c r="AJ68" s="185">
        <v>336492.46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4903322.66</v>
      </c>
      <c r="AW68" s="185">
        <v>36156</v>
      </c>
      <c r="AX68" s="185"/>
      <c r="AY68" s="185"/>
      <c r="AZ68" s="185">
        <v>176958.06</v>
      </c>
      <c r="BA68" s="185"/>
      <c r="BB68" s="185">
        <v>63657.98</v>
      </c>
      <c r="BC68" s="185"/>
      <c r="BD68" s="185"/>
      <c r="BE68" s="185">
        <v>457623.96</v>
      </c>
      <c r="BF68" s="185"/>
      <c r="BG68" s="185"/>
      <c r="BH68" s="185">
        <v>92460.1</v>
      </c>
      <c r="BI68" s="185"/>
      <c r="BJ68" s="185"/>
      <c r="BK68" s="185">
        <v>11400.15</v>
      </c>
      <c r="BL68" s="185"/>
      <c r="BM68" s="185"/>
      <c r="BN68" s="185">
        <v>275937.99</v>
      </c>
      <c r="BO68" s="185">
        <v>31797.97</v>
      </c>
      <c r="BP68" s="185">
        <v>104461.49</v>
      </c>
      <c r="BQ68" s="185"/>
      <c r="BR68" s="185"/>
      <c r="BS68" s="185">
        <v>54017.2</v>
      </c>
      <c r="BT68" s="185"/>
      <c r="BU68" s="185"/>
      <c r="BV68" s="185">
        <v>260390.13</v>
      </c>
      <c r="BW68" s="185">
        <v>59329.49</v>
      </c>
      <c r="BX68" s="185">
        <v>50247.049999999996</v>
      </c>
      <c r="BY68" s="185">
        <v>34923.97</v>
      </c>
      <c r="BZ68" s="185"/>
      <c r="CA68" s="185">
        <v>38412</v>
      </c>
      <c r="CB68" s="185">
        <v>226465.12</v>
      </c>
      <c r="CC68" s="185">
        <f>4119808+1</f>
        <v>4119809</v>
      </c>
      <c r="CD68" s="246" t="s">
        <v>221</v>
      </c>
      <c r="CE68" s="195">
        <f t="shared" si="0"/>
        <v>13980846.000000002</v>
      </c>
      <c r="CF68" s="249"/>
    </row>
    <row r="69" spans="1:84" ht="12.6" customHeight="1" x14ac:dyDescent="0.25">
      <c r="A69" s="171" t="s">
        <v>241</v>
      </c>
      <c r="B69" s="175"/>
      <c r="C69" s="184">
        <v>95315.530000000013</v>
      </c>
      <c r="D69" s="184"/>
      <c r="E69" s="185">
        <v>50406.030000000006</v>
      </c>
      <c r="F69" s="185"/>
      <c r="G69" s="184"/>
      <c r="H69" s="184">
        <v>8748.51</v>
      </c>
      <c r="I69" s="185"/>
      <c r="J69" s="185"/>
      <c r="K69" s="185"/>
      <c r="L69" s="185"/>
      <c r="M69" s="184"/>
      <c r="N69" s="184"/>
      <c r="O69" s="184">
        <v>16321.3</v>
      </c>
      <c r="P69" s="185">
        <v>36796.699999999997</v>
      </c>
      <c r="Q69" s="185">
        <v>8774.2900000000009</v>
      </c>
      <c r="R69" s="224">
        <v>2133.1</v>
      </c>
      <c r="S69" s="185">
        <v>339600.77</v>
      </c>
      <c r="T69" s="184">
        <v>1820.34</v>
      </c>
      <c r="U69" s="185">
        <v>3150.1299999999997</v>
      </c>
      <c r="V69" s="185">
        <v>913.23</v>
      </c>
      <c r="W69" s="184">
        <v>3765.77</v>
      </c>
      <c r="X69" s="185">
        <v>2362.9</v>
      </c>
      <c r="Y69" s="185">
        <v>12409.189999999997</v>
      </c>
      <c r="Z69" s="185">
        <v>39346.879999999997</v>
      </c>
      <c r="AA69" s="185">
        <v>1400</v>
      </c>
      <c r="AB69" s="185">
        <v>12778.34</v>
      </c>
      <c r="AC69" s="185">
        <v>2194.34</v>
      </c>
      <c r="AD69" s="185"/>
      <c r="AE69" s="185">
        <v>17221.18</v>
      </c>
      <c r="AF69" s="185">
        <v>41245.19</v>
      </c>
      <c r="AG69" s="185">
        <v>11058.660000000002</v>
      </c>
      <c r="AH69" s="185"/>
      <c r="AI69" s="185"/>
      <c r="AJ69" s="185">
        <v>13017.53</v>
      </c>
      <c r="AK69" s="185">
        <v>2471.59</v>
      </c>
      <c r="AL69" s="185">
        <v>4772.5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1264760.03</v>
      </c>
      <c r="AW69" s="185">
        <v>6052</v>
      </c>
      <c r="AX69" s="185"/>
      <c r="AY69" s="185">
        <v>3325.98</v>
      </c>
      <c r="AZ69" s="185">
        <v>3024.08</v>
      </c>
      <c r="BA69" s="185"/>
      <c r="BB69" s="185">
        <v>24213.65</v>
      </c>
      <c r="BC69" s="185"/>
      <c r="BD69" s="185">
        <v>11420.26</v>
      </c>
      <c r="BE69" s="185">
        <v>40373.629999999997</v>
      </c>
      <c r="BF69" s="185">
        <v>1595.1</v>
      </c>
      <c r="BG69" s="185"/>
      <c r="BH69" s="224">
        <v>381492.07</v>
      </c>
      <c r="BI69" s="185"/>
      <c r="BJ69" s="185">
        <v>24295.670000000002</v>
      </c>
      <c r="BK69" s="185">
        <v>26547.130000000005</v>
      </c>
      <c r="BL69" s="185">
        <v>11234.630000000001</v>
      </c>
      <c r="BM69" s="185"/>
      <c r="BN69" s="185">
        <v>660694.37</v>
      </c>
      <c r="BO69" s="185"/>
      <c r="BP69" s="185">
        <v>1311506.1699999997</v>
      </c>
      <c r="BQ69" s="185"/>
      <c r="BR69" s="185">
        <v>1343058.7599999998</v>
      </c>
      <c r="BS69" s="185">
        <v>33315.53</v>
      </c>
      <c r="BT69" s="185">
        <v>2423.3999999999996</v>
      </c>
      <c r="BU69" s="185"/>
      <c r="BV69" s="185">
        <v>14073.41</v>
      </c>
      <c r="BW69" s="185">
        <v>16624.28</v>
      </c>
      <c r="BX69" s="185">
        <v>160725.51999999999</v>
      </c>
      <c r="BY69" s="185">
        <v>86552.81</v>
      </c>
      <c r="BZ69" s="185">
        <v>3254.08</v>
      </c>
      <c r="CA69" s="185">
        <v>28473.690000000002</v>
      </c>
      <c r="CB69" s="185">
        <v>28186.34</v>
      </c>
      <c r="CC69" s="185">
        <f>3500219-1</f>
        <v>3500218</v>
      </c>
      <c r="CD69" s="188">
        <v>34066333</v>
      </c>
      <c r="CE69" s="195">
        <f t="shared" si="0"/>
        <v>43781797.590000004</v>
      </c>
      <c r="CF69" s="249"/>
    </row>
    <row r="70" spans="1:84" ht="12.6" customHeight="1" x14ac:dyDescent="0.25">
      <c r="A70" s="171" t="s">
        <v>242</v>
      </c>
      <c r="B70" s="175"/>
      <c r="C70" s="184">
        <v>164810</v>
      </c>
      <c r="D70" s="184"/>
      <c r="E70" s="184">
        <v>46192</v>
      </c>
      <c r="F70" s="185"/>
      <c r="G70" s="184"/>
      <c r="H70" s="184">
        <v>490661</v>
      </c>
      <c r="I70" s="184"/>
      <c r="J70" s="185"/>
      <c r="K70" s="185"/>
      <c r="L70" s="185"/>
      <c r="M70" s="184"/>
      <c r="N70" s="184"/>
      <c r="O70" s="184"/>
      <c r="P70" s="184">
        <v>30704</v>
      </c>
      <c r="Q70" s="184">
        <v>1257</v>
      </c>
      <c r="R70" s="184"/>
      <c r="S70" s="184"/>
      <c r="T70" s="184"/>
      <c r="U70" s="185">
        <v>1752346.49</v>
      </c>
      <c r="V70" s="184"/>
      <c r="W70" s="184"/>
      <c r="X70" s="185"/>
      <c r="Y70" s="185">
        <v>1576</v>
      </c>
      <c r="Z70" s="185">
        <v>4489</v>
      </c>
      <c r="AA70" s="185">
        <v>250</v>
      </c>
      <c r="AB70" s="185">
        <v>812</v>
      </c>
      <c r="AC70" s="185"/>
      <c r="AD70" s="185"/>
      <c r="AE70" s="185">
        <v>1578086</v>
      </c>
      <c r="AF70" s="185">
        <v>67407</v>
      </c>
      <c r="AG70" s="185">
        <v>500</v>
      </c>
      <c r="AH70" s="185"/>
      <c r="AI70" s="185"/>
      <c r="AJ70" s="185">
        <v>187448</v>
      </c>
      <c r="AK70" s="185">
        <v>232957</v>
      </c>
      <c r="AL70" s="185">
        <v>250</v>
      </c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15893750.49</v>
      </c>
      <c r="AW70" s="185">
        <v>369624</v>
      </c>
      <c r="AX70" s="185"/>
      <c r="AY70" s="185"/>
      <c r="AZ70" s="185">
        <v>2765198.49</v>
      </c>
      <c r="BA70" s="185"/>
      <c r="BB70" s="185"/>
      <c r="BC70" s="185"/>
      <c r="BD70" s="185"/>
      <c r="BE70" s="185">
        <v>400524</v>
      </c>
      <c r="BF70" s="185"/>
      <c r="BG70" s="185"/>
      <c r="BH70" s="185">
        <v>11401</v>
      </c>
      <c r="BI70" s="185">
        <v>26873</v>
      </c>
      <c r="BJ70" s="185">
        <v>50344</v>
      </c>
      <c r="BK70" s="185">
        <v>25000</v>
      </c>
      <c r="BL70" s="185"/>
      <c r="BM70" s="185"/>
      <c r="BN70" s="185"/>
      <c r="BO70" s="185"/>
      <c r="BP70" s="185">
        <v>2158998.4900000002</v>
      </c>
      <c r="BQ70" s="185"/>
      <c r="BR70" s="185"/>
      <c r="BS70" s="185">
        <v>42529</v>
      </c>
      <c r="BT70" s="185"/>
      <c r="BU70" s="185"/>
      <c r="BV70" s="185">
        <v>14</v>
      </c>
      <c r="BW70" s="185">
        <v>48346</v>
      </c>
      <c r="BX70" s="185"/>
      <c r="BY70" s="185"/>
      <c r="BZ70" s="185"/>
      <c r="CA70" s="185">
        <v>481108</v>
      </c>
      <c r="CB70" s="185">
        <v>187421</v>
      </c>
      <c r="CC70" s="185">
        <v>75340</v>
      </c>
      <c r="CD70" s="188">
        <v>-794508</v>
      </c>
      <c r="CE70" s="195">
        <f t="shared" si="0"/>
        <v>26301708.960000001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19261970.650000002</v>
      </c>
      <c r="D71" s="195">
        <f t="shared" ref="D71:AI71" si="5">SUM(D61:D69)-D70</f>
        <v>0</v>
      </c>
      <c r="E71" s="195">
        <f t="shared" si="5"/>
        <v>45191838.32</v>
      </c>
      <c r="F71" s="195">
        <f t="shared" si="5"/>
        <v>0</v>
      </c>
      <c r="G71" s="195">
        <f t="shared" si="5"/>
        <v>0</v>
      </c>
      <c r="H71" s="195">
        <f t="shared" si="5"/>
        <v>2960613.3199999989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9865629.8100000005</v>
      </c>
      <c r="P71" s="195">
        <f t="shared" si="5"/>
        <v>56421469.120000012</v>
      </c>
      <c r="Q71" s="195">
        <f t="shared" si="5"/>
        <v>3986577.1200000015</v>
      </c>
      <c r="R71" s="195">
        <f t="shared" si="5"/>
        <v>2478968.7099999995</v>
      </c>
      <c r="S71" s="195">
        <f t="shared" si="5"/>
        <v>11149467.489999998</v>
      </c>
      <c r="T71" s="195">
        <f t="shared" si="5"/>
        <v>2983025.7600000002</v>
      </c>
      <c r="U71" s="195">
        <f t="shared" si="5"/>
        <v>12355313.000000002</v>
      </c>
      <c r="V71" s="195">
        <f t="shared" si="5"/>
        <v>600428.13</v>
      </c>
      <c r="W71" s="195">
        <f t="shared" si="5"/>
        <v>2878655.4800000004</v>
      </c>
      <c r="X71" s="195">
        <f t="shared" si="5"/>
        <v>2891107.79</v>
      </c>
      <c r="Y71" s="195">
        <f t="shared" si="5"/>
        <v>10317298.82</v>
      </c>
      <c r="Z71" s="195">
        <f t="shared" si="5"/>
        <v>24135570.700000003</v>
      </c>
      <c r="AA71" s="195">
        <f t="shared" si="5"/>
        <v>2022158.8399999999</v>
      </c>
      <c r="AB71" s="195">
        <f t="shared" si="5"/>
        <v>26610124.740000006</v>
      </c>
      <c r="AC71" s="195">
        <f t="shared" si="5"/>
        <v>2301703.3699999996</v>
      </c>
      <c r="AD71" s="195">
        <f t="shared" si="5"/>
        <v>738428.58</v>
      </c>
      <c r="AE71" s="195">
        <f t="shared" si="5"/>
        <v>1853860.3399999994</v>
      </c>
      <c r="AF71" s="195">
        <f t="shared" si="5"/>
        <v>4916156.8500000006</v>
      </c>
      <c r="AG71" s="195">
        <f t="shared" si="5"/>
        <v>14738515.939999999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3017938.7199999988</v>
      </c>
      <c r="AK71" s="195">
        <f t="shared" si="6"/>
        <v>771179.06</v>
      </c>
      <c r="AL71" s="195">
        <f t="shared" si="6"/>
        <v>534974.14000000013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79173054.219999984</v>
      </c>
      <c r="AW71" s="195">
        <f t="shared" si="6"/>
        <v>137632.79999999987</v>
      </c>
      <c r="AX71" s="195">
        <f t="shared" si="6"/>
        <v>0</v>
      </c>
      <c r="AY71" s="195">
        <f t="shared" si="6"/>
        <v>655115.87</v>
      </c>
      <c r="AZ71" s="195">
        <f t="shared" si="6"/>
        <v>4380772.5099999988</v>
      </c>
      <c r="BA71" s="195">
        <f t="shared" si="6"/>
        <v>242567.88999999996</v>
      </c>
      <c r="BB71" s="195">
        <f t="shared" si="6"/>
        <v>3143592.13</v>
      </c>
      <c r="BC71" s="195">
        <f t="shared" si="6"/>
        <v>0</v>
      </c>
      <c r="BD71" s="195">
        <f t="shared" si="6"/>
        <v>1200167.76</v>
      </c>
      <c r="BE71" s="195">
        <f t="shared" si="6"/>
        <v>11404019.590000002</v>
      </c>
      <c r="BF71" s="195">
        <f t="shared" si="6"/>
        <v>5134395.8299999991</v>
      </c>
      <c r="BG71" s="195">
        <f t="shared" si="6"/>
        <v>390332.38999999996</v>
      </c>
      <c r="BH71" s="195">
        <f t="shared" si="6"/>
        <v>31642447.699999999</v>
      </c>
      <c r="BI71" s="195">
        <f t="shared" si="6"/>
        <v>-5135.7099999999991</v>
      </c>
      <c r="BJ71" s="195">
        <f t="shared" si="6"/>
        <v>2346835.9000000004</v>
      </c>
      <c r="BK71" s="195">
        <f t="shared" si="6"/>
        <v>5171692.7</v>
      </c>
      <c r="BL71" s="195">
        <f t="shared" si="6"/>
        <v>4080716.03</v>
      </c>
      <c r="BM71" s="195">
        <f t="shared" si="6"/>
        <v>0</v>
      </c>
      <c r="BN71" s="195">
        <f t="shared" si="6"/>
        <v>8076273.1600000001</v>
      </c>
      <c r="BO71" s="195">
        <f t="shared" si="6"/>
        <v>502493.6</v>
      </c>
      <c r="BP71" s="195">
        <f t="shared" ref="BP71:CC71" si="7">SUM(BP61:BP69)-BP70</f>
        <v>2718829.5699999994</v>
      </c>
      <c r="BQ71" s="195">
        <f t="shared" si="7"/>
        <v>0</v>
      </c>
      <c r="BR71" s="195">
        <f t="shared" si="7"/>
        <v>5753187.7699999996</v>
      </c>
      <c r="BS71" s="195">
        <f t="shared" si="7"/>
        <v>315806.40000000002</v>
      </c>
      <c r="BT71" s="195">
        <f t="shared" si="7"/>
        <v>138414.87999999998</v>
      </c>
      <c r="BU71" s="195">
        <f t="shared" si="7"/>
        <v>0</v>
      </c>
      <c r="BV71" s="195">
        <f t="shared" si="7"/>
        <v>3219519.2199999997</v>
      </c>
      <c r="BW71" s="195">
        <f t="shared" si="7"/>
        <v>823542.07000000007</v>
      </c>
      <c r="BX71" s="195">
        <f t="shared" si="7"/>
        <v>3218758.5199999996</v>
      </c>
      <c r="BY71" s="195">
        <f t="shared" si="7"/>
        <v>3831529.02</v>
      </c>
      <c r="BZ71" s="195">
        <f t="shared" si="7"/>
        <v>4472107.43</v>
      </c>
      <c r="CA71" s="195">
        <f t="shared" si="7"/>
        <v>1946780.0900000003</v>
      </c>
      <c r="CB71" s="195">
        <f t="shared" si="7"/>
        <v>1316177.45</v>
      </c>
      <c r="CC71" s="195">
        <f t="shared" si="7"/>
        <v>17046150.990000002</v>
      </c>
      <c r="CD71" s="242">
        <f>CD69-CD70</f>
        <v>34860841</v>
      </c>
      <c r="CE71" s="195">
        <f>SUM(CE61:CE69)-CE70</f>
        <v>502321593.57999998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" customHeight="1" x14ac:dyDescent="0.25">
      <c r="A73" s="171" t="s">
        <v>245</v>
      </c>
      <c r="B73" s="175"/>
      <c r="C73" s="184">
        <v>76100482.150000021</v>
      </c>
      <c r="D73" s="184">
        <v>-1</v>
      </c>
      <c r="E73" s="184">
        <v>191528981.15999988</v>
      </c>
      <c r="F73" s="184">
        <v>0</v>
      </c>
      <c r="G73" s="184">
        <v>0</v>
      </c>
      <c r="H73" s="184">
        <v>14058972.439999999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75406154.159999996</v>
      </c>
      <c r="P73" s="184">
        <v>186933871.57000005</v>
      </c>
      <c r="Q73" s="184">
        <v>10803660.359999998</v>
      </c>
      <c r="R73" s="184">
        <v>25303490.520000003</v>
      </c>
      <c r="S73" s="184">
        <v>96816174.530000016</v>
      </c>
      <c r="T73" s="184">
        <v>1128025.04</v>
      </c>
      <c r="U73" s="184">
        <v>45519457.420000009</v>
      </c>
      <c r="V73" s="184">
        <v>3634780.0700000003</v>
      </c>
      <c r="W73" s="184">
        <v>5047837.2399999993</v>
      </c>
      <c r="X73" s="184">
        <v>17986637.929999996</v>
      </c>
      <c r="Y73" s="184">
        <v>15599436.490000004</v>
      </c>
      <c r="Z73" s="184">
        <v>22228495.199999992</v>
      </c>
      <c r="AA73" s="184">
        <v>1090181.7</v>
      </c>
      <c r="AB73" s="184">
        <v>27650240.130000006</v>
      </c>
      <c r="AC73" s="184">
        <v>6848687.6599999992</v>
      </c>
      <c r="AD73" s="184">
        <v>1403480.1500000001</v>
      </c>
      <c r="AE73" s="184">
        <v>5146981.88</v>
      </c>
      <c r="AF73" s="184">
        <v>515</v>
      </c>
      <c r="AG73" s="184">
        <v>36232049</v>
      </c>
      <c r="AH73" s="184">
        <v>0</v>
      </c>
      <c r="AI73" s="184">
        <v>0</v>
      </c>
      <c r="AJ73" s="184">
        <v>15679</v>
      </c>
      <c r="AK73" s="184">
        <v>2381462.4900000002</v>
      </c>
      <c r="AL73" s="184">
        <v>1766601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3380136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874012469.28999984</v>
      </c>
      <c r="CF73" s="249"/>
    </row>
    <row r="74" spans="1:84" ht="12.6" customHeight="1" x14ac:dyDescent="0.25">
      <c r="A74" s="171" t="s">
        <v>246</v>
      </c>
      <c r="B74" s="175"/>
      <c r="C74" s="184">
        <v>329284.31999999995</v>
      </c>
      <c r="D74" s="184">
        <v>0</v>
      </c>
      <c r="E74" s="184">
        <v>18565959.750000007</v>
      </c>
      <c r="F74" s="184">
        <v>0</v>
      </c>
      <c r="G74" s="184">
        <v>0</v>
      </c>
      <c r="H74" s="184">
        <v>159256.74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407082.07</v>
      </c>
      <c r="P74" s="184">
        <v>88051083.86999996</v>
      </c>
      <c r="Q74" s="184">
        <v>10974303.849999998</v>
      </c>
      <c r="R74" s="184">
        <v>15144567.870000001</v>
      </c>
      <c r="S74" s="184">
        <v>49380801.139999986</v>
      </c>
      <c r="T74" s="184">
        <v>7756995.5699999994</v>
      </c>
      <c r="U74" s="184">
        <v>22923486.249999993</v>
      </c>
      <c r="V74" s="184">
        <v>4680161.8999999994</v>
      </c>
      <c r="W74" s="184">
        <v>17163349.16</v>
      </c>
      <c r="X74" s="184">
        <v>36668821.700000018</v>
      </c>
      <c r="Y74" s="184">
        <v>53573132.649999991</v>
      </c>
      <c r="Z74" s="184">
        <v>74604942.639999986</v>
      </c>
      <c r="AA74" s="184">
        <v>10193712.900000002</v>
      </c>
      <c r="AB74" s="184">
        <v>51295552.039999992</v>
      </c>
      <c r="AC74" s="184">
        <v>239853.40000000008</v>
      </c>
      <c r="AD74" s="184">
        <v>100250</v>
      </c>
      <c r="AE74" s="184">
        <v>748507.10999999975</v>
      </c>
      <c r="AF74" s="184">
        <v>9797270.7399999984</v>
      </c>
      <c r="AG74" s="184">
        <v>96631596.530000001</v>
      </c>
      <c r="AH74" s="184">
        <v>0</v>
      </c>
      <c r="AI74" s="184">
        <v>0</v>
      </c>
      <c r="AJ74" s="184">
        <v>3241795.34</v>
      </c>
      <c r="AK74" s="184">
        <v>238045.69000000003</v>
      </c>
      <c r="AL74" s="184">
        <v>247212.2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116704609.58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689821635.00999999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76429766.470000014</v>
      </c>
      <c r="D75" s="195">
        <f t="shared" si="9"/>
        <v>-1</v>
      </c>
      <c r="E75" s="195">
        <f t="shared" si="9"/>
        <v>210094940.90999988</v>
      </c>
      <c r="F75" s="195">
        <f t="shared" si="9"/>
        <v>0</v>
      </c>
      <c r="G75" s="195">
        <f t="shared" si="9"/>
        <v>0</v>
      </c>
      <c r="H75" s="195">
        <f t="shared" si="9"/>
        <v>14218229.18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75813236.229999989</v>
      </c>
      <c r="P75" s="195">
        <f t="shared" si="9"/>
        <v>274984955.44</v>
      </c>
      <c r="Q75" s="195">
        <f t="shared" si="9"/>
        <v>21777964.209999993</v>
      </c>
      <c r="R75" s="195">
        <f t="shared" si="9"/>
        <v>40448058.390000001</v>
      </c>
      <c r="S75" s="195">
        <f t="shared" si="9"/>
        <v>146196975.67000002</v>
      </c>
      <c r="T75" s="195">
        <f t="shared" si="9"/>
        <v>8885020.6099999994</v>
      </c>
      <c r="U75" s="195">
        <f t="shared" si="9"/>
        <v>68442943.670000002</v>
      </c>
      <c r="V75" s="195">
        <f t="shared" si="9"/>
        <v>8314941.9699999997</v>
      </c>
      <c r="W75" s="195">
        <f t="shared" si="9"/>
        <v>22211186.399999999</v>
      </c>
      <c r="X75" s="195">
        <f t="shared" si="9"/>
        <v>54655459.63000001</v>
      </c>
      <c r="Y75" s="195">
        <f t="shared" si="9"/>
        <v>69172569.140000001</v>
      </c>
      <c r="Z75" s="195">
        <f t="shared" si="9"/>
        <v>96833437.839999974</v>
      </c>
      <c r="AA75" s="195">
        <f t="shared" si="9"/>
        <v>11283894.600000001</v>
      </c>
      <c r="AB75" s="195">
        <f t="shared" si="9"/>
        <v>78945792.170000002</v>
      </c>
      <c r="AC75" s="195">
        <f t="shared" si="9"/>
        <v>7088541.0599999996</v>
      </c>
      <c r="AD75" s="195">
        <f t="shared" si="9"/>
        <v>1503730.1500000001</v>
      </c>
      <c r="AE75" s="195">
        <f t="shared" si="9"/>
        <v>5895488.9899999993</v>
      </c>
      <c r="AF75" s="195">
        <f t="shared" si="9"/>
        <v>9797785.7399999984</v>
      </c>
      <c r="AG75" s="195">
        <f t="shared" si="9"/>
        <v>132863645.53</v>
      </c>
      <c r="AH75" s="195">
        <f t="shared" si="9"/>
        <v>0</v>
      </c>
      <c r="AI75" s="195">
        <f t="shared" si="9"/>
        <v>0</v>
      </c>
      <c r="AJ75" s="195">
        <f t="shared" si="9"/>
        <v>3257474.34</v>
      </c>
      <c r="AK75" s="195">
        <f t="shared" si="9"/>
        <v>2619508.1800000002</v>
      </c>
      <c r="AL75" s="195">
        <f t="shared" si="9"/>
        <v>2013813.2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120084745.58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1563834104.2999997</v>
      </c>
      <c r="CF75" s="249"/>
    </row>
    <row r="76" spans="1:84" ht="12.6" customHeight="1" x14ac:dyDescent="0.25">
      <c r="A76" s="171" t="s">
        <v>248</v>
      </c>
      <c r="B76" s="175"/>
      <c r="C76" s="184">
        <v>30945</v>
      </c>
      <c r="D76" s="184"/>
      <c r="E76" s="184">
        <v>123083</v>
      </c>
      <c r="F76" s="184"/>
      <c r="G76" s="184"/>
      <c r="H76" s="184">
        <v>6780</v>
      </c>
      <c r="I76" s="184"/>
      <c r="J76" s="184">
        <v>0</v>
      </c>
      <c r="K76" s="184"/>
      <c r="L76" s="184"/>
      <c r="M76" s="184"/>
      <c r="N76" s="184"/>
      <c r="O76" s="184">
        <v>18365</v>
      </c>
      <c r="P76" s="184">
        <v>68314</v>
      </c>
      <c r="Q76" s="184">
        <v>9157</v>
      </c>
      <c r="R76" s="184">
        <v>361</v>
      </c>
      <c r="S76" s="184">
        <v>12037</v>
      </c>
      <c r="T76" s="184">
        <v>1602</v>
      </c>
      <c r="U76" s="184">
        <v>12975</v>
      </c>
      <c r="V76" s="184">
        <v>353</v>
      </c>
      <c r="W76" s="184">
        <v>1973</v>
      </c>
      <c r="X76" s="184">
        <v>1509</v>
      </c>
      <c r="Y76" s="184">
        <v>12817</v>
      </c>
      <c r="Z76" s="184">
        <v>7402</v>
      </c>
      <c r="AA76" s="184">
        <v>4158</v>
      </c>
      <c r="AB76" s="184">
        <v>4255</v>
      </c>
      <c r="AC76" s="184">
        <v>1346</v>
      </c>
      <c r="AD76" s="184"/>
      <c r="AE76" s="184">
        <v>2039</v>
      </c>
      <c r="AF76" s="184"/>
      <c r="AG76" s="184">
        <v>37182</v>
      </c>
      <c r="AH76" s="184"/>
      <c r="AI76" s="184"/>
      <c r="AJ76" s="184"/>
      <c r="AK76" s="184">
        <v>740</v>
      </c>
      <c r="AL76" s="184">
        <v>0</v>
      </c>
      <c r="AM76" s="184"/>
      <c r="AN76" s="184"/>
      <c r="AO76" s="184"/>
      <c r="AP76" s="184"/>
      <c r="AQ76" s="184"/>
      <c r="AR76" s="184"/>
      <c r="AS76" s="184"/>
      <c r="AT76" s="184"/>
      <c r="AU76" s="184"/>
      <c r="AV76" s="184">
        <v>3864</v>
      </c>
      <c r="AW76" s="184"/>
      <c r="AX76" s="184"/>
      <c r="AY76" s="184">
        <v>6264</v>
      </c>
      <c r="AZ76" s="184">
        <v>8891</v>
      </c>
      <c r="BA76" s="184">
        <v>833</v>
      </c>
      <c r="BB76" s="184">
        <v>1310</v>
      </c>
      <c r="BC76" s="184"/>
      <c r="BD76" s="184"/>
      <c r="BE76" s="184">
        <v>161805</v>
      </c>
      <c r="BF76" s="184">
        <v>1591</v>
      </c>
      <c r="BG76" s="184"/>
      <c r="BH76" s="184"/>
      <c r="BI76" s="184"/>
      <c r="BJ76" s="184"/>
      <c r="BK76" s="184"/>
      <c r="BL76" s="184"/>
      <c r="BM76" s="184"/>
      <c r="BN76" s="184">
        <v>12372</v>
      </c>
      <c r="BO76" s="184"/>
      <c r="BP76" s="184"/>
      <c r="BQ76" s="184"/>
      <c r="BR76" s="184">
        <v>495</v>
      </c>
      <c r="BS76" s="184"/>
      <c r="BT76" s="184"/>
      <c r="BU76" s="184"/>
      <c r="BV76" s="184">
        <v>6023</v>
      </c>
      <c r="BW76" s="184"/>
      <c r="BX76" s="184"/>
      <c r="BY76" s="184">
        <v>4666</v>
      </c>
      <c r="BZ76" s="184"/>
      <c r="CA76" s="184"/>
      <c r="CB76" s="184"/>
      <c r="CC76" s="184"/>
      <c r="CD76" s="246" t="s">
        <v>221</v>
      </c>
      <c r="CE76" s="195">
        <f t="shared" si="8"/>
        <v>565507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23405</v>
      </c>
      <c r="D77" s="184"/>
      <c r="E77" s="184">
        <v>215095</v>
      </c>
      <c r="F77" s="184"/>
      <c r="G77" s="184"/>
      <c r="H77" s="184">
        <v>17908</v>
      </c>
      <c r="I77" s="184"/>
      <c r="J77" s="184"/>
      <c r="K77" s="184"/>
      <c r="L77" s="184"/>
      <c r="M77" s="184"/>
      <c r="N77" s="184"/>
      <c r="O77" s="184">
        <v>7046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>
        <v>19457</v>
      </c>
      <c r="AG77" s="184">
        <v>8723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291634</v>
      </c>
      <c r="CF77" s="195">
        <f>AY59-CE77</f>
        <v>-10</v>
      </c>
    </row>
    <row r="78" spans="1:84" ht="12.6" customHeight="1" x14ac:dyDescent="0.25">
      <c r="A78" s="171" t="s">
        <v>250</v>
      </c>
      <c r="B78" s="175"/>
      <c r="C78" s="185">
        <v>9833</v>
      </c>
      <c r="D78" s="185"/>
      <c r="E78" s="185">
        <v>39111</v>
      </c>
      <c r="F78" s="185"/>
      <c r="G78" s="185"/>
      <c r="H78" s="185">
        <v>2154</v>
      </c>
      <c r="I78" s="185"/>
      <c r="J78" s="185">
        <v>0</v>
      </c>
      <c r="K78" s="185"/>
      <c r="L78" s="185"/>
      <c r="M78" s="185"/>
      <c r="N78" s="185"/>
      <c r="O78" s="185">
        <v>5836</v>
      </c>
      <c r="P78" s="185">
        <v>21708</v>
      </c>
      <c r="Q78" s="185">
        <v>2910</v>
      </c>
      <c r="R78" s="185">
        <v>115</v>
      </c>
      <c r="S78" s="185">
        <v>3825</v>
      </c>
      <c r="T78" s="185">
        <v>509</v>
      </c>
      <c r="U78" s="185">
        <v>4123</v>
      </c>
      <c r="V78" s="185">
        <v>112</v>
      </c>
      <c r="W78" s="185">
        <v>627</v>
      </c>
      <c r="X78" s="185">
        <v>480</v>
      </c>
      <c r="Y78" s="185">
        <v>4073</v>
      </c>
      <c r="Z78" s="185">
        <v>2352</v>
      </c>
      <c r="AA78" s="185">
        <v>1321</v>
      </c>
      <c r="AB78" s="185">
        <v>1352</v>
      </c>
      <c r="AC78" s="185">
        <v>428</v>
      </c>
      <c r="AD78" s="185"/>
      <c r="AE78" s="185">
        <v>648</v>
      </c>
      <c r="AF78" s="185"/>
      <c r="AG78" s="185">
        <v>11815</v>
      </c>
      <c r="AH78" s="185"/>
      <c r="AI78" s="185"/>
      <c r="AJ78" s="185"/>
      <c r="AK78" s="185">
        <v>235</v>
      </c>
      <c r="AL78" s="185">
        <v>0</v>
      </c>
      <c r="AM78" s="185"/>
      <c r="AN78" s="185"/>
      <c r="AO78" s="185"/>
      <c r="AP78" s="185"/>
      <c r="AQ78" s="185"/>
      <c r="AR78" s="185"/>
      <c r="AS78" s="185"/>
      <c r="AT78" s="185"/>
      <c r="AU78" s="185"/>
      <c r="AV78" s="185">
        <v>1228</v>
      </c>
      <c r="AW78" s="185"/>
      <c r="AX78" s="246" t="s">
        <v>221</v>
      </c>
      <c r="AY78" s="246" t="s">
        <v>221</v>
      </c>
      <c r="AZ78" s="246" t="s">
        <v>221</v>
      </c>
      <c r="BA78" s="185">
        <v>265</v>
      </c>
      <c r="BB78" s="185">
        <v>416</v>
      </c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5"/>
      <c r="BT78" s="185"/>
      <c r="BU78" s="185"/>
      <c r="BV78" s="185">
        <v>1914</v>
      </c>
      <c r="BW78" s="185"/>
      <c r="BX78" s="185"/>
      <c r="BY78" s="185">
        <v>1483</v>
      </c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118873</v>
      </c>
      <c r="CF78" s="195"/>
    </row>
    <row r="79" spans="1:84" ht="12.6" customHeight="1" x14ac:dyDescent="0.25">
      <c r="A79" s="171" t="s">
        <v>251</v>
      </c>
      <c r="B79" s="175"/>
      <c r="C79" s="225">
        <v>146637</v>
      </c>
      <c r="D79" s="225"/>
      <c r="E79" s="184">
        <v>734198.5</v>
      </c>
      <c r="F79" s="184"/>
      <c r="G79" s="184"/>
      <c r="H79" s="184">
        <v>11162</v>
      </c>
      <c r="I79" s="184"/>
      <c r="J79" s="184"/>
      <c r="K79" s="184"/>
      <c r="L79" s="184"/>
      <c r="M79" s="184"/>
      <c r="N79" s="184"/>
      <c r="O79" s="184">
        <v>185125</v>
      </c>
      <c r="P79" s="184">
        <v>271557.5</v>
      </c>
      <c r="Q79" s="184">
        <v>59552</v>
      </c>
      <c r="R79" s="184">
        <v>0</v>
      </c>
      <c r="S79" s="184">
        <v>223825</v>
      </c>
      <c r="T79" s="184">
        <v>7976</v>
      </c>
      <c r="U79" s="184">
        <v>15644</v>
      </c>
      <c r="V79" s="184">
        <v>18541</v>
      </c>
      <c r="W79" s="184">
        <v>16906</v>
      </c>
      <c r="X79" s="184">
        <v>41410</v>
      </c>
      <c r="Y79" s="184">
        <v>151144</v>
      </c>
      <c r="Z79" s="184">
        <v>57830</v>
      </c>
      <c r="AA79" s="184">
        <v>19991</v>
      </c>
      <c r="AB79" s="184">
        <v>5247</v>
      </c>
      <c r="AC79" s="184">
        <v>228</v>
      </c>
      <c r="AD79" s="184">
        <v>0</v>
      </c>
      <c r="AE79" s="184">
        <v>20788</v>
      </c>
      <c r="AF79" s="184">
        <v>645</v>
      </c>
      <c r="AG79" s="184">
        <v>213826</v>
      </c>
      <c r="AH79" s="184"/>
      <c r="AI79" s="184"/>
      <c r="AJ79" s="184">
        <v>9451</v>
      </c>
      <c r="AK79" s="184">
        <v>0</v>
      </c>
      <c r="AL79" s="184">
        <v>0</v>
      </c>
      <c r="AM79" s="184"/>
      <c r="AN79" s="184"/>
      <c r="AO79" s="184"/>
      <c r="AP79" s="184">
        <v>0</v>
      </c>
      <c r="AQ79" s="184"/>
      <c r="AR79" s="184"/>
      <c r="AS79" s="184"/>
      <c r="AT79" s="184"/>
      <c r="AU79" s="184"/>
      <c r="AV79" s="184">
        <v>94103</v>
      </c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2305787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103</v>
      </c>
      <c r="D80" s="187"/>
      <c r="E80" s="187">
        <v>232</v>
      </c>
      <c r="F80" s="187"/>
      <c r="G80" s="187"/>
      <c r="H80" s="187">
        <v>11</v>
      </c>
      <c r="I80" s="187"/>
      <c r="J80" s="187"/>
      <c r="K80" s="187"/>
      <c r="L80" s="187"/>
      <c r="M80" s="187"/>
      <c r="N80" s="187"/>
      <c r="O80" s="187">
        <v>53</v>
      </c>
      <c r="P80" s="187">
        <v>65</v>
      </c>
      <c r="Q80" s="187">
        <v>21</v>
      </c>
      <c r="R80" s="187">
        <v>0</v>
      </c>
      <c r="S80" s="187">
        <v>0</v>
      </c>
      <c r="T80" s="187">
        <v>11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23</v>
      </c>
      <c r="AA80" s="187">
        <v>1</v>
      </c>
      <c r="AB80" s="187">
        <v>0</v>
      </c>
      <c r="AC80" s="187">
        <v>0</v>
      </c>
      <c r="AD80" s="187"/>
      <c r="AE80" s="187">
        <v>0</v>
      </c>
      <c r="AF80" s="187">
        <v>0</v>
      </c>
      <c r="AG80" s="187">
        <v>55</v>
      </c>
      <c r="AH80" s="187"/>
      <c r="AI80" s="187"/>
      <c r="AJ80" s="187">
        <v>4</v>
      </c>
      <c r="AK80" s="187">
        <v>0</v>
      </c>
      <c r="AL80" s="187">
        <v>0</v>
      </c>
      <c r="AM80" s="187"/>
      <c r="AN80" s="187"/>
      <c r="AO80" s="187"/>
      <c r="AP80" s="187">
        <v>0</v>
      </c>
      <c r="AQ80" s="187"/>
      <c r="AR80" s="187"/>
      <c r="AS80" s="187"/>
      <c r="AT80" s="187"/>
      <c r="AU80" s="187"/>
      <c r="AV80" s="187">
        <v>8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587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7" t="s">
        <v>1266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1269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82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83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3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3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3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3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3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3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3" t="s">
        <v>1276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3" t="s">
        <v>1277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18281</v>
      </c>
      <c r="D111" s="174">
        <v>67641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3419</v>
      </c>
      <c r="D114" s="174">
        <v>5717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284">
        <v>49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284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284">
        <v>195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284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284">
        <v>42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284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284">
        <v>14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284"/>
      <c r="D123" s="175"/>
      <c r="E123" s="175"/>
    </row>
    <row r="124" spans="1:5" ht="12.6" customHeight="1" x14ac:dyDescent="0.25">
      <c r="A124" s="173" t="s">
        <v>289</v>
      </c>
      <c r="B124" s="172"/>
      <c r="C124" s="284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300</v>
      </c>
    </row>
    <row r="128" spans="1:5" ht="12.6" customHeight="1" x14ac:dyDescent="0.25">
      <c r="A128" s="173" t="s">
        <v>292</v>
      </c>
      <c r="B128" s="172" t="s">
        <v>256</v>
      </c>
      <c r="C128" s="189">
        <v>349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8046</v>
      </c>
      <c r="C138" s="189">
        <v>1340</v>
      </c>
      <c r="D138" s="174">
        <v>8895</v>
      </c>
      <c r="E138" s="175">
        <f>SUM(B138:D138)</f>
        <v>18281</v>
      </c>
    </row>
    <row r="139" spans="1:6" ht="12.6" customHeight="1" x14ac:dyDescent="0.25">
      <c r="A139" s="173" t="s">
        <v>215</v>
      </c>
      <c r="B139" s="174">
        <v>35341</v>
      </c>
      <c r="C139" s="189">
        <v>6035</v>
      </c>
      <c r="D139" s="174">
        <v>26265</v>
      </c>
      <c r="E139" s="175">
        <f>SUM(B139:D139)</f>
        <v>67641</v>
      </c>
    </row>
    <row r="140" spans="1:6" ht="12.6" customHeight="1" x14ac:dyDescent="0.25">
      <c r="A140" s="173" t="s">
        <v>298</v>
      </c>
      <c r="B140" s="174">
        <v>185094</v>
      </c>
      <c r="C140" s="174">
        <v>23878</v>
      </c>
      <c r="D140" s="174">
        <v>325819</v>
      </c>
      <c r="E140" s="175">
        <f>SUM(B140:D140)</f>
        <v>534791</v>
      </c>
    </row>
    <row r="141" spans="1:6" ht="12.6" customHeight="1" x14ac:dyDescent="0.25">
      <c r="A141" s="173" t="s">
        <v>245</v>
      </c>
      <c r="B141" s="174">
        <v>415002454</v>
      </c>
      <c r="C141" s="189">
        <v>55725864</v>
      </c>
      <c r="D141" s="174">
        <v>403284151</v>
      </c>
      <c r="E141" s="175">
        <f>SUM(B141:D141)</f>
        <v>874012469</v>
      </c>
      <c r="F141" s="199"/>
    </row>
    <row r="142" spans="1:6" ht="12.6" customHeight="1" x14ac:dyDescent="0.25">
      <c r="A142" s="173" t="s">
        <v>246</v>
      </c>
      <c r="B142" s="174">
        <v>275346590</v>
      </c>
      <c r="C142" s="189">
        <v>46427354</v>
      </c>
      <c r="D142" s="174">
        <v>368047691</v>
      </c>
      <c r="E142" s="175">
        <f>SUM(B142:D142)</f>
        <v>689821635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189">
        <v>15519274.49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402881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2040123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21245558.489999998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13189155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1794121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54191112.980000004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13747534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233312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13980846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>
        <v>4865119.5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1359461.5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6224581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563956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19152184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19716140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8125612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8125612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2151140.5</v>
      </c>
      <c r="C195" s="189"/>
      <c r="D195" s="174"/>
      <c r="E195" s="175">
        <f t="shared" ref="E195:E203" si="10">SUM(B195:C195)-D195</f>
        <v>2151140.5</v>
      </c>
    </row>
    <row r="196" spans="1:8" ht="12.6" customHeight="1" x14ac:dyDescent="0.25">
      <c r="A196" s="173" t="s">
        <v>333</v>
      </c>
      <c r="B196" s="174">
        <v>4841115</v>
      </c>
      <c r="C196" s="189"/>
      <c r="D196" s="174"/>
      <c r="E196" s="175">
        <f t="shared" si="10"/>
        <v>4841115</v>
      </c>
    </row>
    <row r="197" spans="1:8" ht="12.6" customHeight="1" x14ac:dyDescent="0.25">
      <c r="A197" s="173" t="s">
        <v>334</v>
      </c>
      <c r="B197" s="174">
        <v>217753770</v>
      </c>
      <c r="C197" s="189">
        <v>14314944.49</v>
      </c>
      <c r="D197" s="174">
        <v>2623537</v>
      </c>
      <c r="E197" s="175">
        <f t="shared" si="10"/>
        <v>229445177.49000001</v>
      </c>
    </row>
    <row r="198" spans="1:8" ht="12.6" customHeight="1" x14ac:dyDescent="0.25">
      <c r="A198" s="173" t="s">
        <v>335</v>
      </c>
      <c r="B198" s="174">
        <v>42945431</v>
      </c>
      <c r="C198" s="189">
        <v>2741728</v>
      </c>
      <c r="D198" s="174">
        <v>23970.7</v>
      </c>
      <c r="E198" s="175">
        <f t="shared" si="10"/>
        <v>45663188.299999997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211915905.5</v>
      </c>
      <c r="C200" s="189">
        <v>10340315.5</v>
      </c>
      <c r="D200" s="174">
        <v>1663165.49</v>
      </c>
      <c r="E200" s="175">
        <f t="shared" si="10"/>
        <v>220593055.50999999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18424818.489999998</v>
      </c>
      <c r="C203" s="189">
        <v>19056491.489999998</v>
      </c>
      <c r="D203" s="174"/>
      <c r="E203" s="175">
        <f t="shared" si="10"/>
        <v>37481309.979999997</v>
      </c>
    </row>
    <row r="204" spans="1:8" ht="12.6" customHeight="1" x14ac:dyDescent="0.25">
      <c r="A204" s="173" t="s">
        <v>203</v>
      </c>
      <c r="B204" s="175">
        <f>SUM(B195:B203)</f>
        <v>498032180.49000001</v>
      </c>
      <c r="C204" s="191">
        <f>SUM(C195:C203)</f>
        <v>46453479.480000004</v>
      </c>
      <c r="D204" s="175">
        <f>SUM(D195:D203)</f>
        <v>4310673.1900000004</v>
      </c>
      <c r="E204" s="175">
        <f>SUM(E195:E203)</f>
        <v>540174986.77999997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174">
        <v>4053733</v>
      </c>
      <c r="C209" s="189">
        <v>92724.49</v>
      </c>
      <c r="D209" s="174"/>
      <c r="E209" s="175">
        <f t="shared" ref="E209:E216" si="11">SUM(B209:C209)-D209</f>
        <v>4146457.49</v>
      </c>
      <c r="H209" s="256"/>
    </row>
    <row r="210" spans="1:8" ht="12.6" customHeight="1" x14ac:dyDescent="0.25">
      <c r="A210" s="173" t="s">
        <v>334</v>
      </c>
      <c r="B210" s="174">
        <v>104408987</v>
      </c>
      <c r="C210" s="189">
        <v>10220765.49</v>
      </c>
      <c r="D210" s="174">
        <v>2615275</v>
      </c>
      <c r="E210" s="175">
        <f t="shared" si="11"/>
        <v>112014477.48999999</v>
      </c>
      <c r="H210" s="256"/>
    </row>
    <row r="211" spans="1:8" ht="12.6" customHeight="1" x14ac:dyDescent="0.25">
      <c r="A211" s="173" t="s">
        <v>335</v>
      </c>
      <c r="B211" s="174">
        <v>29785414</v>
      </c>
      <c r="C211" s="189">
        <v>2651146</v>
      </c>
      <c r="D211" s="174">
        <v>23971</v>
      </c>
      <c r="E211" s="175">
        <f t="shared" si="11"/>
        <v>32412589</v>
      </c>
      <c r="H211" s="256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6"/>
    </row>
    <row r="213" spans="1:8" ht="12.6" customHeight="1" x14ac:dyDescent="0.25">
      <c r="A213" s="173" t="s">
        <v>337</v>
      </c>
      <c r="B213" s="174">
        <v>150820868.5</v>
      </c>
      <c r="C213" s="189">
        <v>18725750</v>
      </c>
      <c r="D213" s="174">
        <v>1663165</v>
      </c>
      <c r="E213" s="175">
        <f t="shared" si="11"/>
        <v>167883453.5</v>
      </c>
      <c r="H213" s="256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6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6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289069002.5</v>
      </c>
      <c r="C217" s="191">
        <f>SUM(C208:C216)</f>
        <v>31690385.98</v>
      </c>
      <c r="D217" s="175">
        <f>SUM(D208:D216)</f>
        <v>4302411</v>
      </c>
      <c r="E217" s="175">
        <f>SUM(E208:E216)</f>
        <v>316456977.48000002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67" t="s">
        <v>1255</v>
      </c>
      <c r="B221" s="208"/>
      <c r="C221" s="189">
        <v>11013384</v>
      </c>
      <c r="D221" s="172">
        <f>C221</f>
        <v>11013384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189">
        <v>518251840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69632904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9232749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4980877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381445892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17078794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1000623056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281">
        <f>5465+14</f>
        <v>5479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14542788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7599385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22142173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>
        <v>880114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79300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959414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1034738027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189">
        <v>28110317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208126731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147339238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7617417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9743993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10469988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6946335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123675543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464435605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464435605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189">
        <v>2151141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4841115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229445177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45663188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220593056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37481310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540174987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316456977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223718010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129430401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7786833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137217234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>
        <v>1767682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148898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1916580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950962972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21411382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38316200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23378127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7228559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1290000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91624268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295555352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16859226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312414578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1290000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311124578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548214126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950962972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950962972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189">
        <v>874012469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689821635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1563834104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>
        <v>11013384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189">
        <v>1000623056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22142172.5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959414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1034738026.5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529096077.5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189">
        <v>26301709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26301709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555397786.5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189">
        <v>231373509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54191113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20502574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90822349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4074354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38206374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31690386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13980846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6224581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19716140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8125612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9715465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528623303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26774483.5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2704071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29478554.5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29478554.5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Overlake Hospital Medical Center   H-0     FYE 06/30/2018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18281</v>
      </c>
      <c r="C414" s="194">
        <f>E138</f>
        <v>18281</v>
      </c>
      <c r="D414" s="179"/>
    </row>
    <row r="415" spans="1:5" ht="12.6" customHeight="1" x14ac:dyDescent="0.25">
      <c r="A415" s="179" t="s">
        <v>464</v>
      </c>
      <c r="B415" s="179">
        <f>D111</f>
        <v>67641</v>
      </c>
      <c r="C415" s="179">
        <f>E139</f>
        <v>67641</v>
      </c>
      <c r="D415" s="194">
        <f>SUM(C59:H59)+N59</f>
        <v>67641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3419</v>
      </c>
    </row>
    <row r="424" spans="1:7" ht="12.6" customHeight="1" x14ac:dyDescent="0.25">
      <c r="A424" s="179" t="s">
        <v>1244</v>
      </c>
      <c r="B424" s="179">
        <f>D114</f>
        <v>5717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231373509</v>
      </c>
      <c r="C427" s="179">
        <f t="shared" ref="C427:C434" si="13">CE61</f>
        <v>231373508.77999994</v>
      </c>
      <c r="D427" s="179"/>
    </row>
    <row r="428" spans="1:7" ht="12.6" customHeight="1" x14ac:dyDescent="0.25">
      <c r="A428" s="179" t="s">
        <v>3</v>
      </c>
      <c r="B428" s="179">
        <f t="shared" si="12"/>
        <v>54191113</v>
      </c>
      <c r="C428" s="179">
        <f t="shared" si="13"/>
        <v>54191113</v>
      </c>
      <c r="D428" s="179">
        <f>D173</f>
        <v>54191112.980000004</v>
      </c>
    </row>
    <row r="429" spans="1:7" ht="12.6" customHeight="1" x14ac:dyDescent="0.25">
      <c r="A429" s="179" t="s">
        <v>236</v>
      </c>
      <c r="B429" s="179">
        <f t="shared" si="12"/>
        <v>20502574</v>
      </c>
      <c r="C429" s="179">
        <f t="shared" si="13"/>
        <v>20502573.529999997</v>
      </c>
      <c r="D429" s="179"/>
    </row>
    <row r="430" spans="1:7" ht="12.6" customHeight="1" x14ac:dyDescent="0.25">
      <c r="A430" s="179" t="s">
        <v>237</v>
      </c>
      <c r="B430" s="179">
        <f t="shared" si="12"/>
        <v>90822349</v>
      </c>
      <c r="C430" s="179">
        <f t="shared" si="13"/>
        <v>90822349.489999995</v>
      </c>
      <c r="D430" s="179"/>
    </row>
    <row r="431" spans="1:7" ht="12.6" customHeight="1" x14ac:dyDescent="0.25">
      <c r="A431" s="179" t="s">
        <v>444</v>
      </c>
      <c r="B431" s="179">
        <f t="shared" si="12"/>
        <v>4074354</v>
      </c>
      <c r="C431" s="179">
        <f t="shared" si="13"/>
        <v>4074354.3600000008</v>
      </c>
      <c r="D431" s="179"/>
    </row>
    <row r="432" spans="1:7" ht="12.6" customHeight="1" x14ac:dyDescent="0.25">
      <c r="A432" s="179" t="s">
        <v>445</v>
      </c>
      <c r="B432" s="179">
        <f t="shared" si="12"/>
        <v>38206374</v>
      </c>
      <c r="C432" s="179">
        <f t="shared" si="13"/>
        <v>38206373.789999999</v>
      </c>
      <c r="D432" s="179"/>
    </row>
    <row r="433" spans="1:7" ht="12.6" customHeight="1" x14ac:dyDescent="0.25">
      <c r="A433" s="179" t="s">
        <v>6</v>
      </c>
      <c r="B433" s="179">
        <f t="shared" si="12"/>
        <v>31690386</v>
      </c>
      <c r="C433" s="179">
        <f t="shared" si="13"/>
        <v>31690386</v>
      </c>
      <c r="D433" s="179">
        <f>C217</f>
        <v>31690385.98</v>
      </c>
    </row>
    <row r="434" spans="1:7" ht="12.6" customHeight="1" x14ac:dyDescent="0.25">
      <c r="A434" s="179" t="s">
        <v>474</v>
      </c>
      <c r="B434" s="179">
        <f t="shared" si="12"/>
        <v>13980846</v>
      </c>
      <c r="C434" s="179">
        <f t="shared" si="13"/>
        <v>13980846.000000002</v>
      </c>
      <c r="D434" s="179">
        <f>D177</f>
        <v>13980846</v>
      </c>
    </row>
    <row r="435" spans="1:7" ht="12.6" customHeight="1" x14ac:dyDescent="0.25">
      <c r="A435" s="179" t="s">
        <v>447</v>
      </c>
      <c r="B435" s="179">
        <f t="shared" si="12"/>
        <v>6224581</v>
      </c>
      <c r="C435" s="179"/>
      <c r="D435" s="179">
        <f>D181</f>
        <v>6224581</v>
      </c>
    </row>
    <row r="436" spans="1:7" ht="12.6" customHeight="1" x14ac:dyDescent="0.25">
      <c r="A436" s="179" t="s">
        <v>475</v>
      </c>
      <c r="B436" s="179">
        <f t="shared" si="12"/>
        <v>19716140</v>
      </c>
      <c r="C436" s="179"/>
      <c r="D436" s="179">
        <f>D186</f>
        <v>19716140</v>
      </c>
    </row>
    <row r="437" spans="1:7" ht="12.6" customHeight="1" x14ac:dyDescent="0.25">
      <c r="A437" s="194" t="s">
        <v>449</v>
      </c>
      <c r="B437" s="194">
        <f t="shared" si="12"/>
        <v>8125612</v>
      </c>
      <c r="C437" s="194"/>
      <c r="D437" s="194">
        <f>D190</f>
        <v>8125612</v>
      </c>
    </row>
    <row r="438" spans="1:7" ht="12.6" customHeight="1" x14ac:dyDescent="0.25">
      <c r="A438" s="194" t="s">
        <v>476</v>
      </c>
      <c r="B438" s="194">
        <f>C386+C387+C388</f>
        <v>34066333</v>
      </c>
      <c r="C438" s="194">
        <f>CD69</f>
        <v>34066333</v>
      </c>
      <c r="D438" s="194">
        <f>D181+D186+D190</f>
        <v>34066333</v>
      </c>
    </row>
    <row r="439" spans="1:7" ht="12.6" customHeight="1" x14ac:dyDescent="0.25">
      <c r="A439" s="179" t="s">
        <v>451</v>
      </c>
      <c r="B439" s="194">
        <f>C389</f>
        <v>9715465</v>
      </c>
      <c r="C439" s="194">
        <f>SUM(C69:CC69)</f>
        <v>9715464.5899999999</v>
      </c>
      <c r="D439" s="179"/>
    </row>
    <row r="440" spans="1:7" ht="12.6" customHeight="1" x14ac:dyDescent="0.25">
      <c r="A440" s="179" t="s">
        <v>477</v>
      </c>
      <c r="B440" s="194">
        <f>B438+B439</f>
        <v>43781798</v>
      </c>
      <c r="C440" s="194">
        <f>CE69</f>
        <v>43781797.590000004</v>
      </c>
      <c r="D440" s="179"/>
    </row>
    <row r="441" spans="1:7" ht="12.6" customHeight="1" x14ac:dyDescent="0.25">
      <c r="A441" s="179" t="s">
        <v>478</v>
      </c>
      <c r="B441" s="179">
        <f>D390</f>
        <v>528623303</v>
      </c>
      <c r="C441" s="179">
        <f>SUM(C427:C437)+C440</f>
        <v>528623302.53999996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11013384</v>
      </c>
      <c r="C444" s="179">
        <f>C363</f>
        <v>11013384</v>
      </c>
      <c r="D444" s="179"/>
    </row>
    <row r="445" spans="1:7" ht="12.6" customHeight="1" x14ac:dyDescent="0.25">
      <c r="A445" s="179" t="s">
        <v>343</v>
      </c>
      <c r="B445" s="179">
        <f>D229</f>
        <v>1000623056</v>
      </c>
      <c r="C445" s="179">
        <f>C364</f>
        <v>1000623056</v>
      </c>
      <c r="D445" s="179"/>
    </row>
    <row r="446" spans="1:7" ht="12.6" customHeight="1" x14ac:dyDescent="0.25">
      <c r="A446" s="179" t="s">
        <v>351</v>
      </c>
      <c r="B446" s="179">
        <f>D236</f>
        <v>22142173</v>
      </c>
      <c r="C446" s="179">
        <f>C365</f>
        <v>22142172.5</v>
      </c>
      <c r="D446" s="179"/>
    </row>
    <row r="447" spans="1:7" ht="12.6" customHeight="1" x14ac:dyDescent="0.25">
      <c r="A447" s="179" t="s">
        <v>356</v>
      </c>
      <c r="B447" s="179">
        <f>D240</f>
        <v>959414</v>
      </c>
      <c r="C447" s="179">
        <f>C366</f>
        <v>959414</v>
      </c>
      <c r="D447" s="179"/>
    </row>
    <row r="448" spans="1:7" ht="12.6" customHeight="1" x14ac:dyDescent="0.25">
      <c r="A448" s="179" t="s">
        <v>358</v>
      </c>
      <c r="B448" s="179">
        <f>D242</f>
        <v>1034738027</v>
      </c>
      <c r="C448" s="179">
        <f>D367</f>
        <v>1034738026.5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5479</v>
      </c>
    </row>
    <row r="454" spans="1:7" ht="12.6" customHeight="1" x14ac:dyDescent="0.25">
      <c r="A454" s="179" t="s">
        <v>168</v>
      </c>
      <c r="B454" s="179">
        <f>C233</f>
        <v>14542788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7599385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26301709</v>
      </c>
      <c r="C458" s="194">
        <f>CE70</f>
        <v>26301708.960000001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874012469</v>
      </c>
      <c r="C463" s="194">
        <f>CE73</f>
        <v>874012469.28999984</v>
      </c>
      <c r="D463" s="194">
        <f>E141+E147+E153</f>
        <v>874012469</v>
      </c>
    </row>
    <row r="464" spans="1:7" ht="12.6" customHeight="1" x14ac:dyDescent="0.25">
      <c r="A464" s="179" t="s">
        <v>246</v>
      </c>
      <c r="B464" s="194">
        <f>C360</f>
        <v>689821635</v>
      </c>
      <c r="C464" s="194">
        <f>CE74</f>
        <v>689821635.00999999</v>
      </c>
      <c r="D464" s="194">
        <f>E142+E148+E154</f>
        <v>689821635</v>
      </c>
    </row>
    <row r="465" spans="1:7" ht="12.6" customHeight="1" x14ac:dyDescent="0.25">
      <c r="A465" s="179" t="s">
        <v>247</v>
      </c>
      <c r="B465" s="194">
        <f>D361</f>
        <v>1563834104</v>
      </c>
      <c r="C465" s="194">
        <f>CE75</f>
        <v>1563834104.2999997</v>
      </c>
      <c r="D465" s="194">
        <f>D463+D464</f>
        <v>1563834104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2151141</v>
      </c>
      <c r="C468" s="179">
        <f>E195</f>
        <v>2151140.5</v>
      </c>
      <c r="D468" s="179"/>
    </row>
    <row r="469" spans="1:7" ht="12.6" customHeight="1" x14ac:dyDescent="0.25">
      <c r="A469" s="179" t="s">
        <v>333</v>
      </c>
      <c r="B469" s="179">
        <f t="shared" si="14"/>
        <v>4841115</v>
      </c>
      <c r="C469" s="179">
        <f>E196</f>
        <v>4841115</v>
      </c>
      <c r="D469" s="179"/>
    </row>
    <row r="470" spans="1:7" ht="12.6" customHeight="1" x14ac:dyDescent="0.25">
      <c r="A470" s="179" t="s">
        <v>334</v>
      </c>
      <c r="B470" s="179">
        <f t="shared" si="14"/>
        <v>229445177</v>
      </c>
      <c r="C470" s="179">
        <f>E197</f>
        <v>229445177.49000001</v>
      </c>
      <c r="D470" s="179"/>
    </row>
    <row r="471" spans="1:7" ht="12.6" customHeight="1" x14ac:dyDescent="0.25">
      <c r="A471" s="179" t="s">
        <v>494</v>
      </c>
      <c r="B471" s="179">
        <f t="shared" si="14"/>
        <v>45663188</v>
      </c>
      <c r="C471" s="179">
        <f>E198</f>
        <v>45663188.299999997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220593056</v>
      </c>
      <c r="C473" s="179">
        <f>SUM(E200:E201)</f>
        <v>220593055.50999999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37481310</v>
      </c>
      <c r="C475" s="179">
        <f>E203</f>
        <v>37481309.979999997</v>
      </c>
      <c r="D475" s="179"/>
    </row>
    <row r="476" spans="1:7" ht="12.6" customHeight="1" x14ac:dyDescent="0.25">
      <c r="A476" s="179" t="s">
        <v>203</v>
      </c>
      <c r="B476" s="179">
        <f>D275</f>
        <v>540174987</v>
      </c>
      <c r="C476" s="179">
        <f>E204</f>
        <v>540174986.77999997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316456977</v>
      </c>
      <c r="C478" s="179">
        <f>E217</f>
        <v>316456977.48000002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950962972</v>
      </c>
    </row>
    <row r="482" spans="1:12" ht="12.6" customHeight="1" x14ac:dyDescent="0.25">
      <c r="A482" s="180" t="s">
        <v>499</v>
      </c>
      <c r="C482" s="180">
        <f>D339</f>
        <v>950962972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131</v>
      </c>
      <c r="B493" s="258" t="s">
        <v>1267</v>
      </c>
      <c r="C493" s="258" t="str">
        <f>RIGHT(C82,4)</f>
        <v>2018</v>
      </c>
      <c r="D493" s="258" t="s">
        <v>1267</v>
      </c>
      <c r="E493" s="258" t="str">
        <f>RIGHT(C82,4)</f>
        <v>2018</v>
      </c>
      <c r="F493" s="258" t="s">
        <v>1267</v>
      </c>
      <c r="G493" s="258" t="str">
        <f>RIGHT(C82,4)</f>
        <v>2018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v>19304740.330000006</v>
      </c>
      <c r="C496" s="237">
        <f>C71</f>
        <v>19261970.650000002</v>
      </c>
      <c r="D496" s="237">
        <v>10977</v>
      </c>
      <c r="E496" s="180">
        <f>C59</f>
        <v>11266</v>
      </c>
      <c r="F496" s="260">
        <f t="shared" ref="F496:G511" si="15">IF(B496=0,"",IF(D496=0,"",B496/D496))</f>
        <v>1758.653578391182</v>
      </c>
      <c r="G496" s="261">
        <f t="shared" si="15"/>
        <v>1709.743533641044</v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v>0</v>
      </c>
      <c r="C497" s="237">
        <f>D71</f>
        <v>0</v>
      </c>
      <c r="D497" s="237"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v>45148106.250000007</v>
      </c>
      <c r="C498" s="237">
        <f>E71</f>
        <v>45191838.32</v>
      </c>
      <c r="D498" s="237">
        <v>52468</v>
      </c>
      <c r="E498" s="180">
        <f>E59</f>
        <v>52596</v>
      </c>
      <c r="F498" s="260">
        <f t="shared" si="15"/>
        <v>860.48841674925688</v>
      </c>
      <c r="G498" s="260">
        <f t="shared" si="15"/>
        <v>859.22576469693513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v>0</v>
      </c>
      <c r="C499" s="237">
        <f>F71</f>
        <v>0</v>
      </c>
      <c r="D499" s="237"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v>0</v>
      </c>
      <c r="C500" s="237">
        <f>G71</f>
        <v>0</v>
      </c>
      <c r="D500" s="237"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v>3422953.5100000007</v>
      </c>
      <c r="C501" s="237">
        <f>H71</f>
        <v>2960613.3199999989</v>
      </c>
      <c r="D501" s="237">
        <v>3888</v>
      </c>
      <c r="E501" s="180">
        <f>H59</f>
        <v>3779</v>
      </c>
      <c r="F501" s="260">
        <f t="shared" si="15"/>
        <v>880.38927726337465</v>
      </c>
      <c r="G501" s="260">
        <f t="shared" si="15"/>
        <v>783.43829584546143</v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v>0</v>
      </c>
      <c r="C502" s="237">
        <f>I71</f>
        <v>0</v>
      </c>
      <c r="D502" s="237"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v>0</v>
      </c>
      <c r="C503" s="237">
        <f>J71</f>
        <v>0</v>
      </c>
      <c r="D503" s="237"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v>0</v>
      </c>
      <c r="C504" s="237">
        <f>K71</f>
        <v>0</v>
      </c>
      <c r="D504" s="237"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v>0</v>
      </c>
      <c r="C505" s="237">
        <f>L71</f>
        <v>0</v>
      </c>
      <c r="D505" s="237"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v>0</v>
      </c>
      <c r="C506" s="237">
        <f>M71</f>
        <v>0</v>
      </c>
      <c r="D506" s="237"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v>0</v>
      </c>
      <c r="C507" s="237">
        <f>N71</f>
        <v>0</v>
      </c>
      <c r="D507" s="237"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v>10397935.140000001</v>
      </c>
      <c r="C508" s="237">
        <f>O71</f>
        <v>9865629.8100000005</v>
      </c>
      <c r="D508" s="237">
        <v>3800</v>
      </c>
      <c r="E508" s="180">
        <f>O59</f>
        <v>3609</v>
      </c>
      <c r="F508" s="260">
        <f t="shared" si="15"/>
        <v>2736.2987210526317</v>
      </c>
      <c r="G508" s="260">
        <f t="shared" si="15"/>
        <v>2733.6186783042394</v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v>54526688.310000002</v>
      </c>
      <c r="C509" s="237">
        <f>P71</f>
        <v>56421469.120000012</v>
      </c>
      <c r="D509" s="237">
        <v>1412986</v>
      </c>
      <c r="E509" s="180">
        <f>P59</f>
        <v>1414111</v>
      </c>
      <c r="F509" s="260">
        <f t="shared" si="15"/>
        <v>38.589687590676768</v>
      </c>
      <c r="G509" s="260">
        <f t="shared" si="15"/>
        <v>39.89889698899168</v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v>3725624.6500000004</v>
      </c>
      <c r="C510" s="237">
        <f>Q71</f>
        <v>3986577.1200000015</v>
      </c>
      <c r="D510" s="237">
        <v>834884</v>
      </c>
      <c r="E510" s="180">
        <f>Q59</f>
        <v>794145</v>
      </c>
      <c r="F510" s="260">
        <f t="shared" si="15"/>
        <v>4.4624458607423314</v>
      </c>
      <c r="G510" s="260">
        <f t="shared" si="15"/>
        <v>5.0199612413350225</v>
      </c>
      <c r="H510" s="262" t="str">
        <f t="shared" si="16"/>
        <v/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v>2407134.2599999998</v>
      </c>
      <c r="C511" s="237">
        <f>R71</f>
        <v>2478968.7099999995</v>
      </c>
      <c r="D511" s="237">
        <v>1409775</v>
      </c>
      <c r="E511" s="180">
        <f>R59</f>
        <v>1410200</v>
      </c>
      <c r="F511" s="260">
        <f t="shared" si="15"/>
        <v>1.7074598854427123</v>
      </c>
      <c r="G511" s="260">
        <f t="shared" si="15"/>
        <v>1.7578844915614802</v>
      </c>
      <c r="H511" s="262" t="str">
        <f t="shared" si="16"/>
        <v/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v>9380454.3600000013</v>
      </c>
      <c r="C512" s="237">
        <f>S71</f>
        <v>11149467.489999998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v>2762373.5000000005</v>
      </c>
      <c r="C513" s="237">
        <f>T71</f>
        <v>2983025.7600000002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v>12931620.280000001</v>
      </c>
      <c r="C514" s="237">
        <f>U71</f>
        <v>12355313.000000002</v>
      </c>
      <c r="D514" s="237">
        <v>1359222</v>
      </c>
      <c r="E514" s="180">
        <f>U59</f>
        <v>1275289</v>
      </c>
      <c r="F514" s="260">
        <f t="shared" si="17"/>
        <v>9.5139868836731605</v>
      </c>
      <c r="G514" s="260">
        <f t="shared" si="17"/>
        <v>9.6882455662990914</v>
      </c>
      <c r="H514" s="262" t="str">
        <f t="shared" si="16"/>
        <v/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v>588642.88</v>
      </c>
      <c r="C515" s="237">
        <f>V71</f>
        <v>600428.13</v>
      </c>
      <c r="D515" s="237">
        <v>24994</v>
      </c>
      <c r="E515" s="180">
        <f>V59</f>
        <v>25357</v>
      </c>
      <c r="F515" s="260">
        <f t="shared" si="17"/>
        <v>23.551367528206768</v>
      </c>
      <c r="G515" s="260">
        <f t="shared" si="17"/>
        <v>23.678989233742161</v>
      </c>
      <c r="H515" s="262" t="str">
        <f t="shared" si="16"/>
        <v/>
      </c>
      <c r="I515" s="264"/>
      <c r="K515" s="258"/>
      <c r="L515" s="258"/>
    </row>
    <row r="516" spans="1:12" ht="12.6" customHeight="1" x14ac:dyDescent="0.3">
      <c r="A516" s="180" t="s">
        <v>532</v>
      </c>
      <c r="B516" s="237">
        <v>2523932.2000000002</v>
      </c>
      <c r="C516" s="237">
        <f>W71</f>
        <v>2878655.4800000004</v>
      </c>
      <c r="D516" s="237">
        <v>80166.720000000001</v>
      </c>
      <c r="E516" s="180">
        <f>W59</f>
        <v>65307.54</v>
      </c>
      <c r="F516" s="260">
        <f t="shared" si="17"/>
        <v>31.483540800970779</v>
      </c>
      <c r="G516" s="260">
        <f t="shared" si="17"/>
        <v>44.078455259530529</v>
      </c>
      <c r="H516" s="262">
        <f t="shared" si="16"/>
        <v>0.40004758480568969</v>
      </c>
      <c r="I516" s="285" t="s">
        <v>1278</v>
      </c>
      <c r="K516" s="258"/>
      <c r="L516" s="258"/>
    </row>
    <row r="517" spans="1:12" ht="12.6" customHeight="1" x14ac:dyDescent="0.25">
      <c r="A517" s="180" t="s">
        <v>533</v>
      </c>
      <c r="B517" s="237">
        <v>2766146.04</v>
      </c>
      <c r="C517" s="237">
        <f>X71</f>
        <v>2891107.79</v>
      </c>
      <c r="D517" s="237">
        <v>124728.27</v>
      </c>
      <c r="E517" s="180">
        <f>X59</f>
        <v>110984.82</v>
      </c>
      <c r="F517" s="260">
        <f t="shared" si="17"/>
        <v>22.177378392244197</v>
      </c>
      <c r="G517" s="260">
        <f t="shared" si="17"/>
        <v>26.049578582007882</v>
      </c>
      <c r="H517" s="262" t="str">
        <f t="shared" si="16"/>
        <v/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v>10540683.970000004</v>
      </c>
      <c r="C518" s="237">
        <f>Y71</f>
        <v>10317298.82</v>
      </c>
      <c r="D518" s="237">
        <v>155668</v>
      </c>
      <c r="E518" s="180">
        <f>Y59</f>
        <v>146200</v>
      </c>
      <c r="F518" s="260">
        <f t="shared" si="17"/>
        <v>67.712593275432354</v>
      </c>
      <c r="G518" s="260">
        <f t="shared" si="17"/>
        <v>70.569759370725038</v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v>20428488.549999997</v>
      </c>
      <c r="C519" s="237">
        <f>Z71</f>
        <v>24135570.700000003</v>
      </c>
      <c r="D519" s="237">
        <v>19674</v>
      </c>
      <c r="E519" s="180">
        <f>Z59</f>
        <v>22274</v>
      </c>
      <c r="F519" s="260">
        <f t="shared" si="17"/>
        <v>1038.3495247534815</v>
      </c>
      <c r="G519" s="260">
        <f t="shared" si="17"/>
        <v>1083.5759495375776</v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v>2047662.9</v>
      </c>
      <c r="C520" s="237">
        <f>AA71</f>
        <v>2022158.8399999999</v>
      </c>
      <c r="D520" s="237">
        <v>25911.15</v>
      </c>
      <c r="E520" s="180">
        <f>AA59</f>
        <v>23444.799999999999</v>
      </c>
      <c r="F520" s="260">
        <f t="shared" si="17"/>
        <v>79.02632264488453</v>
      </c>
      <c r="G520" s="260">
        <f t="shared" si="17"/>
        <v>86.251912577629156</v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v>27317388.959999993</v>
      </c>
      <c r="C521" s="237">
        <f>AB71</f>
        <v>26610124.740000006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v>2661583.2799999998</v>
      </c>
      <c r="C522" s="237">
        <f>AC71</f>
        <v>2301703.3699999996</v>
      </c>
      <c r="D522" s="237">
        <v>0</v>
      </c>
      <c r="E522" s="180">
        <f>AC59</f>
        <v>0</v>
      </c>
      <c r="F522" s="260" t="str">
        <f t="shared" si="17"/>
        <v/>
      </c>
      <c r="G522" s="260" t="str">
        <f t="shared" si="17"/>
        <v/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v>566168.18999999994</v>
      </c>
      <c r="C523" s="237">
        <f>AD71</f>
        <v>738428.58</v>
      </c>
      <c r="D523" s="237"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v>1950242.7100000014</v>
      </c>
      <c r="C524" s="237">
        <f>AE71</f>
        <v>1853860.3399999994</v>
      </c>
      <c r="D524" s="237">
        <v>0</v>
      </c>
      <c r="E524" s="180">
        <f>AE59</f>
        <v>0</v>
      </c>
      <c r="F524" s="260" t="str">
        <f t="shared" si="17"/>
        <v/>
      </c>
      <c r="G524" s="260" t="str">
        <f t="shared" si="17"/>
        <v/>
      </c>
      <c r="H524" s="262" t="str">
        <f t="shared" si="16"/>
        <v/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v>5027038.120000001</v>
      </c>
      <c r="C525" s="237">
        <f>AF71</f>
        <v>4916156.8500000006</v>
      </c>
      <c r="D525" s="237">
        <v>36849</v>
      </c>
      <c r="E525" s="180">
        <f>AF59</f>
        <v>37004</v>
      </c>
      <c r="F525" s="260">
        <f t="shared" si="17"/>
        <v>136.42264701891506</v>
      </c>
      <c r="G525" s="260">
        <f t="shared" si="17"/>
        <v>132.85474137931035</v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v>14610298.869999997</v>
      </c>
      <c r="C526" s="237">
        <f>AG71</f>
        <v>14738515.939999999</v>
      </c>
      <c r="D526" s="237">
        <v>48576</v>
      </c>
      <c r="E526" s="180">
        <f>AG59</f>
        <v>49960</v>
      </c>
      <c r="F526" s="260">
        <f t="shared" si="17"/>
        <v>300.77196290349139</v>
      </c>
      <c r="G526" s="260">
        <f t="shared" si="17"/>
        <v>295.00632385908727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v>0</v>
      </c>
      <c r="C527" s="237">
        <f>AH71</f>
        <v>0</v>
      </c>
      <c r="D527" s="237"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v>0</v>
      </c>
      <c r="C528" s="237">
        <f>AI71</f>
        <v>0</v>
      </c>
      <c r="D528" s="237"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v>2836704.1399999997</v>
      </c>
      <c r="C529" s="237">
        <f>AJ71</f>
        <v>3017938.7199999988</v>
      </c>
      <c r="D529" s="237">
        <v>23646</v>
      </c>
      <c r="E529" s="180">
        <f>AJ59</f>
        <v>21838</v>
      </c>
      <c r="F529" s="260">
        <f t="shared" si="18"/>
        <v>119.96549691279708</v>
      </c>
      <c r="G529" s="260">
        <f t="shared" si="18"/>
        <v>138.19666269804921</v>
      </c>
      <c r="H529" s="262" t="str">
        <f t="shared" si="16"/>
        <v/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v>643657.6799999997</v>
      </c>
      <c r="C530" s="237">
        <f>AK71</f>
        <v>771179.06</v>
      </c>
      <c r="D530" s="237"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v>541003.67999999993</v>
      </c>
      <c r="C531" s="237">
        <f>AL71</f>
        <v>534974.14000000013</v>
      </c>
      <c r="D531" s="237"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v>0</v>
      </c>
      <c r="C532" s="237">
        <f>AM71</f>
        <v>0</v>
      </c>
      <c r="D532" s="237"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v>0</v>
      </c>
      <c r="C533" s="237">
        <f>AN71</f>
        <v>0</v>
      </c>
      <c r="D533" s="237"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v>0</v>
      </c>
      <c r="C534" s="237">
        <f>AO71</f>
        <v>0</v>
      </c>
      <c r="D534" s="237"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v>0</v>
      </c>
      <c r="C535" s="237">
        <f>AP71</f>
        <v>0</v>
      </c>
      <c r="D535" s="237"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v>0</v>
      </c>
      <c r="C536" s="237">
        <f>AQ71</f>
        <v>0</v>
      </c>
      <c r="D536" s="237"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v>0</v>
      </c>
      <c r="C537" s="237">
        <f>AR71</f>
        <v>0</v>
      </c>
      <c r="D537" s="237"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v>0</v>
      </c>
      <c r="C538" s="237">
        <f>AS71</f>
        <v>0</v>
      </c>
      <c r="D538" s="237"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v>0</v>
      </c>
      <c r="C539" s="237">
        <f>AT71</f>
        <v>0</v>
      </c>
      <c r="D539" s="237"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v>0</v>
      </c>
      <c r="C540" s="237">
        <f>AU71</f>
        <v>0</v>
      </c>
      <c r="D540" s="237"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v>82230979.02000007</v>
      </c>
      <c r="C541" s="237">
        <f>AV71</f>
        <v>79173054.219999984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v>134714.44999999995</v>
      </c>
      <c r="C542" s="237">
        <f>AW71</f>
        <v>137632.79999999987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v>584317.99000000011</v>
      </c>
      <c r="C544" s="237">
        <f>AY71</f>
        <v>655115.87</v>
      </c>
      <c r="D544" s="237">
        <v>305943</v>
      </c>
      <c r="E544" s="180">
        <f>AY59</f>
        <v>291624</v>
      </c>
      <c r="F544" s="260">
        <f t="shared" ref="F544:G550" si="19">IF(B544=0,"",IF(D544=0,"",B544/D544))</f>
        <v>1.9098916791689959</v>
      </c>
      <c r="G544" s="260">
        <f t="shared" si="19"/>
        <v>2.2464401763915176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v>4521725.62</v>
      </c>
      <c r="C545" s="237">
        <f>AZ71</f>
        <v>4380772.5099999988</v>
      </c>
      <c r="D545" s="237">
        <v>664661</v>
      </c>
      <c r="E545" s="180">
        <f>AZ59</f>
        <v>665470</v>
      </c>
      <c r="F545" s="260">
        <f t="shared" si="19"/>
        <v>6.8030554222378026</v>
      </c>
      <c r="G545" s="260">
        <f t="shared" si="19"/>
        <v>6.5829752054938595</v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v>176495.84000000003</v>
      </c>
      <c r="C546" s="237">
        <f>BA71</f>
        <v>242567.88999999996</v>
      </c>
      <c r="D546" s="237"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v>2763646.3999999994</v>
      </c>
      <c r="C547" s="237">
        <f>BB71</f>
        <v>3143592.13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v>1211889.79</v>
      </c>
      <c r="C549" s="237">
        <f>BD71</f>
        <v>1200167.76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v>11327563.960000001</v>
      </c>
      <c r="C550" s="237">
        <f>BE71</f>
        <v>11404019.590000002</v>
      </c>
      <c r="D550" s="237">
        <v>565507</v>
      </c>
      <c r="E550" s="180">
        <f>BE59</f>
        <v>565507</v>
      </c>
      <c r="F550" s="260">
        <f t="shared" si="19"/>
        <v>20.030811218959272</v>
      </c>
      <c r="G550" s="260">
        <f t="shared" si="19"/>
        <v>20.166009598466513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v>5122722.6100000003</v>
      </c>
      <c r="C551" s="237">
        <f>BF71</f>
        <v>5134395.8299999991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v>389208.07000000007</v>
      </c>
      <c r="C552" s="237">
        <f>BG71</f>
        <v>390332.38999999996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v>34084807.549999997</v>
      </c>
      <c r="C553" s="237">
        <f>BH71</f>
        <v>31642447.699999999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v>-85288.37999999999</v>
      </c>
      <c r="C554" s="237">
        <f>BI71</f>
        <v>-5135.7099999999991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v>2966735.09</v>
      </c>
      <c r="C555" s="237">
        <f>BJ71</f>
        <v>2346835.9000000004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v>5168148.45</v>
      </c>
      <c r="C556" s="237">
        <f>BK71</f>
        <v>5171692.7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v>4108526.28</v>
      </c>
      <c r="C557" s="237">
        <f>BL71</f>
        <v>4080716.03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v>9265600.4299999997</v>
      </c>
      <c r="C559" s="237">
        <f>BN71</f>
        <v>8076273.1600000001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v>444116.06999999995</v>
      </c>
      <c r="C560" s="237">
        <f>BO71</f>
        <v>502493.6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v>4268792.4999999981</v>
      </c>
      <c r="C561" s="237">
        <f>BP71</f>
        <v>2718829.5699999994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v>6081088.8099999996</v>
      </c>
      <c r="C563" s="237">
        <f>BR71</f>
        <v>5753187.7699999996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v>300772.28999999998</v>
      </c>
      <c r="C564" s="237">
        <f>BS71</f>
        <v>315806.40000000002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v>144175.80000000002</v>
      </c>
      <c r="C565" s="237">
        <f>BT71</f>
        <v>138414.87999999998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v>3303748.31</v>
      </c>
      <c r="C567" s="237">
        <f>BV71</f>
        <v>3219519.2199999997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v>1170878.76</v>
      </c>
      <c r="C568" s="237">
        <f>BW71</f>
        <v>823542.07000000007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v>2862525.79</v>
      </c>
      <c r="C569" s="237">
        <f>BX71</f>
        <v>3218758.5199999996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v>4350317.1400000006</v>
      </c>
      <c r="C570" s="237">
        <f>BY71</f>
        <v>3831529.02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v>689659.34</v>
      </c>
      <c r="C571" s="237">
        <f>BZ71</f>
        <v>4472107.43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v>1797979.9500000004</v>
      </c>
      <c r="C572" s="237">
        <f>CA71</f>
        <v>1946780.0900000003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v>1459124.34</v>
      </c>
      <c r="C573" s="237">
        <f>CB71</f>
        <v>1316177.45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v>14386685</v>
      </c>
      <c r="C574" s="237">
        <f>CC71</f>
        <v>17046150.990000002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v>35853638</v>
      </c>
      <c r="C575" s="237">
        <f>CD71</f>
        <v>34860841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403702</v>
      </c>
      <c r="E612" s="180">
        <f>SUM(C624:D647)+SUM(C668:D713)</f>
        <v>469009144.18311703</v>
      </c>
      <c r="F612" s="180">
        <f>CE64-(AX64+BD64+BE64+BG64+BJ64+BN64+BP64+BQ64+CB64+CC64+CD64)</f>
        <v>90489782.689999998</v>
      </c>
      <c r="G612" s="180">
        <f>CE77-(AX77+AY77+BD77+BE77+BG77+BJ77+BN77+BP77+BQ77+CB77+CC77+CD77)</f>
        <v>291634</v>
      </c>
      <c r="H612" s="197">
        <f>CE60-(AX60+AY60+AZ60+BD60+BE60+BG60+BJ60+BN60+BO60+BP60+BQ60+BR60+CB60+CC60+CD60)</f>
        <v>2104.0299999999988</v>
      </c>
      <c r="I612" s="180">
        <f>CE78-(AX78+AY78+AZ78+BD78+BE78+BF78+BG78+BJ78+BN78+BO78+BP78+BQ78+BR78+CB78+CC78+CD78)</f>
        <v>118873</v>
      </c>
      <c r="J612" s="180">
        <f>CE79-(AX79+AY79+AZ79+BA79+BD79+BE79+BF79+BG79+BJ79+BN79+BO79+BP79+BQ79+BR79+CB79+CC79+CD79)</f>
        <v>2305787</v>
      </c>
      <c r="K612" s="180">
        <f>CE75-(AW75+AX75+AY75+AZ75+BA75+BB75+BC75+BD75+BE75+BF75+BG75+BH75+BI75+BJ75+BK75+BL75+BM75+BN75+BO75+BP75+BQ75+BR75+BS75+BT75+BU75+BV75+BW75+BX75+CB75+CC75+CD75)</f>
        <v>1563834104.2999997</v>
      </c>
      <c r="L612" s="197">
        <f>CE80-(AW80+AX80+AY80+AZ80+BA80+BB80+BC80+BD80+BE80+BF80+BG80+BH80+BI80+BJ80+BK80+BL80+BM80+BN80+BO80+BP80+BQ80+BR80+BS80+BT80+BU80+BV80+BW80+BX80+BY80+BZ80+CA80+CB80+CC80+CD80)</f>
        <v>587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11404019.590000002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34860841</v>
      </c>
      <c r="D615" s="263">
        <f>SUM(C614:C615)</f>
        <v>46264860.590000004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2346835.9000000004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390332.38999999996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8076273.1600000001</v>
      </c>
      <c r="D619" s="180">
        <f>(D615/D612)*BN76</f>
        <v>1417849.9368828493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17046150.990000002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2718829.5699999994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1316177.45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33312449.396882851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1200167.76</v>
      </c>
      <c r="D624" s="180">
        <f>(D615/D612)*BD76</f>
        <v>0</v>
      </c>
      <c r="E624" s="180">
        <f>(E623/E612)*SUM(C624:D624)</f>
        <v>85244.665842081085</v>
      </c>
      <c r="F624" s="180">
        <f>SUM(C624:E624)</f>
        <v>1285412.4258420812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655115.87</v>
      </c>
      <c r="D625" s="180">
        <f>(D615/D612)*AY76</f>
        <v>717863.88656920206</v>
      </c>
      <c r="E625" s="180">
        <f>(E623/E612)*SUM(C625:D625)</f>
        <v>97519.033969620607</v>
      </c>
      <c r="F625" s="180">
        <f>(F624/F612)*AY64</f>
        <v>120.07562203033544</v>
      </c>
      <c r="G625" s="180">
        <f>SUM(C625:F625)</f>
        <v>1470618.8661608531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5753187.7699999996</v>
      </c>
      <c r="D626" s="180">
        <f>(D615/D612)*BR76</f>
        <v>56727.749657049011</v>
      </c>
      <c r="E626" s="180">
        <f>(E623/E612)*SUM(C626:D626)</f>
        <v>412662.56564322807</v>
      </c>
      <c r="F626" s="180">
        <f>(F624/F612)*BR64</f>
        <v>1002.3037759277464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502493.6</v>
      </c>
      <c r="D627" s="180">
        <f>(D615/D612)*BO76</f>
        <v>0</v>
      </c>
      <c r="E627" s="180">
        <f>(E623/E612)*SUM(C627:D627)</f>
        <v>35690.759614959461</v>
      </c>
      <c r="F627" s="180">
        <f>(F624/F612)*BO64</f>
        <v>382.1086183745652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4380772.5099999988</v>
      </c>
      <c r="D628" s="180">
        <f>(D615/D612)*AZ76</f>
        <v>1018922.0650521673</v>
      </c>
      <c r="E628" s="180">
        <f>(E623/E612)*SUM(C628:D628)</f>
        <v>383525.68285921955</v>
      </c>
      <c r="F628" s="180">
        <f>(F624/F612)*AZ64</f>
        <v>37513.295291418079</v>
      </c>
      <c r="G628" s="180">
        <f>(G625/G612)*AZ77</f>
        <v>0</v>
      </c>
      <c r="H628" s="180">
        <f>SUM(C626:G628)</f>
        <v>12582880.410512341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5134395.8299999991</v>
      </c>
      <c r="D629" s="180">
        <f>(D615/D612)*BF76</f>
        <v>182331.00950376762</v>
      </c>
      <c r="E629" s="180">
        <f>(E623/E612)*SUM(C629:D629)</f>
        <v>377632.70928651048</v>
      </c>
      <c r="F629" s="180">
        <f>(F624/F612)*BF64</f>
        <v>5416.6254835932559</v>
      </c>
      <c r="G629" s="180">
        <f>(G625/G612)*BF77</f>
        <v>0</v>
      </c>
      <c r="H629" s="180">
        <f>(H628/H612)*BF60</f>
        <v>422872.04736972763</v>
      </c>
      <c r="I629" s="180">
        <f>SUM(C629:H629)</f>
        <v>6122648.2216435988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242567.88999999996</v>
      </c>
      <c r="D630" s="180">
        <f>(D615/D612)*BA76</f>
        <v>95463.061544084499</v>
      </c>
      <c r="E630" s="180">
        <f>(E623/E612)*SUM(C630:D630)</f>
        <v>24009.423073201186</v>
      </c>
      <c r="F630" s="180">
        <f>(F624/F612)*BA64</f>
        <v>1.3533156801746664</v>
      </c>
      <c r="G630" s="180">
        <f>(G625/G612)*BA77</f>
        <v>0</v>
      </c>
      <c r="H630" s="180">
        <f>(H628/H612)*BA60</f>
        <v>25237.166453121914</v>
      </c>
      <c r="I630" s="180">
        <f>(I629/I612)*BA78</f>
        <v>13649.035346424786</v>
      </c>
      <c r="J630" s="180">
        <f>SUM(C630:I630)</f>
        <v>400927.92973251257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137632.79999999987</v>
      </c>
      <c r="D631" s="180">
        <f>(D615/D612)*AW76</f>
        <v>0</v>
      </c>
      <c r="E631" s="180">
        <f>(E623/E612)*SUM(C631:D631)</f>
        <v>9775.6850633197864</v>
      </c>
      <c r="F631" s="180">
        <f>(F624/F612)*AW64</f>
        <v>16.88412949990142</v>
      </c>
      <c r="G631" s="180">
        <f>(G625/G612)*AW77</f>
        <v>0</v>
      </c>
      <c r="H631" s="180">
        <f>(H628/H612)*AW60</f>
        <v>25177.362741147695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3143592.13</v>
      </c>
      <c r="D632" s="180">
        <f>(D615/D612)*BB76</f>
        <v>150127.98394087719</v>
      </c>
      <c r="E632" s="180">
        <f>(E623/E612)*SUM(C632:D632)</f>
        <v>233944.02003452525</v>
      </c>
      <c r="F632" s="180">
        <f>(F624/F612)*BB64</f>
        <v>409.15618130420711</v>
      </c>
      <c r="G632" s="180">
        <f>(G625/G612)*BB77</f>
        <v>0</v>
      </c>
      <c r="H632" s="180">
        <f>(H628/H612)*BB60</f>
        <v>109739.81147269839</v>
      </c>
      <c r="I632" s="180">
        <f>(I629/I612)*BB78</f>
        <v>21426.41020419891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-5135.7099999999991</v>
      </c>
      <c r="D634" s="180">
        <f>(D615/D612)*BI76</f>
        <v>0</v>
      </c>
      <c r="E634" s="180">
        <f>(E623/E612)*SUM(C634:D634)</f>
        <v>-364.77557338470262</v>
      </c>
      <c r="F634" s="180">
        <f>(F624/F612)*BI64</f>
        <v>182.54775348332757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5171692.7</v>
      </c>
      <c r="D635" s="180">
        <f>(D615/D612)*BK76</f>
        <v>0</v>
      </c>
      <c r="E635" s="180">
        <f>(E623/E612)*SUM(C635:D635)</f>
        <v>367331.32712166017</v>
      </c>
      <c r="F635" s="180">
        <f>(F624/F612)*BK64</f>
        <v>299.09483961615712</v>
      </c>
      <c r="G635" s="180">
        <f>(G625/G612)*BK77</f>
        <v>0</v>
      </c>
      <c r="H635" s="180">
        <f>(H628/H612)*BK60</f>
        <v>211166.90698097984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31642447.699999999</v>
      </c>
      <c r="D636" s="180">
        <f>(D615/D612)*BH76</f>
        <v>0</v>
      </c>
      <c r="E636" s="180">
        <f>(E623/E612)*SUM(C636:D636)</f>
        <v>2247477.3698403854</v>
      </c>
      <c r="F636" s="180">
        <f>(F624/F612)*BH64</f>
        <v>5105.0601674108293</v>
      </c>
      <c r="G636" s="180">
        <f>(G625/G612)*BH77</f>
        <v>0</v>
      </c>
      <c r="H636" s="180">
        <f>(H628/H612)*BH60</f>
        <v>571484.27162567072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4080716.03</v>
      </c>
      <c r="D637" s="180">
        <f>(D615/D612)*BL76</f>
        <v>0</v>
      </c>
      <c r="E637" s="180">
        <f>(E623/E612)*SUM(C637:D637)</f>
        <v>289842.20870403462</v>
      </c>
      <c r="F637" s="180">
        <f>(F624/F612)*BL64</f>
        <v>787.95061807552315</v>
      </c>
      <c r="G637" s="180">
        <f>(G625/G612)*BL77</f>
        <v>0</v>
      </c>
      <c r="H637" s="180">
        <f>(H628/H612)*BL60</f>
        <v>336635.09470289876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315806.40000000002</v>
      </c>
      <c r="D639" s="180">
        <f>(D615/D612)*BS76</f>
        <v>0</v>
      </c>
      <c r="E639" s="180">
        <f>(E623/E612)*SUM(C639:D639)</f>
        <v>22430.873362896033</v>
      </c>
      <c r="F639" s="180">
        <f>(F624/F612)*BS64</f>
        <v>299.35692289839943</v>
      </c>
      <c r="G639" s="180">
        <f>(G625/G612)*BS77</f>
        <v>0</v>
      </c>
      <c r="H639" s="180">
        <f>(H628/H612)*BS60</f>
        <v>11063.686715231173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138414.87999999998</v>
      </c>
      <c r="D640" s="180">
        <f>(D615/D612)*BT76</f>
        <v>0</v>
      </c>
      <c r="E640" s="180">
        <f>(E623/E612)*SUM(C640:D640)</f>
        <v>9831.2340877843199</v>
      </c>
      <c r="F640" s="180">
        <f>(F624/F612)*BT64</f>
        <v>137.5369029534078</v>
      </c>
      <c r="G640" s="180">
        <f>(G625/G612)*BT77</f>
        <v>0</v>
      </c>
      <c r="H640" s="180">
        <f>(H628/H612)*BT60</f>
        <v>8551.9308123138253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3219519.2199999997</v>
      </c>
      <c r="D642" s="180">
        <f>(D615/D612)*BV76</f>
        <v>690244.92158465902</v>
      </c>
      <c r="E642" s="180">
        <f>(E623/E612)*SUM(C642:D642)</f>
        <v>277699.95902134152</v>
      </c>
      <c r="F642" s="180">
        <f>(F624/F612)*BV64</f>
        <v>95.721479759011189</v>
      </c>
      <c r="G642" s="180">
        <f>(G625/G612)*BV77</f>
        <v>0</v>
      </c>
      <c r="H642" s="180">
        <f>(H628/H612)*BV60</f>
        <v>182102.30296150767</v>
      </c>
      <c r="I642" s="180">
        <f>(I629/I612)*BV78</f>
        <v>98582.089256819017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823542.07000000007</v>
      </c>
      <c r="D643" s="180">
        <f>(D615/D612)*BW76</f>
        <v>0</v>
      </c>
      <c r="E643" s="180">
        <f>(E623/E612)*SUM(C643:D643)</f>
        <v>58493.963014008776</v>
      </c>
      <c r="F643" s="180">
        <f>(F624/F612)*BW64</f>
        <v>2120.2625604747818</v>
      </c>
      <c r="G643" s="180">
        <f>(G625/G612)*BW77</f>
        <v>0</v>
      </c>
      <c r="H643" s="180">
        <f>(H628/H612)*BW60</f>
        <v>22785.214262178793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3218758.5199999996</v>
      </c>
      <c r="D644" s="180">
        <f>(D615/D612)*BX76</f>
        <v>0</v>
      </c>
      <c r="E644" s="180">
        <f>(E623/E612)*SUM(C644:D644)</f>
        <v>228619.70101892375</v>
      </c>
      <c r="F644" s="180">
        <f>(F624/F612)*BX64</f>
        <v>539.87366304861462</v>
      </c>
      <c r="G644" s="180">
        <f>(G625/G612)*BX77</f>
        <v>0</v>
      </c>
      <c r="H644" s="180">
        <f>(H628/H612)*BX60</f>
        <v>105314.33678660591</v>
      </c>
      <c r="I644" s="180">
        <f>(I629/I612)*BX78</f>
        <v>0</v>
      </c>
      <c r="J644" s="180">
        <f>(J630/J612)*BX79</f>
        <v>0</v>
      </c>
      <c r="K644" s="180">
        <f>SUM(C631:J644)</f>
        <v>58186464.074961789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3831529.02</v>
      </c>
      <c r="D645" s="180">
        <f>(D615/D612)*BY76</f>
        <v>534730.66646422364</v>
      </c>
      <c r="E645" s="180">
        <f>(E623/E612)*SUM(C645:D645)</f>
        <v>310123.60134752537</v>
      </c>
      <c r="F645" s="180">
        <f>(F624/F612)*BY64</f>
        <v>478.25809646929247</v>
      </c>
      <c r="G645" s="180">
        <f>(G625/G612)*BY77</f>
        <v>0</v>
      </c>
      <c r="H645" s="180">
        <f>(H628/H612)*BY60</f>
        <v>143110.28275431457</v>
      </c>
      <c r="I645" s="180">
        <f>(I629/I612)*BY78</f>
        <v>76383.092146218711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4472107.43</v>
      </c>
      <c r="D646" s="180">
        <f>(D615/D612)*BZ76</f>
        <v>0</v>
      </c>
      <c r="E646" s="180">
        <f>(E623/E612)*SUM(C646:D646)</f>
        <v>317641.6799266779</v>
      </c>
      <c r="F646" s="180">
        <f>(F624/F612)*BZ64</f>
        <v>25.72720297926675</v>
      </c>
      <c r="G646" s="180">
        <f>(G625/G612)*BZ77</f>
        <v>0</v>
      </c>
      <c r="H646" s="180">
        <f>(H628/H612)*BZ60</f>
        <v>239812.88501663244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1946780.0900000003</v>
      </c>
      <c r="D647" s="180">
        <f>(D615/D612)*CA76</f>
        <v>0</v>
      </c>
      <c r="E647" s="180">
        <f>(E623/E612)*SUM(C647:D647)</f>
        <v>138274.51775580653</v>
      </c>
      <c r="F647" s="180">
        <f>(F624/F612)*CA64</f>
        <v>575.16257328766062</v>
      </c>
      <c r="G647" s="180">
        <f>(G625/G612)*CA77</f>
        <v>0</v>
      </c>
      <c r="H647" s="180">
        <f>(H628/H612)*CA60</f>
        <v>133601.49255041318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12145173.90583455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158165564.56000003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19261970.650000002</v>
      </c>
      <c r="D668" s="180">
        <f>(D615/D612)*C76</f>
        <v>3546343.8649240034</v>
      </c>
      <c r="E668" s="180">
        <f>(E623/E612)*SUM(C668:D668)</f>
        <v>1620012.8132468618</v>
      </c>
      <c r="F668" s="180">
        <f>(F624/F612)*C64</f>
        <v>22277.863393783773</v>
      </c>
      <c r="G668" s="180">
        <f>(G625/G612)*C77</f>
        <v>118024.08005409097</v>
      </c>
      <c r="H668" s="180">
        <f>(H628/H612)*C60</f>
        <v>714893.57293985644</v>
      </c>
      <c r="I668" s="180">
        <f>(I629/I612)*C78</f>
        <v>506456.47004299972</v>
      </c>
      <c r="J668" s="180">
        <f>(J630/J612)*C79</f>
        <v>25497.094411663544</v>
      </c>
      <c r="K668" s="180">
        <f>(K644/K612)*C75</f>
        <v>2843765.7477453542</v>
      </c>
      <c r="L668" s="180">
        <f>(L647/L612)*C80</f>
        <v>2131095.2509386009</v>
      </c>
      <c r="M668" s="180">
        <f t="shared" ref="M668:M713" si="20">ROUND(SUM(D668:L668),0)</f>
        <v>11528367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-3.7207568190877317E-2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45191838.32</v>
      </c>
      <c r="D670" s="180">
        <f>(D615/D612)*E76</f>
        <v>14105498.20411831</v>
      </c>
      <c r="E670" s="180">
        <f>(E623/E612)*SUM(C670:D670)</f>
        <v>4211729.2313567027</v>
      </c>
      <c r="F670" s="180">
        <f>(F624/F612)*E64</f>
        <v>37939.968579515225</v>
      </c>
      <c r="G670" s="180">
        <f>(G625/G612)*E77</f>
        <v>1084656.6758912497</v>
      </c>
      <c r="H670" s="180">
        <f>(H628/H612)*E60</f>
        <v>2058563.3735766888</v>
      </c>
      <c r="I670" s="180">
        <f>(I629/I612)*E78</f>
        <v>2014443.0997510182</v>
      </c>
      <c r="J670" s="180">
        <f>(J630/J612)*E79</f>
        <v>127661.69842128355</v>
      </c>
      <c r="K670" s="180">
        <f>(K644/K612)*E75</f>
        <v>7817121.8404671606</v>
      </c>
      <c r="L670" s="180">
        <f>(L647/L612)*E80</f>
        <v>4800136.8759005377</v>
      </c>
      <c r="M670" s="180">
        <f t="shared" si="20"/>
        <v>36257751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2960613.3199999989</v>
      </c>
      <c r="D673" s="180">
        <f>(D615/D612)*H76</f>
        <v>776998.2680298835</v>
      </c>
      <c r="E673" s="180">
        <f>(E623/E612)*SUM(C673:D673)</f>
        <v>265472.42934529198</v>
      </c>
      <c r="F673" s="180">
        <f>(F624/F612)*H64</f>
        <v>591.87538981282819</v>
      </c>
      <c r="G673" s="180">
        <f>(G625/G612)*H77</f>
        <v>90304.431771359159</v>
      </c>
      <c r="H673" s="180">
        <f>(H628/H612)*H60</f>
        <v>130611.30695170205</v>
      </c>
      <c r="I673" s="180">
        <f>(I629/I612)*H78</f>
        <v>110943.47975924147</v>
      </c>
      <c r="J673" s="180">
        <f>(J630/J612)*H79</f>
        <v>1940.8373590770984</v>
      </c>
      <c r="K673" s="180">
        <f>(K644/K612)*H75</f>
        <v>529025.73176837165</v>
      </c>
      <c r="L673" s="180">
        <f>(L647/L612)*H80</f>
        <v>227592.69670218066</v>
      </c>
      <c r="M673" s="180">
        <f t="shared" si="20"/>
        <v>2133481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9865629.8100000005</v>
      </c>
      <c r="D680" s="180">
        <f>(D615/D612)*O76</f>
        <v>2104656.813033748</v>
      </c>
      <c r="E680" s="180">
        <f>(E623/E612)*SUM(C680:D680)</f>
        <v>850217.0423361857</v>
      </c>
      <c r="F680" s="180">
        <f>(F624/F612)*O64</f>
        <v>11895.96699940422</v>
      </c>
      <c r="G680" s="180">
        <f>(G625/G612)*O77</f>
        <v>35530.769838116852</v>
      </c>
      <c r="H680" s="180">
        <f>(H628/H612)*O60</f>
        <v>384777.08284214791</v>
      </c>
      <c r="I680" s="180">
        <f>(I629/I612)*O78</f>
        <v>300587.81238390587</v>
      </c>
      <c r="J680" s="180">
        <f>(J630/J612)*O79</f>
        <v>32189.349229452411</v>
      </c>
      <c r="K680" s="180">
        <f>(K644/K612)*O75</f>
        <v>2820826.1567988154</v>
      </c>
      <c r="L680" s="180">
        <f>(L647/L612)*O80</f>
        <v>1096582.993201416</v>
      </c>
      <c r="M680" s="180">
        <f t="shared" si="20"/>
        <v>7637264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56421469.120000012</v>
      </c>
      <c r="D681" s="180">
        <f>(D615/D612)*P76</f>
        <v>7828887.8587305984</v>
      </c>
      <c r="E681" s="180">
        <f>(E623/E612)*SUM(C681:D681)</f>
        <v>4563528.8610704839</v>
      </c>
      <c r="F681" s="180">
        <f>(F624/F612)*P64</f>
        <v>523393.4655365916</v>
      </c>
      <c r="G681" s="180">
        <f>(G625/G612)*P77</f>
        <v>0</v>
      </c>
      <c r="H681" s="180">
        <f>(H628/H612)*P60</f>
        <v>687682.88399158511</v>
      </c>
      <c r="I681" s="180">
        <f>(I629/I612)*P78</f>
        <v>1118087.7709441104</v>
      </c>
      <c r="J681" s="180">
        <f>(J630/J612)*P79</f>
        <v>47218.145595554481</v>
      </c>
      <c r="K681" s="180">
        <f>(K644/K612)*P75</f>
        <v>10231521.480999161</v>
      </c>
      <c r="L681" s="180">
        <f>(L647/L612)*P80</f>
        <v>1344865.9350583404</v>
      </c>
      <c r="M681" s="180">
        <f t="shared" si="20"/>
        <v>26345186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3986577.1200000015</v>
      </c>
      <c r="D682" s="180">
        <f>(D615/D612)*Q76</f>
        <v>1049406.0678981773</v>
      </c>
      <c r="E682" s="180">
        <f>(E623/E612)*SUM(C682:D682)</f>
        <v>357692.2479893298</v>
      </c>
      <c r="F682" s="180">
        <f>(F624/F612)*Q64</f>
        <v>2091.5707623191483</v>
      </c>
      <c r="G682" s="180">
        <f>(G625/G612)*Q77</f>
        <v>0</v>
      </c>
      <c r="H682" s="180">
        <f>(H628/H612)*Q60</f>
        <v>156207.29567666931</v>
      </c>
      <c r="I682" s="180">
        <f>(I629/I612)*Q78</f>
        <v>149881.85984187218</v>
      </c>
      <c r="J682" s="180">
        <f>(J630/J612)*Q79</f>
        <v>10354.842000336799</v>
      </c>
      <c r="K682" s="180">
        <f>(K644/K612)*Q75</f>
        <v>810305.08840206044</v>
      </c>
      <c r="L682" s="180">
        <f>(L647/L612)*Q80</f>
        <v>434495.14824961766</v>
      </c>
      <c r="M682" s="180">
        <f t="shared" si="20"/>
        <v>2970434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2478968.7099999995</v>
      </c>
      <c r="D683" s="180">
        <f>(D615/D612)*R76</f>
        <v>41371.146719585238</v>
      </c>
      <c r="E683" s="180">
        <f>(E623/E612)*SUM(C683:D683)</f>
        <v>179012.91473996895</v>
      </c>
      <c r="F683" s="180">
        <f>(F624/F612)*R64</f>
        <v>18674.343551545793</v>
      </c>
      <c r="G683" s="180">
        <f>(G625/G612)*R77</f>
        <v>0</v>
      </c>
      <c r="H683" s="180">
        <f>(H628/H612)*R60</f>
        <v>53584.125928903413</v>
      </c>
      <c r="I683" s="180">
        <f>(I629/I612)*R78</f>
        <v>5923.1662824107561</v>
      </c>
      <c r="J683" s="180">
        <f>(J630/J612)*R79</f>
        <v>0</v>
      </c>
      <c r="K683" s="180">
        <f>(K644/K612)*R75</f>
        <v>1504973.8907345124</v>
      </c>
      <c r="L683" s="180">
        <f>(L647/L612)*R80</f>
        <v>0</v>
      </c>
      <c r="M683" s="180">
        <f t="shared" si="20"/>
        <v>1803540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11149467.489999998</v>
      </c>
      <c r="D684" s="180">
        <f>(D615/D612)*S76</f>
        <v>1379458.4295391899</v>
      </c>
      <c r="E684" s="180">
        <f>(E623/E612)*SUM(C684:D684)</f>
        <v>889895.67872686952</v>
      </c>
      <c r="F684" s="180">
        <f>(F624/F612)*S64</f>
        <v>37107.72872775195</v>
      </c>
      <c r="G684" s="180">
        <f>(G625/G612)*S77</f>
        <v>0</v>
      </c>
      <c r="H684" s="180">
        <f>(H628/H612)*S60</f>
        <v>226596.26467032926</v>
      </c>
      <c r="I684" s="180">
        <f>(I629/I612)*S78</f>
        <v>197009.66113235775</v>
      </c>
      <c r="J684" s="180">
        <f>(J630/J612)*S79</f>
        <v>38918.466394502022</v>
      </c>
      <c r="K684" s="180">
        <f>(K644/K612)*S75</f>
        <v>5439633.9415415581</v>
      </c>
      <c r="L684" s="180">
        <f>(L647/L612)*S80</f>
        <v>0</v>
      </c>
      <c r="M684" s="180">
        <f t="shared" si="20"/>
        <v>8208620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2983025.7600000002</v>
      </c>
      <c r="D685" s="180">
        <f>(D615/D612)*T76</f>
        <v>183591.62616281316</v>
      </c>
      <c r="E685" s="180">
        <f>(E623/E612)*SUM(C685:D685)</f>
        <v>224916.257484848</v>
      </c>
      <c r="F685" s="180">
        <f>(F624/F612)*T64</f>
        <v>4922.2609844372209</v>
      </c>
      <c r="G685" s="180">
        <f>(G625/G612)*T77</f>
        <v>0</v>
      </c>
      <c r="H685" s="180">
        <f>(H628/H612)*T60</f>
        <v>93592.809239658294</v>
      </c>
      <c r="I685" s="180">
        <f>(I629/I612)*T78</f>
        <v>26216.449023887606</v>
      </c>
      <c r="J685" s="180">
        <f>(J630/J612)*T79</f>
        <v>1386.858876186968</v>
      </c>
      <c r="K685" s="180">
        <f>(K644/K612)*T75</f>
        <v>330590.01022392535</v>
      </c>
      <c r="L685" s="180">
        <f>(L647/L612)*T80</f>
        <v>227592.69670218066</v>
      </c>
      <c r="M685" s="180">
        <f t="shared" si="20"/>
        <v>1092809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12355313.000000002</v>
      </c>
      <c r="D686" s="180">
        <f>(D615/D612)*U76</f>
        <v>1486954.6501014363</v>
      </c>
      <c r="E686" s="180">
        <f>(E623/E612)*SUM(C686:D686)</f>
        <v>983178.78521378222</v>
      </c>
      <c r="F686" s="180">
        <f>(F624/F612)*U64</f>
        <v>43050.359052120002</v>
      </c>
      <c r="G686" s="180">
        <f>(G625/G612)*U77</f>
        <v>0</v>
      </c>
      <c r="H686" s="180">
        <f>(H628/H612)*U60</f>
        <v>411509.3420946254</v>
      </c>
      <c r="I686" s="180">
        <f>(I629/I612)*U78</f>
        <v>212358.38767286562</v>
      </c>
      <c r="J686" s="180">
        <f>(J630/J612)*U79</f>
        <v>2720.1630214479596</v>
      </c>
      <c r="K686" s="180">
        <f>(K644/K612)*U75</f>
        <v>2546595.4937859001</v>
      </c>
      <c r="L686" s="180">
        <f>(L647/L612)*U80</f>
        <v>0</v>
      </c>
      <c r="M686" s="180">
        <f t="shared" si="20"/>
        <v>5686367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600428.13</v>
      </c>
      <c r="D687" s="180">
        <f>(D615/D612)*V76</f>
        <v>40454.334603915762</v>
      </c>
      <c r="E687" s="180">
        <f>(E623/E612)*SUM(C687:D687)</f>
        <v>45520.1458996117</v>
      </c>
      <c r="F687" s="180">
        <f>(F624/F612)*V64</f>
        <v>885.88709220852013</v>
      </c>
      <c r="G687" s="180">
        <f>(G625/G612)*V77</f>
        <v>0</v>
      </c>
      <c r="H687" s="180">
        <f>(H628/H612)*V60</f>
        <v>27031.277812348591</v>
      </c>
      <c r="I687" s="180">
        <f>(I629/I612)*V78</f>
        <v>5768.6489011304757</v>
      </c>
      <c r="J687" s="180">
        <f>(J630/J612)*V79</f>
        <v>3223.8904743458593</v>
      </c>
      <c r="K687" s="180">
        <f>(K644/K612)*V75</f>
        <v>309378.77035196277</v>
      </c>
      <c r="L687" s="180">
        <f>(L647/L612)*V80</f>
        <v>0</v>
      </c>
      <c r="M687" s="180">
        <f t="shared" si="20"/>
        <v>432263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2878655.4800000004</v>
      </c>
      <c r="D688" s="180">
        <f>(D615/D612)*W76</f>
        <v>226108.78802698525</v>
      </c>
      <c r="E688" s="180">
        <f>(E623/E612)*SUM(C688:D688)</f>
        <v>220522.99800687353</v>
      </c>
      <c r="F688" s="180">
        <f>(F624/F612)*W64</f>
        <v>3259.7391637719866</v>
      </c>
      <c r="G688" s="180">
        <f>(G625/G612)*W77</f>
        <v>0</v>
      </c>
      <c r="H688" s="180">
        <f>(H628/H612)*W60</f>
        <v>60999.786213706997</v>
      </c>
      <c r="I688" s="180">
        <f>(I629/I612)*W78</f>
        <v>32294.132687578644</v>
      </c>
      <c r="J688" s="180">
        <f>(J630/J612)*W79</f>
        <v>2939.5983150472516</v>
      </c>
      <c r="K688" s="180">
        <f>(K644/K612)*W75</f>
        <v>826424.23257828678</v>
      </c>
      <c r="L688" s="180">
        <f>(L647/L612)*W80</f>
        <v>0</v>
      </c>
      <c r="M688" s="180">
        <f t="shared" si="20"/>
        <v>1372549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2891107.79</v>
      </c>
      <c r="D689" s="180">
        <f>(D615/D612)*X76</f>
        <v>172933.68531815548</v>
      </c>
      <c r="E689" s="180">
        <f>(E623/E612)*SUM(C689:D689)</f>
        <v>217630.56832135978</v>
      </c>
      <c r="F689" s="180">
        <f>(F624/F612)*X64</f>
        <v>5923.3317615086717</v>
      </c>
      <c r="G689" s="180">
        <f>(G625/G612)*X77</f>
        <v>0</v>
      </c>
      <c r="H689" s="180">
        <f>(H628/H612)*X60</f>
        <v>72840.921184603067</v>
      </c>
      <c r="I689" s="180">
        <f>(I629/I612)*X78</f>
        <v>24722.781004844896</v>
      </c>
      <c r="J689" s="180">
        <f>(J630/J612)*X79</f>
        <v>7200.3292455995916</v>
      </c>
      <c r="K689" s="180">
        <f>(K644/K612)*X75</f>
        <v>2033596.7411869678</v>
      </c>
      <c r="L689" s="180">
        <f>(L647/L612)*X80</f>
        <v>0</v>
      </c>
      <c r="M689" s="180">
        <f t="shared" si="20"/>
        <v>2534848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10317298.82</v>
      </c>
      <c r="D690" s="180">
        <f>(D615/D612)*Y76</f>
        <v>1468847.6108169639</v>
      </c>
      <c r="E690" s="180">
        <f>(E623/E612)*SUM(C690:D690)</f>
        <v>837138.06314946234</v>
      </c>
      <c r="F690" s="180">
        <f>(F624/F612)*Y64</f>
        <v>5363.1727103639441</v>
      </c>
      <c r="G690" s="180">
        <f>(G625/G612)*Y77</f>
        <v>0</v>
      </c>
      <c r="H690" s="180">
        <f>(H628/H612)*Y60</f>
        <v>405768.18574509997</v>
      </c>
      <c r="I690" s="180">
        <f>(I629/I612)*Y78</f>
        <v>209783.09798486094</v>
      </c>
      <c r="J690" s="180">
        <f>(J630/J612)*Y79</f>
        <v>26280.767048947226</v>
      </c>
      <c r="K690" s="180">
        <f>(K644/K612)*Y75</f>
        <v>2573743.0832147258</v>
      </c>
      <c r="L690" s="180">
        <f>(L647/L612)*Y80</f>
        <v>0</v>
      </c>
      <c r="M690" s="180">
        <f t="shared" si="20"/>
        <v>5526924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24135570.700000003</v>
      </c>
      <c r="D691" s="180">
        <f>(D615/D612)*Z76</f>
        <v>848280.41002318542</v>
      </c>
      <c r="E691" s="180">
        <f>(E623/E612)*SUM(C691:D691)</f>
        <v>1774535.2860688688</v>
      </c>
      <c r="F691" s="180">
        <f>(F624/F612)*Z64</f>
        <v>164225.17612449962</v>
      </c>
      <c r="G691" s="180">
        <f>(G625/G612)*Z77</f>
        <v>0</v>
      </c>
      <c r="H691" s="180">
        <f>(H628/H612)*Z60</f>
        <v>379035.92649262253</v>
      </c>
      <c r="I691" s="180">
        <f>(I629/I612)*Z78</f>
        <v>121141.62692373998</v>
      </c>
      <c r="J691" s="180">
        <f>(J630/J612)*Z79</f>
        <v>10055.422368341569</v>
      </c>
      <c r="K691" s="180">
        <f>(K644/K612)*Z75</f>
        <v>3602936.7415888789</v>
      </c>
      <c r="L691" s="180">
        <f>(L647/L612)*Z80</f>
        <v>475875.63855910505</v>
      </c>
      <c r="M691" s="180">
        <f t="shared" si="20"/>
        <v>7376086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2022158.8399999999</v>
      </c>
      <c r="D692" s="180">
        <f>(D615/D612)*AA76</f>
        <v>476513.09711921168</v>
      </c>
      <c r="E692" s="180">
        <f>(E623/E612)*SUM(C692:D692)</f>
        <v>177473.90108922159</v>
      </c>
      <c r="F692" s="180">
        <f>(F624/F612)*AA64</f>
        <v>6462.9853882406514</v>
      </c>
      <c r="G692" s="180">
        <f>(G625/G612)*AA77</f>
        <v>0</v>
      </c>
      <c r="H692" s="180">
        <f>(H628/H612)*AA60</f>
        <v>40666.524142471331</v>
      </c>
      <c r="I692" s="180">
        <f>(I629/I612)*AA78</f>
        <v>68039.153557083555</v>
      </c>
      <c r="J692" s="180">
        <f>(J630/J612)*AA79</f>
        <v>3476.015019289578</v>
      </c>
      <c r="K692" s="180">
        <f>(K644/K612)*AA75</f>
        <v>419846.27778817236</v>
      </c>
      <c r="L692" s="180">
        <f>(L647/L612)*AA80</f>
        <v>20690.245154743698</v>
      </c>
      <c r="M692" s="180">
        <f t="shared" si="20"/>
        <v>1213168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26610124.740000006</v>
      </c>
      <c r="D693" s="180">
        <f>(D615/D612)*AB76</f>
        <v>487629.44402170414</v>
      </c>
      <c r="E693" s="180">
        <f>(E623/E612)*SUM(C693:D693)</f>
        <v>1924680.0967956225</v>
      </c>
      <c r="F693" s="180">
        <f>(F624/F612)*AB64</f>
        <v>267562.13183705549</v>
      </c>
      <c r="G693" s="180">
        <f>(G625/G612)*AB77</f>
        <v>0</v>
      </c>
      <c r="H693" s="180">
        <f>(H628/H612)*AB60</f>
        <v>323717.49291646667</v>
      </c>
      <c r="I693" s="180">
        <f>(I629/I612)*AB78</f>
        <v>69635.833163646457</v>
      </c>
      <c r="J693" s="180">
        <f>(J630/J612)*AB79</f>
        <v>912.34309470323728</v>
      </c>
      <c r="K693" s="180">
        <f>(K644/K612)*AB75</f>
        <v>2937380.9455481037</v>
      </c>
      <c r="L693" s="180">
        <f>(L647/L612)*AB80</f>
        <v>0</v>
      </c>
      <c r="M693" s="180">
        <f t="shared" si="20"/>
        <v>6011518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2301703.3699999996</v>
      </c>
      <c r="D694" s="180">
        <f>(D615/D612)*AC76</f>
        <v>154253.63846138984</v>
      </c>
      <c r="E694" s="180">
        <f>(E623/E612)*SUM(C694:D694)</f>
        <v>174439.97538211514</v>
      </c>
      <c r="F694" s="180">
        <f>(F624/F612)*AC64</f>
        <v>2862.6488990406478</v>
      </c>
      <c r="G694" s="180">
        <f>(G625/G612)*AC77</f>
        <v>0</v>
      </c>
      <c r="H694" s="180">
        <f>(H628/H612)*AC60</f>
        <v>107287.85928175527</v>
      </c>
      <c r="I694" s="180">
        <f>(I629/I612)*AC78</f>
        <v>22044.479729320032</v>
      </c>
      <c r="J694" s="180">
        <f>(J630/J612)*AC79</f>
        <v>39.644411204943417</v>
      </c>
      <c r="K694" s="180">
        <f>(K644/K612)*AC75</f>
        <v>263747.37486378377</v>
      </c>
      <c r="L694" s="180">
        <f>(L647/L612)*AC80</f>
        <v>0</v>
      </c>
      <c r="M694" s="180">
        <f t="shared" si="20"/>
        <v>724676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738428.58</v>
      </c>
      <c r="D695" s="180">
        <f>(D615/D612)*AD76</f>
        <v>0</v>
      </c>
      <c r="E695" s="180">
        <f>(E623/E612)*SUM(C695:D695)</f>
        <v>52448.582313477942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55950.142096803182</v>
      </c>
      <c r="L695" s="180">
        <f>(L647/L612)*AD80</f>
        <v>0</v>
      </c>
      <c r="M695" s="180">
        <f t="shared" si="20"/>
        <v>108399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1853860.3399999994</v>
      </c>
      <c r="D696" s="180">
        <f>(D615/D612)*AE76</f>
        <v>233672.48798125845</v>
      </c>
      <c r="E696" s="180">
        <f>(E623/E612)*SUM(C696:D696)</f>
        <v>148271.80356489235</v>
      </c>
      <c r="F696" s="180">
        <f>(F624/F612)*AE64</f>
        <v>90.65780346519503</v>
      </c>
      <c r="G696" s="180">
        <f>(G625/G612)*AE77</f>
        <v>0</v>
      </c>
      <c r="H696" s="180">
        <f>(H628/H612)*AE60</f>
        <v>199564.98685798064</v>
      </c>
      <c r="I696" s="180">
        <f>(I629/I612)*AE78</f>
        <v>33375.754356540609</v>
      </c>
      <c r="J696" s="180">
        <f>(J630/J612)*AE79</f>
        <v>3614.5965795103675</v>
      </c>
      <c r="K696" s="180">
        <f>(K644/K612)*AE75</f>
        <v>219356.80861399142</v>
      </c>
      <c r="L696" s="180">
        <f>(L647/L612)*AE80</f>
        <v>0</v>
      </c>
      <c r="M696" s="180">
        <f t="shared" si="20"/>
        <v>837947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4916156.8500000006</v>
      </c>
      <c r="D697" s="180">
        <f>(D615/D612)*AF76</f>
        <v>0</v>
      </c>
      <c r="E697" s="180">
        <f>(E623/E612)*SUM(C697:D697)</f>
        <v>349181.30770777247</v>
      </c>
      <c r="F697" s="180">
        <f>(F624/F612)*AF64</f>
        <v>1694.2861724224397</v>
      </c>
      <c r="G697" s="180">
        <f>(G625/G612)*AF77</f>
        <v>98115.553326744208</v>
      </c>
      <c r="H697" s="180">
        <f>(H628/H612)*AF60</f>
        <v>309364.60204265325</v>
      </c>
      <c r="I697" s="180">
        <f>(I629/I612)*AF78</f>
        <v>0</v>
      </c>
      <c r="J697" s="180">
        <f>(J630/J612)*AF79</f>
        <v>112.15195275082677</v>
      </c>
      <c r="K697" s="180">
        <f>(K644/K612)*AF75</f>
        <v>364551.78104065533</v>
      </c>
      <c r="L697" s="180">
        <f>(L647/L612)*AF80</f>
        <v>0</v>
      </c>
      <c r="M697" s="180">
        <f t="shared" si="20"/>
        <v>1123020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14738515.939999999</v>
      </c>
      <c r="D698" s="180">
        <f>(D615/D612)*AG76</f>
        <v>4261113.5106028207</v>
      </c>
      <c r="E698" s="180">
        <f>(E623/E612)*SUM(C698:D698)</f>
        <v>1349492.227353283</v>
      </c>
      <c r="F698" s="180">
        <f>(F624/F612)*AG64</f>
        <v>16591.450942006453</v>
      </c>
      <c r="G698" s="180">
        <f>(G625/G612)*AG77</f>
        <v>43987.355279292271</v>
      </c>
      <c r="H698" s="180">
        <f>(H628/H612)*AG60</f>
        <v>513235.4561627779</v>
      </c>
      <c r="I698" s="180">
        <f>(I629/I612)*AG78</f>
        <v>608540.9532755051</v>
      </c>
      <c r="J698" s="180">
        <f>(J630/J612)*AG79</f>
        <v>37179.850308369438</v>
      </c>
      <c r="K698" s="180">
        <f>(K644/K612)*AG75</f>
        <v>4943533.1511460273</v>
      </c>
      <c r="L698" s="180">
        <f>(L647/L612)*AG80</f>
        <v>1137963.4835109033</v>
      </c>
      <c r="M698" s="180">
        <f t="shared" si="20"/>
        <v>12911637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3017938.7199999988</v>
      </c>
      <c r="D701" s="180">
        <f>(D615/D612)*AJ76</f>
        <v>0</v>
      </c>
      <c r="E701" s="180">
        <f>(E623/E612)*SUM(C701:D701)</f>
        <v>214356.01446107653</v>
      </c>
      <c r="F701" s="180">
        <f>(F624/F612)*AJ64</f>
        <v>3969.2179276779443</v>
      </c>
      <c r="G701" s="180">
        <f>(G625/G612)*AJ77</f>
        <v>0</v>
      </c>
      <c r="H701" s="180">
        <f>(H628/H612)*AJ60</f>
        <v>145622.03865723193</v>
      </c>
      <c r="I701" s="180">
        <f>(I629/I612)*AJ78</f>
        <v>0</v>
      </c>
      <c r="J701" s="180">
        <f>(J630/J612)*AJ79</f>
        <v>1643.3303960435098</v>
      </c>
      <c r="K701" s="180">
        <f>(K644/K612)*AJ75</f>
        <v>121202.69863558307</v>
      </c>
      <c r="L701" s="180">
        <f>(L647/L612)*AJ80</f>
        <v>82760.980618974791</v>
      </c>
      <c r="M701" s="180">
        <f t="shared" si="20"/>
        <v>569554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771179.06</v>
      </c>
      <c r="D702" s="180">
        <f>(D615/D612)*AK76</f>
        <v>84805.120699426814</v>
      </c>
      <c r="E702" s="180">
        <f>(E623/E612)*SUM(C702:D702)</f>
        <v>60798.238281146798</v>
      </c>
      <c r="F702" s="180">
        <f>(F624/F612)*AK64</f>
        <v>15.874150021992122</v>
      </c>
      <c r="G702" s="180">
        <f>(G625/G612)*AK77</f>
        <v>0</v>
      </c>
      <c r="H702" s="180">
        <f>(H628/H612)*AK60</f>
        <v>55737.059559975416</v>
      </c>
      <c r="I702" s="180">
        <f>(I629/I612)*AK78</f>
        <v>12103.861533621979</v>
      </c>
      <c r="J702" s="180">
        <f>(J630/J612)*AK79</f>
        <v>0</v>
      </c>
      <c r="K702" s="180">
        <f>(K644/K612)*AK75</f>
        <v>97465.529233910944</v>
      </c>
      <c r="L702" s="180">
        <f>(L647/L612)*AK80</f>
        <v>0</v>
      </c>
      <c r="M702" s="180">
        <f t="shared" si="20"/>
        <v>310926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534974.14000000013</v>
      </c>
      <c r="D703" s="180">
        <f>(D615/D612)*AL76</f>
        <v>0</v>
      </c>
      <c r="E703" s="180">
        <f>(E623/E612)*SUM(C703:D703)</f>
        <v>37997.764411247568</v>
      </c>
      <c r="F703" s="180">
        <f>(F624/F612)*AL64</f>
        <v>0.58950982184579248</v>
      </c>
      <c r="G703" s="180">
        <f>(G625/G612)*AL77</f>
        <v>0</v>
      </c>
      <c r="H703" s="180">
        <f>(H628/H612)*AL60</f>
        <v>27091.081524322817</v>
      </c>
      <c r="I703" s="180">
        <f>(I629/I612)*AL78</f>
        <v>0</v>
      </c>
      <c r="J703" s="180">
        <f>(J630/J612)*AL79</f>
        <v>0</v>
      </c>
      <c r="K703" s="180">
        <f>(K644/K612)*AL75</f>
        <v>74929.091962688864</v>
      </c>
      <c r="L703" s="180">
        <f>(L647/L612)*AL80</f>
        <v>0</v>
      </c>
      <c r="M703" s="180">
        <f t="shared" si="20"/>
        <v>140019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79173054.219999984</v>
      </c>
      <c r="D713" s="180">
        <f>(D615/D612)*AV76</f>
        <v>442820.25186835835</v>
      </c>
      <c r="E713" s="180">
        <f>(E623/E612)*SUM(C713:D713)</f>
        <v>5654899.957552176</v>
      </c>
      <c r="F713" s="180">
        <f>(F624/F612)*AV64</f>
        <v>49051.518184409877</v>
      </c>
      <c r="G713" s="180">
        <f>(G625/G612)*AV77</f>
        <v>0</v>
      </c>
      <c r="H713" s="180">
        <f>(H628/H612)*AV60</f>
        <v>2448244.3608007226</v>
      </c>
      <c r="I713" s="180">
        <f>(I629/I612)*AV78</f>
        <v>63249.114737394855</v>
      </c>
      <c r="J713" s="180">
        <f>(J630/J612)*AV79</f>
        <v>16362.535208854344</v>
      </c>
      <c r="K713" s="180">
        <f>(K644/K612)*AV75</f>
        <v>4468061.3598520039</v>
      </c>
      <c r="L713" s="180">
        <f>(L647/L612)*AV80</f>
        <v>165521.96123794958</v>
      </c>
      <c r="M713" s="180">
        <f t="shared" si="20"/>
        <v>13308211</v>
      </c>
      <c r="N713" s="199" t="s">
        <v>741</v>
      </c>
    </row>
    <row r="715" spans="1:83" ht="12.6" customHeight="1" x14ac:dyDescent="0.25">
      <c r="C715" s="180">
        <f>SUM(C614:C647)+SUM(C668:C713)</f>
        <v>502321593.58000004</v>
      </c>
      <c r="D715" s="180">
        <f>SUM(D616:D647)+SUM(D668:D713)</f>
        <v>46264860.589999996</v>
      </c>
      <c r="E715" s="180">
        <f>SUM(E624:E647)+SUM(E668:E713)</f>
        <v>33312449.396882854</v>
      </c>
      <c r="F715" s="180">
        <f>SUM(F625:F648)+SUM(F668:F713)</f>
        <v>1285412.4258420814</v>
      </c>
      <c r="G715" s="180">
        <f>SUM(G626:G647)+SUM(G668:G713)</f>
        <v>1470618.8661608531</v>
      </c>
      <c r="H715" s="180">
        <f>SUM(H629:H647)+SUM(H668:H713)</f>
        <v>12582880.410512347</v>
      </c>
      <c r="I715" s="180">
        <f>SUM(I630:I647)+SUM(I668:I713)</f>
        <v>6122648.2216435988</v>
      </c>
      <c r="J715" s="180">
        <f>SUM(J631:J647)+SUM(J668:J713)</f>
        <v>400927.92973251257</v>
      </c>
      <c r="K715" s="180">
        <f>SUM(K668:K713)</f>
        <v>58186464.074961774</v>
      </c>
      <c r="L715" s="180">
        <f>SUM(L668:L713)</f>
        <v>12145173.90583455</v>
      </c>
      <c r="M715" s="180">
        <f>SUM(M668:M713)</f>
        <v>158165564</v>
      </c>
      <c r="N715" s="198" t="s">
        <v>742</v>
      </c>
    </row>
    <row r="716" spans="1:83" ht="12.6" customHeight="1" x14ac:dyDescent="0.25">
      <c r="C716" s="180">
        <f>CE71</f>
        <v>502321593.57999998</v>
      </c>
      <c r="D716" s="180">
        <f>D615</f>
        <v>46264860.590000004</v>
      </c>
      <c r="E716" s="180">
        <f>E623</f>
        <v>33312449.396882851</v>
      </c>
      <c r="F716" s="180">
        <f>F624</f>
        <v>1285412.4258420812</v>
      </c>
      <c r="G716" s="180">
        <f>G625</f>
        <v>1470618.8661608531</v>
      </c>
      <c r="H716" s="180">
        <f>H628</f>
        <v>12582880.410512341</v>
      </c>
      <c r="I716" s="180">
        <f>I629</f>
        <v>6122648.2216435988</v>
      </c>
      <c r="J716" s="180">
        <f>J630</f>
        <v>400927.92973251257</v>
      </c>
      <c r="K716" s="180">
        <f>K644</f>
        <v>58186464.074961789</v>
      </c>
      <c r="L716" s="180">
        <f>L647</f>
        <v>12145173.90583455</v>
      </c>
      <c r="M716" s="180">
        <f>C648</f>
        <v>158165564.56000003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131*2018*A</v>
      </c>
      <c r="B722" s="271">
        <f>ROUND(C165,0)</f>
        <v>15519274</v>
      </c>
      <c r="C722" s="271">
        <f>ROUND(C166,0)</f>
        <v>402881</v>
      </c>
      <c r="D722" s="271">
        <f>ROUND(C167,0)</f>
        <v>2040123</v>
      </c>
      <c r="E722" s="271">
        <f>ROUND(C168,0)</f>
        <v>21245558</v>
      </c>
      <c r="F722" s="271">
        <f>ROUND(C169,0)</f>
        <v>0</v>
      </c>
      <c r="G722" s="271">
        <f>ROUND(C170,0)</f>
        <v>13189155</v>
      </c>
      <c r="H722" s="271">
        <f>ROUND(C171+C172,0)</f>
        <v>1794121</v>
      </c>
      <c r="I722" s="271">
        <f>ROUND(C175,0)</f>
        <v>13747534</v>
      </c>
      <c r="J722" s="271">
        <f>ROUND(C176,0)</f>
        <v>233312</v>
      </c>
      <c r="K722" s="271">
        <f>ROUND(C179,0)</f>
        <v>4865120</v>
      </c>
      <c r="L722" s="271">
        <f>ROUND(C180,0)</f>
        <v>1359462</v>
      </c>
      <c r="M722" s="271">
        <f>ROUND(C183,0)</f>
        <v>563956</v>
      </c>
      <c r="N722" s="271">
        <f>ROUND(C184,0)</f>
        <v>19152184</v>
      </c>
      <c r="O722" s="271">
        <f>ROUND(C185,0)</f>
        <v>0</v>
      </c>
      <c r="P722" s="271">
        <f>ROUND(C188,0)</f>
        <v>0</v>
      </c>
      <c r="Q722" s="271">
        <f>ROUND(C189,0)</f>
        <v>8125612</v>
      </c>
      <c r="R722" s="271">
        <f>ROUND(B195,0)</f>
        <v>2151141</v>
      </c>
      <c r="S722" s="271">
        <f>ROUND(C195,0)</f>
        <v>0</v>
      </c>
      <c r="T722" s="271">
        <f>ROUND(D195,0)</f>
        <v>0</v>
      </c>
      <c r="U722" s="271">
        <f>ROUND(B196,0)</f>
        <v>4841115</v>
      </c>
      <c r="V722" s="271">
        <f>ROUND(C196,0)</f>
        <v>0</v>
      </c>
      <c r="W722" s="271">
        <f>ROUND(D196,0)</f>
        <v>0</v>
      </c>
      <c r="X722" s="271">
        <f>ROUND(B197,0)</f>
        <v>217753770</v>
      </c>
      <c r="Y722" s="271">
        <f>ROUND(C197,0)</f>
        <v>14314944</v>
      </c>
      <c r="Z722" s="271">
        <f>ROUND(D197,0)</f>
        <v>2623537</v>
      </c>
      <c r="AA722" s="271">
        <f>ROUND(B198,0)</f>
        <v>42945431</v>
      </c>
      <c r="AB722" s="271">
        <f>ROUND(C198,0)</f>
        <v>2741728</v>
      </c>
      <c r="AC722" s="271">
        <f>ROUND(D198,0)</f>
        <v>23971</v>
      </c>
      <c r="AD722" s="271">
        <f>ROUND(B199,0)</f>
        <v>0</v>
      </c>
      <c r="AE722" s="271">
        <f>ROUND(C199,0)</f>
        <v>0</v>
      </c>
      <c r="AF722" s="271">
        <f>ROUND(D199,0)</f>
        <v>0</v>
      </c>
      <c r="AG722" s="271">
        <f>ROUND(B200,0)</f>
        <v>211915906</v>
      </c>
      <c r="AH722" s="271">
        <f>ROUND(C200,0)</f>
        <v>10340316</v>
      </c>
      <c r="AI722" s="271">
        <f>ROUND(D200,0)</f>
        <v>1663165</v>
      </c>
      <c r="AJ722" s="271">
        <f>ROUND(B201,0)</f>
        <v>0</v>
      </c>
      <c r="AK722" s="271">
        <f>ROUND(C201,0)</f>
        <v>0</v>
      </c>
      <c r="AL722" s="271">
        <f>ROUND(D201,0)</f>
        <v>0</v>
      </c>
      <c r="AM722" s="271">
        <f>ROUND(B202,0)</f>
        <v>0</v>
      </c>
      <c r="AN722" s="271">
        <f>ROUND(C202,0)</f>
        <v>0</v>
      </c>
      <c r="AO722" s="271">
        <f>ROUND(D202,0)</f>
        <v>0</v>
      </c>
      <c r="AP722" s="271">
        <f>ROUND(B203,0)</f>
        <v>18424818</v>
      </c>
      <c r="AQ722" s="271">
        <f>ROUND(C203,0)</f>
        <v>19056491</v>
      </c>
      <c r="AR722" s="271">
        <f>ROUND(D203,0)</f>
        <v>0</v>
      </c>
      <c r="AS722" s="271"/>
      <c r="AT722" s="271"/>
      <c r="AU722" s="271"/>
      <c r="AV722" s="271">
        <f>ROUND(B209,0)</f>
        <v>4053733</v>
      </c>
      <c r="AW722" s="271">
        <f>ROUND(C209,0)</f>
        <v>92724</v>
      </c>
      <c r="AX722" s="271">
        <f>ROUND(D209,0)</f>
        <v>0</v>
      </c>
      <c r="AY722" s="271">
        <f>ROUND(B210,0)</f>
        <v>104408987</v>
      </c>
      <c r="AZ722" s="271">
        <f>ROUND(C210,0)</f>
        <v>10220765</v>
      </c>
      <c r="BA722" s="271">
        <f>ROUND(D210,0)</f>
        <v>2615275</v>
      </c>
      <c r="BB722" s="271">
        <f>ROUND(B211,0)</f>
        <v>29785414</v>
      </c>
      <c r="BC722" s="271">
        <f>ROUND(C211,0)</f>
        <v>2651146</v>
      </c>
      <c r="BD722" s="271">
        <f>ROUND(D211,0)</f>
        <v>23971</v>
      </c>
      <c r="BE722" s="271">
        <f>ROUND(B212,0)</f>
        <v>0</v>
      </c>
      <c r="BF722" s="271">
        <f>ROUND(C212,0)</f>
        <v>0</v>
      </c>
      <c r="BG722" s="271">
        <f>ROUND(D212,0)</f>
        <v>0</v>
      </c>
      <c r="BH722" s="271">
        <f>ROUND(B213,0)</f>
        <v>150820869</v>
      </c>
      <c r="BI722" s="271">
        <f>ROUND(C213,0)</f>
        <v>18725750</v>
      </c>
      <c r="BJ722" s="271">
        <f>ROUND(D213,0)</f>
        <v>1663165</v>
      </c>
      <c r="BK722" s="271">
        <f>ROUND(B214,0)</f>
        <v>0</v>
      </c>
      <c r="BL722" s="271">
        <f>ROUND(C214,0)</f>
        <v>0</v>
      </c>
      <c r="BM722" s="271">
        <f>ROUND(D214,0)</f>
        <v>0</v>
      </c>
      <c r="BN722" s="271">
        <f>ROUND(B215,0)</f>
        <v>0</v>
      </c>
      <c r="BO722" s="271">
        <f>ROUND(C215,0)</f>
        <v>0</v>
      </c>
      <c r="BP722" s="271">
        <f>ROUND(D215,0)</f>
        <v>0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518251840</v>
      </c>
      <c r="BU722" s="271">
        <f>ROUND(C224,0)</f>
        <v>69632904</v>
      </c>
      <c r="BV722" s="271">
        <f>ROUND(C225,0)</f>
        <v>9232749</v>
      </c>
      <c r="BW722" s="271">
        <f>ROUND(C226,0)</f>
        <v>4980877</v>
      </c>
      <c r="BX722" s="271">
        <f>ROUND(C227,0)</f>
        <v>381445892</v>
      </c>
      <c r="BY722" s="271">
        <f>ROUND(C228,0)</f>
        <v>17078794</v>
      </c>
      <c r="BZ722" s="271">
        <f>ROUND(C231,0)</f>
        <v>5479</v>
      </c>
      <c r="CA722" s="271">
        <f>ROUND(C233,0)</f>
        <v>14542788</v>
      </c>
      <c r="CB722" s="271">
        <f>ROUND(C234,0)</f>
        <v>7599385</v>
      </c>
      <c r="CC722" s="271">
        <f>ROUND(C238+C239,0)</f>
        <v>959414</v>
      </c>
      <c r="CD722" s="271">
        <f>D221</f>
        <v>11013384</v>
      </c>
      <c r="CE722" s="271"/>
    </row>
    <row r="723" spans="1:84" ht="12.6" customHeight="1" x14ac:dyDescent="0.2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201" customFormat="1" ht="12.6" customHeight="1" x14ac:dyDescent="0.25">
      <c r="A724" s="201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131*2018*A</v>
      </c>
      <c r="B726" s="271">
        <f>ROUND(C111,0)</f>
        <v>18281</v>
      </c>
      <c r="C726" s="271">
        <f>ROUND(C112,0)</f>
        <v>0</v>
      </c>
      <c r="D726" s="271">
        <f>ROUND(C113,0)</f>
        <v>0</v>
      </c>
      <c r="E726" s="271">
        <f>ROUND(C114,0)</f>
        <v>3419</v>
      </c>
      <c r="F726" s="271">
        <f>ROUND(D111,0)</f>
        <v>67641</v>
      </c>
      <c r="G726" s="271">
        <f>ROUND(D112,0)</f>
        <v>0</v>
      </c>
      <c r="H726" s="271">
        <f>ROUND(D113,0)</f>
        <v>0</v>
      </c>
      <c r="I726" s="271">
        <f>ROUND(D114,0)</f>
        <v>5717</v>
      </c>
      <c r="J726" s="271">
        <f>ROUND(C116,0)</f>
        <v>49</v>
      </c>
      <c r="K726" s="271">
        <f>ROUND(C117,0)</f>
        <v>0</v>
      </c>
      <c r="L726" s="271">
        <f>ROUND(C118,0)</f>
        <v>195</v>
      </c>
      <c r="M726" s="271">
        <f>ROUND(C119,0)</f>
        <v>0</v>
      </c>
      <c r="N726" s="271">
        <f>ROUND(C120,0)</f>
        <v>42</v>
      </c>
      <c r="O726" s="271">
        <f>ROUND(C121,0)</f>
        <v>0</v>
      </c>
      <c r="P726" s="271">
        <f>ROUND(C122,0)</f>
        <v>14</v>
      </c>
      <c r="Q726" s="271">
        <f>ROUND(C123,0)</f>
        <v>0</v>
      </c>
      <c r="R726" s="271">
        <f>ROUND(C124,0)</f>
        <v>0</v>
      </c>
      <c r="S726" s="271">
        <f>ROUND(C125,0)</f>
        <v>0</v>
      </c>
      <c r="T726" s="271"/>
      <c r="U726" s="271">
        <f>ROUND(C126,0)</f>
        <v>0</v>
      </c>
      <c r="V726" s="271">
        <f>ROUND(C128,0)</f>
        <v>349</v>
      </c>
      <c r="W726" s="271">
        <f>ROUND(C129,0)</f>
        <v>40</v>
      </c>
      <c r="X726" s="271">
        <f>ROUND(B138,0)</f>
        <v>8046</v>
      </c>
      <c r="Y726" s="271">
        <f>ROUND(B139,0)</f>
        <v>35341</v>
      </c>
      <c r="Z726" s="271">
        <f>ROUND(B140,0)</f>
        <v>185094</v>
      </c>
      <c r="AA726" s="271">
        <f>ROUND(B141,0)</f>
        <v>415002454</v>
      </c>
      <c r="AB726" s="271">
        <f>ROUND(B142,0)</f>
        <v>275346590</v>
      </c>
      <c r="AC726" s="271">
        <f>ROUND(C138,0)</f>
        <v>1340</v>
      </c>
      <c r="AD726" s="271">
        <f>ROUND(C139,0)</f>
        <v>6035</v>
      </c>
      <c r="AE726" s="271">
        <f>ROUND(C140,0)</f>
        <v>23878</v>
      </c>
      <c r="AF726" s="271">
        <f>ROUND(C141,0)</f>
        <v>55725864</v>
      </c>
      <c r="AG726" s="271">
        <f>ROUND(C142,0)</f>
        <v>46427354</v>
      </c>
      <c r="AH726" s="271">
        <f>ROUND(D138,0)</f>
        <v>8895</v>
      </c>
      <c r="AI726" s="271">
        <f>ROUND(D139,0)</f>
        <v>26265</v>
      </c>
      <c r="AJ726" s="271">
        <f>ROUND(D140,0)</f>
        <v>325819</v>
      </c>
      <c r="AK726" s="271">
        <f>ROUND(D141,0)</f>
        <v>403284151</v>
      </c>
      <c r="AL726" s="271">
        <f>ROUND(D142,0)</f>
        <v>368047691</v>
      </c>
      <c r="AM726" s="271">
        <f>ROUND(B144,0)</f>
        <v>0</v>
      </c>
      <c r="AN726" s="271">
        <f>ROUND(B145,0)</f>
        <v>0</v>
      </c>
      <c r="AO726" s="271">
        <f>ROUND(B146,0)</f>
        <v>0</v>
      </c>
      <c r="AP726" s="271">
        <f>ROUND(B147,0)</f>
        <v>0</v>
      </c>
      <c r="AQ726" s="271">
        <f>ROUND(B148,0)</f>
        <v>0</v>
      </c>
      <c r="AR726" s="271">
        <f>ROUND(C144,0)</f>
        <v>0</v>
      </c>
      <c r="AS726" s="271">
        <f>ROUND(C145,0)</f>
        <v>0</v>
      </c>
      <c r="AT726" s="271">
        <f>ROUND(C146,0)</f>
        <v>0</v>
      </c>
      <c r="AU726" s="271">
        <f>ROUND(C147,0)</f>
        <v>0</v>
      </c>
      <c r="AV726" s="271">
        <f>ROUND(C148,0)</f>
        <v>0</v>
      </c>
      <c r="AW726" s="271">
        <f>ROUND(D144,0)</f>
        <v>0</v>
      </c>
      <c r="AX726" s="271">
        <f>ROUND(D145,0)</f>
        <v>0</v>
      </c>
      <c r="AY726" s="271">
        <f>ROUND(D146,0)</f>
        <v>0</v>
      </c>
      <c r="AZ726" s="271">
        <f>ROUND(D147,0)</f>
        <v>0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0</v>
      </c>
      <c r="BR726" s="271">
        <f>ROUND(C157,0)</f>
        <v>0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" customHeight="1" x14ac:dyDescent="0.2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201" customFormat="1" ht="12.6" customHeight="1" x14ac:dyDescent="0.25">
      <c r="A728" s="201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131*2018*A</v>
      </c>
      <c r="B730" s="271">
        <f>ROUND(C250,0)</f>
        <v>28110317</v>
      </c>
      <c r="C730" s="271">
        <f>ROUND(C251,0)</f>
        <v>0</v>
      </c>
      <c r="D730" s="271">
        <f>ROUND(C252,0)</f>
        <v>208126731</v>
      </c>
      <c r="E730" s="271">
        <f>ROUND(C253,0)</f>
        <v>147339238</v>
      </c>
      <c r="F730" s="271">
        <f>ROUND(C254,0)</f>
        <v>0</v>
      </c>
      <c r="G730" s="271">
        <f>ROUND(C255,0)</f>
        <v>7617417</v>
      </c>
      <c r="H730" s="271">
        <f>ROUND(C256,0)</f>
        <v>0</v>
      </c>
      <c r="I730" s="271">
        <f>ROUND(C257,0)</f>
        <v>9743993</v>
      </c>
      <c r="J730" s="271">
        <f>ROUND(C258,0)</f>
        <v>10469988</v>
      </c>
      <c r="K730" s="271">
        <f>ROUND(C259,0)</f>
        <v>6946335</v>
      </c>
      <c r="L730" s="271">
        <f>ROUND(C262,0)</f>
        <v>0</v>
      </c>
      <c r="M730" s="271">
        <f>ROUND(C263,0)</f>
        <v>464435605</v>
      </c>
      <c r="N730" s="271">
        <f>ROUND(C264,0)</f>
        <v>0</v>
      </c>
      <c r="O730" s="271">
        <f>ROUND(C267,0)</f>
        <v>2151141</v>
      </c>
      <c r="P730" s="271">
        <f>ROUND(C268,0)</f>
        <v>4841115</v>
      </c>
      <c r="Q730" s="271">
        <f>ROUND(C269,0)</f>
        <v>229445177</v>
      </c>
      <c r="R730" s="271">
        <f>ROUND(C270,0)</f>
        <v>45663188</v>
      </c>
      <c r="S730" s="271">
        <f>ROUND(C271,0)</f>
        <v>0</v>
      </c>
      <c r="T730" s="271">
        <f>ROUND(C272,0)</f>
        <v>220593056</v>
      </c>
      <c r="U730" s="271">
        <f>ROUND(C273,0)</f>
        <v>0</v>
      </c>
      <c r="V730" s="271">
        <f>ROUND(C274,0)</f>
        <v>37481310</v>
      </c>
      <c r="W730" s="271">
        <f>ROUND(C275,0)</f>
        <v>0</v>
      </c>
      <c r="X730" s="271">
        <f>ROUND(C276,0)</f>
        <v>316456977</v>
      </c>
      <c r="Y730" s="271">
        <f>ROUND(C279,0)</f>
        <v>0</v>
      </c>
      <c r="Z730" s="271">
        <f>ROUND(C280,0)</f>
        <v>0</v>
      </c>
      <c r="AA730" s="271">
        <f>ROUND(C281,0)</f>
        <v>129430401</v>
      </c>
      <c r="AB730" s="271">
        <f>ROUND(C282,0)</f>
        <v>7786833</v>
      </c>
      <c r="AC730" s="271">
        <f>ROUND(C286,0)</f>
        <v>1767682</v>
      </c>
      <c r="AD730" s="271">
        <f>ROUND(C287,0)</f>
        <v>0</v>
      </c>
      <c r="AE730" s="271">
        <f>ROUND(C288,0)</f>
        <v>0</v>
      </c>
      <c r="AF730" s="271">
        <f>ROUND(C289,0)</f>
        <v>148898</v>
      </c>
      <c r="AG730" s="271">
        <f>ROUND(C304,0)</f>
        <v>0</v>
      </c>
      <c r="AH730" s="271">
        <f>ROUND(C305,0)</f>
        <v>21411382</v>
      </c>
      <c r="AI730" s="271">
        <f>ROUND(C306,0)</f>
        <v>38316200</v>
      </c>
      <c r="AJ730" s="271">
        <f>ROUND(C307,0)</f>
        <v>23378127</v>
      </c>
      <c r="AK730" s="271">
        <f>ROUND(C308,0)</f>
        <v>0</v>
      </c>
      <c r="AL730" s="271">
        <f>ROUND(C309,0)</f>
        <v>7228559</v>
      </c>
      <c r="AM730" s="271">
        <f>ROUND(C310,0)</f>
        <v>0</v>
      </c>
      <c r="AN730" s="271">
        <f>ROUND(C311,0)</f>
        <v>0</v>
      </c>
      <c r="AO730" s="271">
        <f>ROUND(C312,0)</f>
        <v>0</v>
      </c>
      <c r="AP730" s="271">
        <f>ROUND(C313,0)</f>
        <v>1290000</v>
      </c>
      <c r="AQ730" s="271">
        <f>ROUND(C316,0)</f>
        <v>0</v>
      </c>
      <c r="AR730" s="271">
        <f>ROUND(C317,0)</f>
        <v>0</v>
      </c>
      <c r="AS730" s="271">
        <f>ROUND(C318,0)</f>
        <v>0</v>
      </c>
      <c r="AT730" s="271">
        <f>ROUND(C321,0)</f>
        <v>0</v>
      </c>
      <c r="AU730" s="271">
        <f>ROUND(C322,0)</f>
        <v>0</v>
      </c>
      <c r="AV730" s="271">
        <f>ROUND(C323,0)</f>
        <v>0</v>
      </c>
      <c r="AW730" s="271">
        <f>ROUND(C324,0)</f>
        <v>0</v>
      </c>
      <c r="AX730" s="271">
        <f>ROUND(C325,0)</f>
        <v>295555352</v>
      </c>
      <c r="AY730" s="271">
        <f>ROUND(C326,0)</f>
        <v>0</v>
      </c>
      <c r="AZ730" s="271">
        <f>ROUND(C327,0)</f>
        <v>16859226</v>
      </c>
      <c r="BA730" s="271">
        <f>ROUND(C328,0)</f>
        <v>0</v>
      </c>
      <c r="BB730" s="271">
        <f>ROUND(C332,0)</f>
        <v>548214126</v>
      </c>
      <c r="BC730" s="271"/>
      <c r="BD730" s="271"/>
      <c r="BE730" s="271">
        <f>ROUND(C337,0)</f>
        <v>0</v>
      </c>
      <c r="BF730" s="271">
        <f>ROUND(C336,0)</f>
        <v>0</v>
      </c>
      <c r="BG730" s="271"/>
      <c r="BH730" s="271"/>
      <c r="BI730" s="271">
        <f>ROUND(CE60,2)</f>
        <v>2356.2800000000002</v>
      </c>
      <c r="BJ730" s="271">
        <f>ROUND(C359,0)</f>
        <v>874012469</v>
      </c>
      <c r="BK730" s="271">
        <f>ROUND(C360,0)</f>
        <v>689821635</v>
      </c>
      <c r="BL730" s="271">
        <f>ROUND(C364,0)</f>
        <v>1000623056</v>
      </c>
      <c r="BM730" s="271">
        <f>ROUND(C365,0)</f>
        <v>22142173</v>
      </c>
      <c r="BN730" s="271">
        <f>ROUND(C366,0)</f>
        <v>959414</v>
      </c>
      <c r="BO730" s="271">
        <f>ROUND(C370,0)</f>
        <v>26301709</v>
      </c>
      <c r="BP730" s="271">
        <f>ROUND(C371,0)</f>
        <v>0</v>
      </c>
      <c r="BQ730" s="271">
        <f>ROUND(C378,0)</f>
        <v>231373509</v>
      </c>
      <c r="BR730" s="271">
        <f>ROUND(C379,0)</f>
        <v>54191113</v>
      </c>
      <c r="BS730" s="271">
        <f>ROUND(C380,0)</f>
        <v>20502574</v>
      </c>
      <c r="BT730" s="271">
        <f>ROUND(C381,0)</f>
        <v>90822349</v>
      </c>
      <c r="BU730" s="271">
        <f>ROUND(C382,0)</f>
        <v>4074354</v>
      </c>
      <c r="BV730" s="271">
        <f>ROUND(C383,0)</f>
        <v>38206374</v>
      </c>
      <c r="BW730" s="271">
        <f>ROUND(C384,0)</f>
        <v>31690386</v>
      </c>
      <c r="BX730" s="271">
        <f>ROUND(C385,0)</f>
        <v>13980846</v>
      </c>
      <c r="BY730" s="271">
        <f>ROUND(C386,0)</f>
        <v>6224581</v>
      </c>
      <c r="BZ730" s="271">
        <f>ROUND(C387,0)</f>
        <v>19716140</v>
      </c>
      <c r="CA730" s="271">
        <f>ROUND(C388,0)</f>
        <v>8125612</v>
      </c>
      <c r="CB730" s="271">
        <f>C363</f>
        <v>11013384</v>
      </c>
      <c r="CC730" s="271">
        <f>ROUND(C389,0)</f>
        <v>9715465</v>
      </c>
      <c r="CD730" s="271">
        <f>ROUND(C392,0)</f>
        <v>2704071</v>
      </c>
      <c r="CE730" s="271">
        <f>ROUND(C394,0)</f>
        <v>0</v>
      </c>
      <c r="CF730" s="201">
        <f>ROUND(C395,0)</f>
        <v>0</v>
      </c>
    </row>
    <row r="731" spans="1:84" ht="12.6" customHeight="1" x14ac:dyDescent="0.2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201" customFormat="1" ht="12.6" customHeight="1" x14ac:dyDescent="0.25">
      <c r="A732" s="201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131*2018*6010*A</v>
      </c>
      <c r="B734" s="271">
        <f>ROUND(C59,0)</f>
        <v>11266</v>
      </c>
      <c r="C734" s="271">
        <f>ROUND(C60,2)</f>
        <v>119.54</v>
      </c>
      <c r="D734" s="271">
        <f>ROUND(C61,0)</f>
        <v>12685826</v>
      </c>
      <c r="E734" s="271">
        <f>ROUND(C62,0)</f>
        <v>2763328</v>
      </c>
      <c r="F734" s="271">
        <f>ROUND(C63,0)</f>
        <v>632308</v>
      </c>
      <c r="G734" s="271">
        <f>ROUND(C64,0)</f>
        <v>1568305</v>
      </c>
      <c r="H734" s="271">
        <f>ROUND(C65,0)</f>
        <v>0</v>
      </c>
      <c r="I734" s="271">
        <f>ROUND(C66,0)</f>
        <v>662868</v>
      </c>
      <c r="J734" s="271">
        <f>ROUND(C67,0)</f>
        <v>985589</v>
      </c>
      <c r="K734" s="271">
        <f>ROUND(C68,0)</f>
        <v>33241</v>
      </c>
      <c r="L734" s="271">
        <f>ROUND(C69,0)</f>
        <v>95316</v>
      </c>
      <c r="M734" s="271">
        <f>ROUND(C70,0)</f>
        <v>164810</v>
      </c>
      <c r="N734" s="271">
        <f>ROUND(C75,0)</f>
        <v>76429766</v>
      </c>
      <c r="O734" s="271">
        <f>ROUND(C73,0)</f>
        <v>76100482</v>
      </c>
      <c r="P734" s="271">
        <f>IF(C76&gt;0,ROUND(C76,0),0)</f>
        <v>30945</v>
      </c>
      <c r="Q734" s="271">
        <f>IF(C77&gt;0,ROUND(C77,0),0)</f>
        <v>23405</v>
      </c>
      <c r="R734" s="271">
        <f>IF(C78&gt;0,ROUND(C78,0),0)</f>
        <v>9833</v>
      </c>
      <c r="S734" s="271">
        <f>IF(C79&gt;0,ROUND(C79,0),0)</f>
        <v>146637</v>
      </c>
      <c r="T734" s="271">
        <f>IF(C80&gt;0,ROUND(C80,2),0)</f>
        <v>103</v>
      </c>
      <c r="U734" s="271"/>
      <c r="V734" s="271"/>
      <c r="W734" s="271"/>
      <c r="X734" s="271"/>
      <c r="Y734" s="271">
        <f>IF(M668&lt;&gt;0,ROUND(M668,0),0)</f>
        <v>11528367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" customHeight="1" x14ac:dyDescent="0.25">
      <c r="A735" s="209" t="str">
        <f>RIGHT($C$83,3)&amp;"*"&amp;RIGHT($C$82,4)&amp;"*"&amp;D$55&amp;"*"&amp;"A"</f>
        <v>131*2018*6030*A</v>
      </c>
      <c r="B735" s="271">
        <f>ROUND(D59,0)</f>
        <v>0</v>
      </c>
      <c r="C735" s="273">
        <f>ROUND(D60,2)</f>
        <v>0</v>
      </c>
      <c r="D735" s="271">
        <f>ROUND(D61,0)</f>
        <v>0</v>
      </c>
      <c r="E735" s="271">
        <f>ROUND(D62,0)</f>
        <v>0</v>
      </c>
      <c r="F735" s="271">
        <f>ROUND(D63,0)</f>
        <v>0</v>
      </c>
      <c r="G735" s="271">
        <f>ROUND(D64,0)</f>
        <v>0</v>
      </c>
      <c r="H735" s="271">
        <f>ROUND(D65,0)</f>
        <v>0</v>
      </c>
      <c r="I735" s="271">
        <f>ROUND(D66,0)</f>
        <v>0</v>
      </c>
      <c r="J735" s="271">
        <f>ROUND(D67,0)</f>
        <v>0</v>
      </c>
      <c r="K735" s="271">
        <f>ROUND(D68,0)</f>
        <v>0</v>
      </c>
      <c r="L735" s="271">
        <f>ROUND(D69,0)</f>
        <v>0</v>
      </c>
      <c r="M735" s="271">
        <f>ROUND(D70,0)</f>
        <v>0</v>
      </c>
      <c r="N735" s="271">
        <f>ROUND(D75,0)</f>
        <v>-1</v>
      </c>
      <c r="O735" s="271">
        <f>ROUND(D73,0)</f>
        <v>-1</v>
      </c>
      <c r="P735" s="271">
        <f>IF(D76&gt;0,ROUND(D76,0),0)</f>
        <v>0</v>
      </c>
      <c r="Q735" s="271">
        <f>IF(D77&gt;0,ROUND(D77,0),0)</f>
        <v>0</v>
      </c>
      <c r="R735" s="271">
        <f>IF(D78&gt;0,ROUND(D78,0),0)</f>
        <v>0</v>
      </c>
      <c r="S735" s="271">
        <f>IF(D79&gt;0,ROUND(D79,0),0)</f>
        <v>0</v>
      </c>
      <c r="T735" s="273">
        <f>IF(D80&gt;0,ROUND(D80,2),0)</f>
        <v>0</v>
      </c>
      <c r="U735" s="271"/>
      <c r="V735" s="272"/>
      <c r="W735" s="271"/>
      <c r="X735" s="271"/>
      <c r="Y735" s="271">
        <f t="shared" ref="Y735:Y779" si="21">IF(M669&lt;&gt;0,ROUND(M669,0),0)</f>
        <v>0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" customHeight="1" x14ac:dyDescent="0.25">
      <c r="A736" s="209" t="str">
        <f>RIGHT($C$83,3)&amp;"*"&amp;RIGHT($C$82,4)&amp;"*"&amp;E$55&amp;"*"&amp;"A"</f>
        <v>131*2018*6070*A</v>
      </c>
      <c r="B736" s="271">
        <f>ROUND(E59,0)</f>
        <v>52596</v>
      </c>
      <c r="C736" s="273">
        <f>ROUND(E60,2)</f>
        <v>344.22</v>
      </c>
      <c r="D736" s="271">
        <f>ROUND(E61,0)</f>
        <v>29420363</v>
      </c>
      <c r="E736" s="271">
        <f>ROUND(E62,0)</f>
        <v>6886614</v>
      </c>
      <c r="F736" s="271">
        <f>ROUND(E63,0)</f>
        <v>3077165</v>
      </c>
      <c r="G736" s="271">
        <f>ROUND(E64,0)</f>
        <v>2670878</v>
      </c>
      <c r="H736" s="271">
        <f>ROUND(E65,0)</f>
        <v>0</v>
      </c>
      <c r="I736" s="271">
        <f>ROUND(E66,0)</f>
        <v>488631</v>
      </c>
      <c r="J736" s="271">
        <f>ROUND(E67,0)</f>
        <v>2509303</v>
      </c>
      <c r="K736" s="271">
        <f>ROUND(E68,0)</f>
        <v>134670</v>
      </c>
      <c r="L736" s="271">
        <f>ROUND(E69,0)</f>
        <v>50406</v>
      </c>
      <c r="M736" s="271">
        <f>ROUND(E70,0)</f>
        <v>46192</v>
      </c>
      <c r="N736" s="271">
        <f>ROUND(E75,0)</f>
        <v>210094941</v>
      </c>
      <c r="O736" s="271">
        <f>ROUND(E73,0)</f>
        <v>191528981</v>
      </c>
      <c r="P736" s="271">
        <f>IF(E76&gt;0,ROUND(E76,0),0)</f>
        <v>123083</v>
      </c>
      <c r="Q736" s="271">
        <f>IF(E77&gt;0,ROUND(E77,0),0)</f>
        <v>215095</v>
      </c>
      <c r="R736" s="271">
        <f>IF(E78&gt;0,ROUND(E78,0),0)</f>
        <v>39111</v>
      </c>
      <c r="S736" s="271">
        <f>IF(E79&gt;0,ROUND(E79,0),0)</f>
        <v>734199</v>
      </c>
      <c r="T736" s="273">
        <f>IF(E80&gt;0,ROUND(E80,2),0)</f>
        <v>232</v>
      </c>
      <c r="U736" s="271"/>
      <c r="V736" s="272"/>
      <c r="W736" s="271"/>
      <c r="X736" s="271"/>
      <c r="Y736" s="271">
        <f t="shared" si="21"/>
        <v>36257751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" customHeight="1" x14ac:dyDescent="0.25">
      <c r="A737" s="209" t="str">
        <f>RIGHT($C$83,3)&amp;"*"&amp;RIGHT($C$82,4)&amp;"*"&amp;F$55&amp;"*"&amp;"A"</f>
        <v>131*2018*6100*A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>
        <f t="shared" si="21"/>
        <v>0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" customHeight="1" x14ac:dyDescent="0.25">
      <c r="A738" s="209" t="str">
        <f>RIGHT($C$83,3)&amp;"*"&amp;RIGHT($C$82,4)&amp;"*"&amp;G$55&amp;"*"&amp;"A"</f>
        <v>131*2018*6120*A</v>
      </c>
      <c r="B738" s="271">
        <f>ROUND(G59,0)</f>
        <v>0</v>
      </c>
      <c r="C738" s="273">
        <f>ROUND(G60,2)</f>
        <v>0</v>
      </c>
      <c r="D738" s="271">
        <f>ROUND(G61,0)</f>
        <v>0</v>
      </c>
      <c r="E738" s="271">
        <f>ROUND(G62,0)</f>
        <v>0</v>
      </c>
      <c r="F738" s="271">
        <f>ROUND(G63,0)</f>
        <v>0</v>
      </c>
      <c r="G738" s="271">
        <f>ROUND(G64,0)</f>
        <v>0</v>
      </c>
      <c r="H738" s="271">
        <f>ROUND(G65,0)</f>
        <v>0</v>
      </c>
      <c r="I738" s="271">
        <f>ROUND(G66,0)</f>
        <v>0</v>
      </c>
      <c r="J738" s="271">
        <f>ROUND(G67,0)</f>
        <v>0</v>
      </c>
      <c r="K738" s="271">
        <f>ROUND(G68,0)</f>
        <v>0</v>
      </c>
      <c r="L738" s="271">
        <f>ROUND(G69,0)</f>
        <v>0</v>
      </c>
      <c r="M738" s="271">
        <f>ROUND(G70,0)</f>
        <v>0</v>
      </c>
      <c r="N738" s="271">
        <f>ROUND(G75,0)</f>
        <v>0</v>
      </c>
      <c r="O738" s="271">
        <f>ROUND(G73,0)</f>
        <v>0</v>
      </c>
      <c r="P738" s="271">
        <f>IF(G76&gt;0,ROUND(G76,0),0)</f>
        <v>0</v>
      </c>
      <c r="Q738" s="271">
        <f>IF(G77&gt;0,ROUND(G77,0),0)</f>
        <v>0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0</v>
      </c>
      <c r="U738" s="271"/>
      <c r="V738" s="272"/>
      <c r="W738" s="271"/>
      <c r="X738" s="271"/>
      <c r="Y738" s="271">
        <f t="shared" si="21"/>
        <v>0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" customHeight="1" x14ac:dyDescent="0.25">
      <c r="A739" s="209" t="str">
        <f>RIGHT($C$83,3)&amp;"*"&amp;RIGHT($C$82,4)&amp;"*"&amp;H$55&amp;"*"&amp;"A"</f>
        <v>131*2018*6140*A</v>
      </c>
      <c r="B739" s="271">
        <f>ROUND(H59,0)</f>
        <v>3779</v>
      </c>
      <c r="C739" s="273">
        <f>ROUND(H60,2)</f>
        <v>21.84</v>
      </c>
      <c r="D739" s="271">
        <f>ROUND(H61,0)</f>
        <v>2460353</v>
      </c>
      <c r="E739" s="271">
        <f>ROUND(H62,0)</f>
        <v>485282</v>
      </c>
      <c r="F739" s="271">
        <f>ROUND(H63,0)</f>
        <v>316419</v>
      </c>
      <c r="G739" s="271">
        <f>ROUND(H64,0)</f>
        <v>41667</v>
      </c>
      <c r="H739" s="271">
        <f>ROUND(H65,0)</f>
        <v>0</v>
      </c>
      <c r="I739" s="271">
        <f>ROUND(H66,0)</f>
        <v>7574</v>
      </c>
      <c r="J739" s="271">
        <f>ROUND(H67,0)</f>
        <v>131231</v>
      </c>
      <c r="K739" s="271">
        <f>ROUND(H68,0)</f>
        <v>0</v>
      </c>
      <c r="L739" s="271">
        <f>ROUND(H69,0)</f>
        <v>8749</v>
      </c>
      <c r="M739" s="271">
        <f>ROUND(H70,0)</f>
        <v>490661</v>
      </c>
      <c r="N739" s="271">
        <f>ROUND(H75,0)</f>
        <v>14218229</v>
      </c>
      <c r="O739" s="271">
        <f>ROUND(H73,0)</f>
        <v>14058972</v>
      </c>
      <c r="P739" s="271">
        <f>IF(H76&gt;0,ROUND(H76,0),0)</f>
        <v>6780</v>
      </c>
      <c r="Q739" s="271">
        <f>IF(H77&gt;0,ROUND(H77,0),0)</f>
        <v>17908</v>
      </c>
      <c r="R739" s="271">
        <f>IF(H78&gt;0,ROUND(H78,0),0)</f>
        <v>2154</v>
      </c>
      <c r="S739" s="271">
        <f>IF(H79&gt;0,ROUND(H79,0),0)</f>
        <v>11162</v>
      </c>
      <c r="T739" s="273">
        <f>IF(H80&gt;0,ROUND(H80,2),0)</f>
        <v>11</v>
      </c>
      <c r="U739" s="271"/>
      <c r="V739" s="272"/>
      <c r="W739" s="271"/>
      <c r="X739" s="271"/>
      <c r="Y739" s="271">
        <f t="shared" si="21"/>
        <v>2133481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" customHeight="1" x14ac:dyDescent="0.25">
      <c r="A740" s="209" t="str">
        <f>RIGHT($C$83,3)&amp;"*"&amp;RIGHT($C$82,4)&amp;"*"&amp;I$55&amp;"*"&amp;"A"</f>
        <v>131*2018*6150*A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>
        <f t="shared" si="21"/>
        <v>0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" customHeight="1" x14ac:dyDescent="0.25">
      <c r="A741" s="209" t="str">
        <f>RIGHT($C$83,3)&amp;"*"&amp;RIGHT($C$82,4)&amp;"*"&amp;J$55&amp;"*"&amp;"A"</f>
        <v>131*2018*6170*A</v>
      </c>
      <c r="B741" s="271">
        <f>ROUND(J59,0)</f>
        <v>0</v>
      </c>
      <c r="C741" s="273">
        <f>ROUND(J60,2)</f>
        <v>0</v>
      </c>
      <c r="D741" s="271">
        <f>ROUND(J61,0)</f>
        <v>0</v>
      </c>
      <c r="E741" s="271">
        <f>ROUND(J62,0)</f>
        <v>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0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0</v>
      </c>
      <c r="O741" s="271">
        <f>ROUND(J73,0)</f>
        <v>0</v>
      </c>
      <c r="P741" s="271">
        <f>IF(J76&gt;0,ROUND(J76,0),0)</f>
        <v>0</v>
      </c>
      <c r="Q741" s="271">
        <f>IF(J77&gt;0,ROUND(J77,0),0)</f>
        <v>0</v>
      </c>
      <c r="R741" s="271">
        <f>IF(J78&gt;0,ROUND(J78,0),0)</f>
        <v>0</v>
      </c>
      <c r="S741" s="271">
        <f>IF(J79&gt;0,ROUND(J79,0),0)</f>
        <v>0</v>
      </c>
      <c r="T741" s="273">
        <f>IF(J80&gt;0,ROUND(J80,2),0)</f>
        <v>0</v>
      </c>
      <c r="U741" s="271"/>
      <c r="V741" s="272"/>
      <c r="W741" s="271"/>
      <c r="X741" s="271"/>
      <c r="Y741" s="271">
        <f t="shared" si="21"/>
        <v>0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" customHeight="1" x14ac:dyDescent="0.25">
      <c r="A742" s="209" t="str">
        <f>RIGHT($C$83,3)&amp;"*"&amp;RIGHT($C$82,4)&amp;"*"&amp;K$55&amp;"*"&amp;"A"</f>
        <v>131*2018*6200*A</v>
      </c>
      <c r="B742" s="271">
        <f>ROUND(K59,0)</f>
        <v>0</v>
      </c>
      <c r="C742" s="273">
        <f>ROUND(K60,2)</f>
        <v>0</v>
      </c>
      <c r="D742" s="271">
        <f>ROUND(K61,0)</f>
        <v>0</v>
      </c>
      <c r="E742" s="271">
        <f>ROUND(K62,0)</f>
        <v>0</v>
      </c>
      <c r="F742" s="271">
        <f>ROUND(K63,0)</f>
        <v>0</v>
      </c>
      <c r="G742" s="271">
        <f>ROUND(K64,0)</f>
        <v>0</v>
      </c>
      <c r="H742" s="271">
        <f>ROUND(K65,0)</f>
        <v>0</v>
      </c>
      <c r="I742" s="271">
        <f>ROUND(K66,0)</f>
        <v>0</v>
      </c>
      <c r="J742" s="271">
        <f>ROUND(K67,0)</f>
        <v>0</v>
      </c>
      <c r="K742" s="271">
        <f>ROUND(K68,0)</f>
        <v>0</v>
      </c>
      <c r="L742" s="271">
        <f>ROUND(K69,0)</f>
        <v>0</v>
      </c>
      <c r="M742" s="271">
        <f>ROUND(K70,0)</f>
        <v>0</v>
      </c>
      <c r="N742" s="271">
        <f>ROUND(K75,0)</f>
        <v>0</v>
      </c>
      <c r="O742" s="271">
        <f>ROUND(K73,0)</f>
        <v>0</v>
      </c>
      <c r="P742" s="271">
        <f>IF(K76&gt;0,ROUND(K76,0),0)</f>
        <v>0</v>
      </c>
      <c r="Q742" s="271">
        <f>IF(K77&gt;0,ROUND(K77,0),0)</f>
        <v>0</v>
      </c>
      <c r="R742" s="271">
        <f>IF(K78&gt;0,ROUND(K78,0),0)</f>
        <v>0</v>
      </c>
      <c r="S742" s="271">
        <f>IF(K79&gt;0,ROUND(K79,0),0)</f>
        <v>0</v>
      </c>
      <c r="T742" s="273">
        <f>IF(K80&gt;0,ROUND(K80,2),0)</f>
        <v>0</v>
      </c>
      <c r="U742" s="271"/>
      <c r="V742" s="272"/>
      <c r="W742" s="271"/>
      <c r="X742" s="271"/>
      <c r="Y742" s="271">
        <f t="shared" si="21"/>
        <v>0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" customHeight="1" x14ac:dyDescent="0.25">
      <c r="A743" s="209" t="str">
        <f>RIGHT($C$83,3)&amp;"*"&amp;RIGHT($C$82,4)&amp;"*"&amp;L$55&amp;"*"&amp;"A"</f>
        <v>131*2018*6210*A</v>
      </c>
      <c r="B743" s="271">
        <f>ROUND(L59,0)</f>
        <v>0</v>
      </c>
      <c r="C743" s="273">
        <f>ROUND(L60,2)</f>
        <v>0</v>
      </c>
      <c r="D743" s="271">
        <f>ROUND(L61,0)</f>
        <v>0</v>
      </c>
      <c r="E743" s="271">
        <f>ROUND(L62,0)</f>
        <v>0</v>
      </c>
      <c r="F743" s="271">
        <f>ROUND(L63,0)</f>
        <v>0</v>
      </c>
      <c r="G743" s="271">
        <f>ROUND(L64,0)</f>
        <v>0</v>
      </c>
      <c r="H743" s="271">
        <f>ROUND(L65,0)</f>
        <v>0</v>
      </c>
      <c r="I743" s="271">
        <f>ROUND(L66,0)</f>
        <v>0</v>
      </c>
      <c r="J743" s="271">
        <f>ROUND(L67,0)</f>
        <v>0</v>
      </c>
      <c r="K743" s="271">
        <f>ROUND(L68,0)</f>
        <v>0</v>
      </c>
      <c r="L743" s="271">
        <f>ROUND(L69,0)</f>
        <v>0</v>
      </c>
      <c r="M743" s="271">
        <f>ROUND(L70,0)</f>
        <v>0</v>
      </c>
      <c r="N743" s="271">
        <f>ROUND(L75,0)</f>
        <v>0</v>
      </c>
      <c r="O743" s="271">
        <f>ROUND(L73,0)</f>
        <v>0</v>
      </c>
      <c r="P743" s="271">
        <f>IF(L76&gt;0,ROUND(L76,0),0)</f>
        <v>0</v>
      </c>
      <c r="Q743" s="271">
        <f>IF(L77&gt;0,ROUND(L77,0),0)</f>
        <v>0</v>
      </c>
      <c r="R743" s="271">
        <f>IF(L78&gt;0,ROUND(L78,0),0)</f>
        <v>0</v>
      </c>
      <c r="S743" s="271">
        <f>IF(L79&gt;0,ROUND(L79,0),0)</f>
        <v>0</v>
      </c>
      <c r="T743" s="273">
        <f>IF(L80&gt;0,ROUND(L80,2),0)</f>
        <v>0</v>
      </c>
      <c r="U743" s="271"/>
      <c r="V743" s="272"/>
      <c r="W743" s="271"/>
      <c r="X743" s="271"/>
      <c r="Y743" s="271">
        <f t="shared" si="21"/>
        <v>0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" customHeight="1" x14ac:dyDescent="0.25">
      <c r="A744" s="209" t="str">
        <f>RIGHT($C$83,3)&amp;"*"&amp;RIGHT($C$82,4)&amp;"*"&amp;M$55&amp;"*"&amp;"A"</f>
        <v>131*2018*6330*A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>
        <f t="shared" si="21"/>
        <v>0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" customHeight="1" x14ac:dyDescent="0.25">
      <c r="A745" s="209" t="str">
        <f>RIGHT($C$83,3)&amp;"*"&amp;RIGHT($C$82,4)&amp;"*"&amp;N$55&amp;"*"&amp;"A"</f>
        <v>131*2018*6400*A</v>
      </c>
      <c r="B745" s="271">
        <f>ROUND(N59,0)</f>
        <v>0</v>
      </c>
      <c r="C745" s="273">
        <f>ROUND(N60,2)</f>
        <v>0</v>
      </c>
      <c r="D745" s="271">
        <f>ROUND(N61,0)</f>
        <v>0</v>
      </c>
      <c r="E745" s="271">
        <f>ROUND(N62,0)</f>
        <v>0</v>
      </c>
      <c r="F745" s="271">
        <f>ROUND(N63,0)</f>
        <v>0</v>
      </c>
      <c r="G745" s="271">
        <f>ROUND(N64,0)</f>
        <v>0</v>
      </c>
      <c r="H745" s="271">
        <f>ROUND(N65,0)</f>
        <v>0</v>
      </c>
      <c r="I745" s="271">
        <f>ROUND(N66,0)</f>
        <v>0</v>
      </c>
      <c r="J745" s="271">
        <f>ROUND(N67,0)</f>
        <v>0</v>
      </c>
      <c r="K745" s="271">
        <f>ROUND(N68,0)</f>
        <v>0</v>
      </c>
      <c r="L745" s="271">
        <f>ROUND(N69,0)</f>
        <v>0</v>
      </c>
      <c r="M745" s="271">
        <f>ROUND(N70,0)</f>
        <v>0</v>
      </c>
      <c r="N745" s="271">
        <f>ROUND(N75,0)</f>
        <v>0</v>
      </c>
      <c r="O745" s="271">
        <f>ROUND(N73,0)</f>
        <v>0</v>
      </c>
      <c r="P745" s="271">
        <f>IF(N76&gt;0,ROUND(N76,0),0)</f>
        <v>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0</v>
      </c>
      <c r="U745" s="271"/>
      <c r="V745" s="272"/>
      <c r="W745" s="271"/>
      <c r="X745" s="271"/>
      <c r="Y745" s="271">
        <f t="shared" si="21"/>
        <v>0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" customHeight="1" x14ac:dyDescent="0.25">
      <c r="A746" s="209" t="str">
        <f>RIGHT($C$83,3)&amp;"*"&amp;RIGHT($C$82,4)&amp;"*"&amp;O$55&amp;"*"&amp;"A"</f>
        <v>131*2018*7010*A</v>
      </c>
      <c r="B746" s="271">
        <f>ROUND(O59,0)</f>
        <v>3609</v>
      </c>
      <c r="C746" s="273">
        <f>ROUND(O60,2)</f>
        <v>64.34</v>
      </c>
      <c r="D746" s="271">
        <f>ROUND(O61,0)</f>
        <v>6944622</v>
      </c>
      <c r="E746" s="271">
        <f>ROUND(O62,0)</f>
        <v>1496315</v>
      </c>
      <c r="F746" s="271">
        <f>ROUND(O63,0)</f>
        <v>42436</v>
      </c>
      <c r="G746" s="271">
        <f>ROUND(O64,0)</f>
        <v>837446</v>
      </c>
      <c r="H746" s="271">
        <f>ROUND(O65,0)</f>
        <v>0</v>
      </c>
      <c r="I746" s="271">
        <f>ROUND(O66,0)</f>
        <v>143219</v>
      </c>
      <c r="J746" s="271">
        <f>ROUND(O67,0)</f>
        <v>385270</v>
      </c>
      <c r="K746" s="271">
        <f>ROUND(O68,0)</f>
        <v>0</v>
      </c>
      <c r="L746" s="271">
        <f>ROUND(O69,0)</f>
        <v>16321</v>
      </c>
      <c r="M746" s="271">
        <f>ROUND(O70,0)</f>
        <v>0</v>
      </c>
      <c r="N746" s="271">
        <f>ROUND(O75,0)</f>
        <v>75813236</v>
      </c>
      <c r="O746" s="271">
        <f>ROUND(O73,0)</f>
        <v>75406154</v>
      </c>
      <c r="P746" s="271">
        <f>IF(O76&gt;0,ROUND(O76,0),0)</f>
        <v>18365</v>
      </c>
      <c r="Q746" s="271">
        <f>IF(O77&gt;0,ROUND(O77,0),0)</f>
        <v>7046</v>
      </c>
      <c r="R746" s="271">
        <f>IF(O78&gt;0,ROUND(O78,0),0)</f>
        <v>5836</v>
      </c>
      <c r="S746" s="271">
        <f>IF(O79&gt;0,ROUND(O79,0),0)</f>
        <v>185125</v>
      </c>
      <c r="T746" s="273">
        <f>IF(O80&gt;0,ROUND(O80,2),0)</f>
        <v>53</v>
      </c>
      <c r="U746" s="271"/>
      <c r="V746" s="272"/>
      <c r="W746" s="271"/>
      <c r="X746" s="271"/>
      <c r="Y746" s="271">
        <f t="shared" si="21"/>
        <v>7637264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" customHeight="1" x14ac:dyDescent="0.25">
      <c r="A747" s="209" t="str">
        <f>RIGHT($C$83,3)&amp;"*"&amp;RIGHT($C$82,4)&amp;"*"&amp;P$55&amp;"*"&amp;"A"</f>
        <v>131*2018*7020*A</v>
      </c>
      <c r="B747" s="271">
        <f>ROUND(P59,0)</f>
        <v>1414111</v>
      </c>
      <c r="C747" s="273">
        <f>ROUND(P60,2)</f>
        <v>114.99</v>
      </c>
      <c r="D747" s="271">
        <f>ROUND(P61,0)</f>
        <v>10975098</v>
      </c>
      <c r="E747" s="271">
        <f>ROUND(P62,0)</f>
        <v>2429565</v>
      </c>
      <c r="F747" s="271">
        <f>ROUND(P63,0)</f>
        <v>1292633</v>
      </c>
      <c r="G747" s="271">
        <f>ROUND(P64,0)</f>
        <v>36845576</v>
      </c>
      <c r="H747" s="271">
        <f>ROUND(P65,0)</f>
        <v>0</v>
      </c>
      <c r="I747" s="271">
        <f>ROUND(P66,0)</f>
        <v>1596566</v>
      </c>
      <c r="J747" s="271">
        <f>ROUND(P67,0)</f>
        <v>3273870</v>
      </c>
      <c r="K747" s="271">
        <f>ROUND(P68,0)</f>
        <v>2069</v>
      </c>
      <c r="L747" s="271">
        <f>ROUND(P69,0)</f>
        <v>36797</v>
      </c>
      <c r="M747" s="271">
        <f>ROUND(P70,0)</f>
        <v>30704</v>
      </c>
      <c r="N747" s="271">
        <f>ROUND(P75,0)</f>
        <v>274984955</v>
      </c>
      <c r="O747" s="271">
        <f>ROUND(P73,0)</f>
        <v>186933872</v>
      </c>
      <c r="P747" s="271">
        <f>IF(P76&gt;0,ROUND(P76,0),0)</f>
        <v>68314</v>
      </c>
      <c r="Q747" s="271">
        <f>IF(P77&gt;0,ROUND(P77,0),0)</f>
        <v>0</v>
      </c>
      <c r="R747" s="271">
        <f>IF(P78&gt;0,ROUND(P78,0),0)</f>
        <v>21708</v>
      </c>
      <c r="S747" s="271">
        <f>IF(P79&gt;0,ROUND(P79,0),0)</f>
        <v>271558</v>
      </c>
      <c r="T747" s="273">
        <f>IF(P80&gt;0,ROUND(P80,2),0)</f>
        <v>65</v>
      </c>
      <c r="U747" s="271"/>
      <c r="V747" s="272"/>
      <c r="W747" s="271"/>
      <c r="X747" s="271"/>
      <c r="Y747" s="271">
        <f t="shared" si="21"/>
        <v>26345186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" customHeight="1" x14ac:dyDescent="0.25">
      <c r="A748" s="209" t="str">
        <f>RIGHT($C$83,3)&amp;"*"&amp;RIGHT($C$82,4)&amp;"*"&amp;Q$55&amp;"*"&amp;"A"</f>
        <v>131*2018*7030*A</v>
      </c>
      <c r="B748" s="271">
        <f>ROUND(Q59,0)</f>
        <v>794145</v>
      </c>
      <c r="C748" s="273">
        <f>ROUND(Q60,2)</f>
        <v>26.12</v>
      </c>
      <c r="D748" s="271">
        <f>ROUND(Q61,0)</f>
        <v>2937995</v>
      </c>
      <c r="E748" s="271">
        <f>ROUND(Q62,0)</f>
        <v>647295</v>
      </c>
      <c r="F748" s="271">
        <f>ROUND(Q63,0)</f>
        <v>49081</v>
      </c>
      <c r="G748" s="271">
        <f>ROUND(Q64,0)</f>
        <v>147241</v>
      </c>
      <c r="H748" s="271">
        <f>ROUND(Q65,0)</f>
        <v>0</v>
      </c>
      <c r="I748" s="271">
        <f>ROUND(Q66,0)</f>
        <v>39908</v>
      </c>
      <c r="J748" s="271">
        <f>ROUND(Q67,0)</f>
        <v>157539</v>
      </c>
      <c r="K748" s="271">
        <f>ROUND(Q68,0)</f>
        <v>0</v>
      </c>
      <c r="L748" s="271">
        <f>ROUND(Q69,0)</f>
        <v>8774</v>
      </c>
      <c r="M748" s="271">
        <f>ROUND(Q70,0)</f>
        <v>1257</v>
      </c>
      <c r="N748" s="271">
        <f>ROUND(Q75,0)</f>
        <v>21777964</v>
      </c>
      <c r="O748" s="271">
        <f>ROUND(Q73,0)</f>
        <v>10803660</v>
      </c>
      <c r="P748" s="271">
        <f>IF(Q76&gt;0,ROUND(Q76,0),0)</f>
        <v>9157</v>
      </c>
      <c r="Q748" s="271">
        <f>IF(Q77&gt;0,ROUND(Q77,0),0)</f>
        <v>0</v>
      </c>
      <c r="R748" s="271">
        <f>IF(Q78&gt;0,ROUND(Q78,0),0)</f>
        <v>2910</v>
      </c>
      <c r="S748" s="271">
        <f>IF(Q79&gt;0,ROUND(Q79,0),0)</f>
        <v>59552</v>
      </c>
      <c r="T748" s="273">
        <f>IF(Q80&gt;0,ROUND(Q80,2),0)</f>
        <v>21</v>
      </c>
      <c r="U748" s="271"/>
      <c r="V748" s="272"/>
      <c r="W748" s="271"/>
      <c r="X748" s="271"/>
      <c r="Y748" s="271">
        <f t="shared" si="21"/>
        <v>2970434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" customHeight="1" x14ac:dyDescent="0.25">
      <c r="A749" s="209" t="str">
        <f>RIGHT($C$83,3)&amp;"*"&amp;RIGHT($C$82,4)&amp;"*"&amp;R$55&amp;"*"&amp;"A"</f>
        <v>131*2018*7040*A</v>
      </c>
      <c r="B749" s="271">
        <f>ROUND(R59,0)</f>
        <v>1410200</v>
      </c>
      <c r="C749" s="273">
        <f>ROUND(R60,2)</f>
        <v>8.9600000000000009</v>
      </c>
      <c r="D749" s="271">
        <f>ROUND(R61,0)</f>
        <v>673419</v>
      </c>
      <c r="E749" s="271">
        <f>ROUND(R62,0)</f>
        <v>176457</v>
      </c>
      <c r="F749" s="271">
        <f>ROUND(R63,0)</f>
        <v>52163</v>
      </c>
      <c r="G749" s="271">
        <f>ROUND(R64,0)</f>
        <v>1314627</v>
      </c>
      <c r="H749" s="271">
        <f>ROUND(R65,0)</f>
        <v>0</v>
      </c>
      <c r="I749" s="271">
        <f>ROUND(R66,0)</f>
        <v>2015</v>
      </c>
      <c r="J749" s="271">
        <f>ROUND(R67,0)</f>
        <v>258156</v>
      </c>
      <c r="K749" s="271">
        <f>ROUND(R68,0)</f>
        <v>0</v>
      </c>
      <c r="L749" s="271">
        <f>ROUND(R69,0)</f>
        <v>2133</v>
      </c>
      <c r="M749" s="271">
        <f>ROUND(R70,0)</f>
        <v>0</v>
      </c>
      <c r="N749" s="271">
        <f>ROUND(R75,0)</f>
        <v>40448058</v>
      </c>
      <c r="O749" s="271">
        <f>ROUND(R73,0)</f>
        <v>25303491</v>
      </c>
      <c r="P749" s="271">
        <f>IF(R76&gt;0,ROUND(R76,0),0)</f>
        <v>361</v>
      </c>
      <c r="Q749" s="271">
        <f>IF(R77&gt;0,ROUND(R77,0),0)</f>
        <v>0</v>
      </c>
      <c r="R749" s="271">
        <f>IF(R78&gt;0,ROUND(R78,0),0)</f>
        <v>115</v>
      </c>
      <c r="S749" s="271">
        <f>IF(R79&gt;0,ROUND(R79,0),0)</f>
        <v>0</v>
      </c>
      <c r="T749" s="273">
        <f>IF(R80&gt;0,ROUND(R80,2),0)</f>
        <v>0</v>
      </c>
      <c r="U749" s="271"/>
      <c r="V749" s="272"/>
      <c r="W749" s="271"/>
      <c r="X749" s="271"/>
      <c r="Y749" s="271">
        <f t="shared" si="21"/>
        <v>1803540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" customHeight="1" x14ac:dyDescent="0.25">
      <c r="A750" s="209" t="str">
        <f>RIGHT($C$83,3)&amp;"*"&amp;RIGHT($C$82,4)&amp;"*"&amp;S$55&amp;"*"&amp;"A"</f>
        <v>131*2018*7050*A</v>
      </c>
      <c r="B750" s="271"/>
      <c r="C750" s="273">
        <f>ROUND(S60,2)</f>
        <v>37.89</v>
      </c>
      <c r="D750" s="271">
        <f>ROUND(S61,0)</f>
        <v>2065495</v>
      </c>
      <c r="E750" s="271">
        <f>ROUND(S62,0)</f>
        <v>585279</v>
      </c>
      <c r="F750" s="271">
        <f>ROUND(S63,0)</f>
        <v>2105434</v>
      </c>
      <c r="G750" s="271">
        <f>ROUND(S64,0)</f>
        <v>2612290</v>
      </c>
      <c r="H750" s="271">
        <f>ROUND(S65,0)</f>
        <v>0</v>
      </c>
      <c r="I750" s="271">
        <f>ROUND(S66,0)</f>
        <v>2458730</v>
      </c>
      <c r="J750" s="271">
        <f>ROUND(S67,0)</f>
        <v>919979</v>
      </c>
      <c r="K750" s="271">
        <f>ROUND(S68,0)</f>
        <v>62659</v>
      </c>
      <c r="L750" s="271">
        <f>ROUND(S69,0)</f>
        <v>339601</v>
      </c>
      <c r="M750" s="271">
        <f>ROUND(S70,0)</f>
        <v>0</v>
      </c>
      <c r="N750" s="271">
        <f>ROUND(S75,0)</f>
        <v>146196976</v>
      </c>
      <c r="O750" s="271">
        <f>ROUND(S73,0)</f>
        <v>96816175</v>
      </c>
      <c r="P750" s="271">
        <f>IF(S76&gt;0,ROUND(S76,0),0)</f>
        <v>12037</v>
      </c>
      <c r="Q750" s="271">
        <f>IF(S77&gt;0,ROUND(S77,0),0)</f>
        <v>0</v>
      </c>
      <c r="R750" s="271">
        <f>IF(S78&gt;0,ROUND(S78,0),0)</f>
        <v>3825</v>
      </c>
      <c r="S750" s="271">
        <f>IF(S79&gt;0,ROUND(S79,0),0)</f>
        <v>223825</v>
      </c>
      <c r="T750" s="273">
        <f>IF(S80&gt;0,ROUND(S80,2),0)</f>
        <v>0</v>
      </c>
      <c r="U750" s="271"/>
      <c r="V750" s="272"/>
      <c r="W750" s="271"/>
      <c r="X750" s="271"/>
      <c r="Y750" s="271">
        <f t="shared" si="21"/>
        <v>8208620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" customHeight="1" x14ac:dyDescent="0.25">
      <c r="A751" s="209" t="str">
        <f>RIGHT($C$83,3)&amp;"*"&amp;RIGHT($C$82,4)&amp;"*"&amp;T$55&amp;"*"&amp;"A"</f>
        <v>131*2018*7060*A</v>
      </c>
      <c r="B751" s="271"/>
      <c r="C751" s="273">
        <f>ROUND(T60,2)</f>
        <v>15.65</v>
      </c>
      <c r="D751" s="271">
        <f>ROUND(T61,0)</f>
        <v>1720540</v>
      </c>
      <c r="E751" s="271">
        <f>ROUND(T62,0)</f>
        <v>351012</v>
      </c>
      <c r="F751" s="271">
        <f>ROUND(T63,0)</f>
        <v>134690</v>
      </c>
      <c r="G751" s="271">
        <f>ROUND(T64,0)</f>
        <v>346515</v>
      </c>
      <c r="H751" s="271">
        <f>ROUND(T65,0)</f>
        <v>3681</v>
      </c>
      <c r="I751" s="271">
        <f>ROUND(T66,0)</f>
        <v>107965</v>
      </c>
      <c r="J751" s="271">
        <f>ROUND(T67,0)</f>
        <v>56071</v>
      </c>
      <c r="K751" s="271">
        <f>ROUND(T68,0)</f>
        <v>260731</v>
      </c>
      <c r="L751" s="271">
        <f>ROUND(T69,0)</f>
        <v>1820</v>
      </c>
      <c r="M751" s="271">
        <f>ROUND(T70,0)</f>
        <v>0</v>
      </c>
      <c r="N751" s="271">
        <f>ROUND(T75,0)</f>
        <v>8885021</v>
      </c>
      <c r="O751" s="271">
        <f>ROUND(T73,0)</f>
        <v>1128025</v>
      </c>
      <c r="P751" s="271">
        <f>IF(T76&gt;0,ROUND(T76,0),0)</f>
        <v>1602</v>
      </c>
      <c r="Q751" s="271">
        <f>IF(T77&gt;0,ROUND(T77,0),0)</f>
        <v>0</v>
      </c>
      <c r="R751" s="271">
        <f>IF(T78&gt;0,ROUND(T78,0),0)</f>
        <v>509</v>
      </c>
      <c r="S751" s="271">
        <f>IF(T79&gt;0,ROUND(T79,0),0)</f>
        <v>7976</v>
      </c>
      <c r="T751" s="273">
        <f>IF(T80&gt;0,ROUND(T80,2),0)</f>
        <v>11</v>
      </c>
      <c r="U751" s="271"/>
      <c r="V751" s="272"/>
      <c r="W751" s="271"/>
      <c r="X751" s="271"/>
      <c r="Y751" s="271">
        <f t="shared" si="21"/>
        <v>1092809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" customHeight="1" x14ac:dyDescent="0.25">
      <c r="A752" s="209" t="str">
        <f>RIGHT($C$83,3)&amp;"*"&amp;RIGHT($C$82,4)&amp;"*"&amp;U$55&amp;"*"&amp;"A"</f>
        <v>131*2018*7070*A</v>
      </c>
      <c r="B752" s="271">
        <f>ROUND(U59,0)</f>
        <v>1275289</v>
      </c>
      <c r="C752" s="273">
        <f>ROUND(U60,2)</f>
        <v>68.81</v>
      </c>
      <c r="D752" s="271">
        <f>ROUND(U61,0)</f>
        <v>4271241</v>
      </c>
      <c r="E752" s="271">
        <f>ROUND(U62,0)</f>
        <v>1051204</v>
      </c>
      <c r="F752" s="271">
        <f>ROUND(U63,0)</f>
        <v>267216</v>
      </c>
      <c r="G752" s="271">
        <f>ROUND(U64,0)</f>
        <v>3030636</v>
      </c>
      <c r="H752" s="271">
        <f>ROUND(U65,0)</f>
        <v>0</v>
      </c>
      <c r="I752" s="271">
        <f>ROUND(U66,0)</f>
        <v>4900810</v>
      </c>
      <c r="J752" s="271">
        <f>ROUND(U67,0)</f>
        <v>487652</v>
      </c>
      <c r="K752" s="271">
        <f>ROUND(U68,0)</f>
        <v>95750</v>
      </c>
      <c r="L752" s="271">
        <f>ROUND(U69,0)</f>
        <v>3150</v>
      </c>
      <c r="M752" s="271">
        <f>ROUND(U70,0)</f>
        <v>1752346</v>
      </c>
      <c r="N752" s="271">
        <f>ROUND(U75,0)</f>
        <v>68442944</v>
      </c>
      <c r="O752" s="271">
        <f>ROUND(U73,0)</f>
        <v>45519457</v>
      </c>
      <c r="P752" s="271">
        <f>IF(U76&gt;0,ROUND(U76,0),0)</f>
        <v>12975</v>
      </c>
      <c r="Q752" s="271">
        <f>IF(U77&gt;0,ROUND(U77,0),0)</f>
        <v>0</v>
      </c>
      <c r="R752" s="271">
        <f>IF(U78&gt;0,ROUND(U78,0),0)</f>
        <v>4123</v>
      </c>
      <c r="S752" s="271">
        <f>IF(U79&gt;0,ROUND(U79,0),0)</f>
        <v>15644</v>
      </c>
      <c r="T752" s="273">
        <f>IF(U80&gt;0,ROUND(U80,2),0)</f>
        <v>0</v>
      </c>
      <c r="U752" s="271"/>
      <c r="V752" s="272"/>
      <c r="W752" s="271"/>
      <c r="X752" s="271"/>
      <c r="Y752" s="271">
        <f t="shared" si="21"/>
        <v>5686367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" customHeight="1" x14ac:dyDescent="0.25">
      <c r="A753" s="209" t="str">
        <f>RIGHT($C$83,3)&amp;"*"&amp;RIGHT($C$82,4)&amp;"*"&amp;V$55&amp;"*"&amp;"A"</f>
        <v>131*2018*7110*A</v>
      </c>
      <c r="B753" s="271">
        <f>ROUND(V59,0)</f>
        <v>25357</v>
      </c>
      <c r="C753" s="273">
        <f>ROUND(V60,2)</f>
        <v>4.5199999999999996</v>
      </c>
      <c r="D753" s="271">
        <f>ROUND(V61,0)</f>
        <v>272755</v>
      </c>
      <c r="E753" s="271">
        <f>ROUND(V62,0)</f>
        <v>67518</v>
      </c>
      <c r="F753" s="271">
        <f>ROUND(V63,0)</f>
        <v>107544</v>
      </c>
      <c r="G753" s="271">
        <f>ROUND(V64,0)</f>
        <v>62364</v>
      </c>
      <c r="H753" s="271">
        <f>ROUND(V65,0)</f>
        <v>0</v>
      </c>
      <c r="I753" s="271">
        <f>ROUND(V66,0)</f>
        <v>28138</v>
      </c>
      <c r="J753" s="271">
        <f>ROUND(V67,0)</f>
        <v>61195</v>
      </c>
      <c r="K753" s="271">
        <f>ROUND(V68,0)</f>
        <v>0</v>
      </c>
      <c r="L753" s="271">
        <f>ROUND(V69,0)</f>
        <v>913</v>
      </c>
      <c r="M753" s="271">
        <f>ROUND(V70,0)</f>
        <v>0</v>
      </c>
      <c r="N753" s="271">
        <f>ROUND(V75,0)</f>
        <v>8314942</v>
      </c>
      <c r="O753" s="271">
        <f>ROUND(V73,0)</f>
        <v>3634780</v>
      </c>
      <c r="P753" s="271">
        <f>IF(V76&gt;0,ROUND(V76,0),0)</f>
        <v>353</v>
      </c>
      <c r="Q753" s="271">
        <f>IF(V77&gt;0,ROUND(V77,0),0)</f>
        <v>0</v>
      </c>
      <c r="R753" s="271">
        <f>IF(V78&gt;0,ROUND(V78,0),0)</f>
        <v>112</v>
      </c>
      <c r="S753" s="271">
        <f>IF(V79&gt;0,ROUND(V79,0),0)</f>
        <v>18541</v>
      </c>
      <c r="T753" s="273">
        <f>IF(V80&gt;0,ROUND(V80,2),0)</f>
        <v>0</v>
      </c>
      <c r="U753" s="271"/>
      <c r="V753" s="272"/>
      <c r="W753" s="271"/>
      <c r="X753" s="271"/>
      <c r="Y753" s="271">
        <f t="shared" si="21"/>
        <v>432263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" customHeight="1" x14ac:dyDescent="0.25">
      <c r="A754" s="209" t="str">
        <f>RIGHT($C$83,3)&amp;"*"&amp;RIGHT($C$82,4)&amp;"*"&amp;W$55&amp;"*"&amp;"A"</f>
        <v>131*2018*7120*A</v>
      </c>
      <c r="B754" s="271">
        <f>ROUND(W59,0)</f>
        <v>65308</v>
      </c>
      <c r="C754" s="273">
        <f>ROUND(W60,2)</f>
        <v>10.199999999999999</v>
      </c>
      <c r="D754" s="271">
        <f>ROUND(W61,0)</f>
        <v>1038579</v>
      </c>
      <c r="E754" s="271">
        <f>ROUND(W62,0)</f>
        <v>229364</v>
      </c>
      <c r="F754" s="271">
        <f>ROUND(W63,0)</f>
        <v>0</v>
      </c>
      <c r="G754" s="271">
        <f>ROUND(W64,0)</f>
        <v>229477</v>
      </c>
      <c r="H754" s="271">
        <f>ROUND(W65,0)</f>
        <v>0</v>
      </c>
      <c r="I754" s="271">
        <f>ROUND(W66,0)</f>
        <v>574274</v>
      </c>
      <c r="J754" s="271">
        <f>ROUND(W67,0)</f>
        <v>803195</v>
      </c>
      <c r="K754" s="271">
        <f>ROUND(W68,0)</f>
        <v>0</v>
      </c>
      <c r="L754" s="271">
        <f>ROUND(W69,0)</f>
        <v>3766</v>
      </c>
      <c r="M754" s="271">
        <f>ROUND(W70,0)</f>
        <v>0</v>
      </c>
      <c r="N754" s="271">
        <f>ROUND(W75,0)</f>
        <v>22211186</v>
      </c>
      <c r="O754" s="271">
        <f>ROUND(W73,0)</f>
        <v>5047837</v>
      </c>
      <c r="P754" s="271">
        <f>IF(W76&gt;0,ROUND(W76,0),0)</f>
        <v>1973</v>
      </c>
      <c r="Q754" s="271">
        <f>IF(W77&gt;0,ROUND(W77,0),0)</f>
        <v>0</v>
      </c>
      <c r="R754" s="271">
        <f>IF(W78&gt;0,ROUND(W78,0),0)</f>
        <v>627</v>
      </c>
      <c r="S754" s="271">
        <f>IF(W79&gt;0,ROUND(W79,0),0)</f>
        <v>16906</v>
      </c>
      <c r="T754" s="273">
        <f>IF(W80&gt;0,ROUND(W80,2),0)</f>
        <v>0</v>
      </c>
      <c r="U754" s="271"/>
      <c r="V754" s="272"/>
      <c r="W754" s="271"/>
      <c r="X754" s="271"/>
      <c r="Y754" s="271">
        <f t="shared" si="21"/>
        <v>1372549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" customHeight="1" x14ac:dyDescent="0.25">
      <c r="A755" s="209" t="str">
        <f>RIGHT($C$83,3)&amp;"*"&amp;RIGHT($C$82,4)&amp;"*"&amp;X$55&amp;"*"&amp;"A"</f>
        <v>131*2018*7130*A</v>
      </c>
      <c r="B755" s="271">
        <f>ROUND(X59,0)</f>
        <v>110985</v>
      </c>
      <c r="C755" s="273">
        <f>ROUND(X60,2)</f>
        <v>12.18</v>
      </c>
      <c r="D755" s="271">
        <f>ROUND(X61,0)</f>
        <v>1103815</v>
      </c>
      <c r="E755" s="271">
        <f>ROUND(X62,0)</f>
        <v>270782</v>
      </c>
      <c r="F755" s="271">
        <f>ROUND(X63,0)</f>
        <v>99665</v>
      </c>
      <c r="G755" s="271">
        <f>ROUND(X64,0)</f>
        <v>416988</v>
      </c>
      <c r="H755" s="271">
        <f>ROUND(X65,0)</f>
        <v>0</v>
      </c>
      <c r="I755" s="271">
        <f>ROUND(X66,0)</f>
        <v>426659</v>
      </c>
      <c r="J755" s="271">
        <f>ROUND(X67,0)</f>
        <v>570836</v>
      </c>
      <c r="K755" s="271">
        <f>ROUND(X68,0)</f>
        <v>0</v>
      </c>
      <c r="L755" s="271">
        <f>ROUND(X69,0)</f>
        <v>2363</v>
      </c>
      <c r="M755" s="271">
        <f>ROUND(X70,0)</f>
        <v>0</v>
      </c>
      <c r="N755" s="271">
        <f>ROUND(X75,0)</f>
        <v>54655460</v>
      </c>
      <c r="O755" s="271">
        <f>ROUND(X73,0)</f>
        <v>17986638</v>
      </c>
      <c r="P755" s="271">
        <f>IF(X76&gt;0,ROUND(X76,0),0)</f>
        <v>1509</v>
      </c>
      <c r="Q755" s="271">
        <f>IF(X77&gt;0,ROUND(X77,0),0)</f>
        <v>0</v>
      </c>
      <c r="R755" s="271">
        <f>IF(X78&gt;0,ROUND(X78,0),0)</f>
        <v>480</v>
      </c>
      <c r="S755" s="271">
        <f>IF(X79&gt;0,ROUND(X79,0),0)</f>
        <v>41410</v>
      </c>
      <c r="T755" s="273">
        <f>IF(X80&gt;0,ROUND(X80,2),0)</f>
        <v>0</v>
      </c>
      <c r="U755" s="271"/>
      <c r="V755" s="272"/>
      <c r="W755" s="271"/>
      <c r="X755" s="271"/>
      <c r="Y755" s="271">
        <f t="shared" si="21"/>
        <v>2534848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" customHeight="1" x14ac:dyDescent="0.25">
      <c r="A756" s="209" t="str">
        <f>RIGHT($C$83,3)&amp;"*"&amp;RIGHT($C$82,4)&amp;"*"&amp;Y$55&amp;"*"&amp;"A"</f>
        <v>131*2018*7140*A</v>
      </c>
      <c r="B756" s="271">
        <f>ROUND(Y59,0)</f>
        <v>146200</v>
      </c>
      <c r="C756" s="273">
        <f>ROUND(Y60,2)</f>
        <v>67.849999999999994</v>
      </c>
      <c r="D756" s="271">
        <f>ROUND(Y61,0)</f>
        <v>5814553</v>
      </c>
      <c r="E756" s="271">
        <f>ROUND(Y62,0)</f>
        <v>1367927</v>
      </c>
      <c r="F756" s="271">
        <f>ROUND(Y63,0)</f>
        <v>64854</v>
      </c>
      <c r="G756" s="271">
        <f>ROUND(Y64,0)</f>
        <v>377554</v>
      </c>
      <c r="H756" s="271">
        <f>ROUND(Y65,0)</f>
        <v>0</v>
      </c>
      <c r="I756" s="271">
        <f>ROUND(Y66,0)</f>
        <v>1144930</v>
      </c>
      <c r="J756" s="271">
        <f>ROUND(Y67,0)</f>
        <v>1124331</v>
      </c>
      <c r="K756" s="271">
        <f>ROUND(Y68,0)</f>
        <v>412317</v>
      </c>
      <c r="L756" s="271">
        <f>ROUND(Y69,0)</f>
        <v>12409</v>
      </c>
      <c r="M756" s="271">
        <f>ROUND(Y70,0)</f>
        <v>1576</v>
      </c>
      <c r="N756" s="271">
        <f>ROUND(Y75,0)</f>
        <v>69172569</v>
      </c>
      <c r="O756" s="271">
        <f>ROUND(Y73,0)</f>
        <v>15599436</v>
      </c>
      <c r="P756" s="271">
        <f>IF(Y76&gt;0,ROUND(Y76,0),0)</f>
        <v>12817</v>
      </c>
      <c r="Q756" s="271">
        <f>IF(Y77&gt;0,ROUND(Y77,0),0)</f>
        <v>0</v>
      </c>
      <c r="R756" s="271">
        <f>IF(Y78&gt;0,ROUND(Y78,0),0)</f>
        <v>4073</v>
      </c>
      <c r="S756" s="271">
        <f>IF(Y79&gt;0,ROUND(Y79,0),0)</f>
        <v>151144</v>
      </c>
      <c r="T756" s="273">
        <f>IF(Y80&gt;0,ROUND(Y80,2),0)</f>
        <v>0</v>
      </c>
      <c r="U756" s="271"/>
      <c r="V756" s="272"/>
      <c r="W756" s="271"/>
      <c r="X756" s="271"/>
      <c r="Y756" s="271">
        <f t="shared" si="21"/>
        <v>5526924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" customHeight="1" x14ac:dyDescent="0.25">
      <c r="A757" s="209" t="str">
        <f>RIGHT($C$83,3)&amp;"*"&amp;RIGHT($C$82,4)&amp;"*"&amp;Z$55&amp;"*"&amp;"A"</f>
        <v>131*2018*7150*A</v>
      </c>
      <c r="B757" s="271">
        <f>ROUND(Z59,0)</f>
        <v>22274</v>
      </c>
      <c r="C757" s="273">
        <f>ROUND(Z60,2)</f>
        <v>63.38</v>
      </c>
      <c r="D757" s="271">
        <f>ROUND(Z61,0)</f>
        <v>6040900</v>
      </c>
      <c r="E757" s="271">
        <f>ROUND(Z62,0)</f>
        <v>1345464</v>
      </c>
      <c r="F757" s="271">
        <f>ROUND(Z63,0)</f>
        <v>333360</v>
      </c>
      <c r="G757" s="271">
        <f>ROUND(Z64,0)</f>
        <v>11561037</v>
      </c>
      <c r="H757" s="271">
        <f>ROUND(Z65,0)</f>
        <v>0</v>
      </c>
      <c r="I757" s="271">
        <f>ROUND(Z66,0)</f>
        <v>1759845</v>
      </c>
      <c r="J757" s="271">
        <f>ROUND(Z67,0)</f>
        <v>2095418</v>
      </c>
      <c r="K757" s="271">
        <f>ROUND(Z68,0)</f>
        <v>964689</v>
      </c>
      <c r="L757" s="271">
        <f>ROUND(Z69,0)</f>
        <v>39347</v>
      </c>
      <c r="M757" s="271">
        <f>ROUND(Z70,0)</f>
        <v>4489</v>
      </c>
      <c r="N757" s="271">
        <f>ROUND(Z75,0)</f>
        <v>96833438</v>
      </c>
      <c r="O757" s="271">
        <f>ROUND(Z73,0)</f>
        <v>22228495</v>
      </c>
      <c r="P757" s="271">
        <f>IF(Z76&gt;0,ROUND(Z76,0),0)</f>
        <v>7402</v>
      </c>
      <c r="Q757" s="271">
        <f>IF(Z77&gt;0,ROUND(Z77,0),0)</f>
        <v>0</v>
      </c>
      <c r="R757" s="271">
        <f>IF(Z78&gt;0,ROUND(Z78,0),0)</f>
        <v>2352</v>
      </c>
      <c r="S757" s="271">
        <f>IF(Z79&gt;0,ROUND(Z79,0),0)</f>
        <v>57830</v>
      </c>
      <c r="T757" s="273">
        <f>IF(Z80&gt;0,ROUND(Z80,2),0)</f>
        <v>23</v>
      </c>
      <c r="U757" s="271"/>
      <c r="V757" s="272"/>
      <c r="W757" s="271"/>
      <c r="X757" s="271"/>
      <c r="Y757" s="271">
        <f t="shared" si="21"/>
        <v>7376086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" customHeight="1" x14ac:dyDescent="0.25">
      <c r="A758" s="209" t="str">
        <f>RIGHT($C$83,3)&amp;"*"&amp;RIGHT($C$82,4)&amp;"*"&amp;AA$55&amp;"*"&amp;"A"</f>
        <v>131*2018*7160*A</v>
      </c>
      <c r="B758" s="271">
        <f>ROUND(AA59,0)</f>
        <v>23445</v>
      </c>
      <c r="C758" s="273">
        <f>ROUND(AA60,2)</f>
        <v>6.8</v>
      </c>
      <c r="D758" s="271">
        <f>ROUND(AA61,0)</f>
        <v>745307</v>
      </c>
      <c r="E758" s="271">
        <f>ROUND(AA62,0)</f>
        <v>181347</v>
      </c>
      <c r="F758" s="271">
        <f>ROUND(AA63,0)</f>
        <v>1375</v>
      </c>
      <c r="G758" s="271">
        <f>ROUND(AA64,0)</f>
        <v>454978</v>
      </c>
      <c r="H758" s="271">
        <f>ROUND(AA65,0)</f>
        <v>76</v>
      </c>
      <c r="I758" s="271">
        <f>ROUND(AA66,0)</f>
        <v>383473</v>
      </c>
      <c r="J758" s="271">
        <f>ROUND(AA67,0)</f>
        <v>203033</v>
      </c>
      <c r="K758" s="271">
        <f>ROUND(AA68,0)</f>
        <v>51420</v>
      </c>
      <c r="L758" s="271">
        <f>ROUND(AA69,0)</f>
        <v>1400</v>
      </c>
      <c r="M758" s="271">
        <f>ROUND(AA70,0)</f>
        <v>250</v>
      </c>
      <c r="N758" s="271">
        <f>ROUND(AA75,0)</f>
        <v>11283895</v>
      </c>
      <c r="O758" s="271">
        <f>ROUND(AA73,0)</f>
        <v>1090182</v>
      </c>
      <c r="P758" s="271">
        <f>IF(AA76&gt;0,ROUND(AA76,0),0)</f>
        <v>4158</v>
      </c>
      <c r="Q758" s="271">
        <f>IF(AA77&gt;0,ROUND(AA77,0),0)</f>
        <v>0</v>
      </c>
      <c r="R758" s="271">
        <f>IF(AA78&gt;0,ROUND(AA78,0),0)</f>
        <v>1321</v>
      </c>
      <c r="S758" s="271">
        <f>IF(AA79&gt;0,ROUND(AA79,0),0)</f>
        <v>19991</v>
      </c>
      <c r="T758" s="273">
        <f>IF(AA80&gt;0,ROUND(AA80,2),0)</f>
        <v>1</v>
      </c>
      <c r="U758" s="271"/>
      <c r="V758" s="272"/>
      <c r="W758" s="271"/>
      <c r="X758" s="271"/>
      <c r="Y758" s="271">
        <f t="shared" si="21"/>
        <v>1213168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" customHeight="1" x14ac:dyDescent="0.25">
      <c r="A759" s="209" t="str">
        <f>RIGHT($C$83,3)&amp;"*"&amp;RIGHT($C$82,4)&amp;"*"&amp;AB$55&amp;"*"&amp;"A"</f>
        <v>131*2018*7170*A</v>
      </c>
      <c r="B759" s="271"/>
      <c r="C759" s="273">
        <f>ROUND(AB60,2)</f>
        <v>54.13</v>
      </c>
      <c r="D759" s="271">
        <f>ROUND(AB61,0)</f>
        <v>5503781</v>
      </c>
      <c r="E759" s="271">
        <f>ROUND(AB62,0)</f>
        <v>1224813</v>
      </c>
      <c r="F759" s="271">
        <f>ROUND(AB63,0)</f>
        <v>0</v>
      </c>
      <c r="G759" s="271">
        <f>ROUND(AB64,0)</f>
        <v>18835697</v>
      </c>
      <c r="H759" s="271">
        <f>ROUND(AB65,0)</f>
        <v>0</v>
      </c>
      <c r="I759" s="271">
        <f>ROUND(AB66,0)</f>
        <v>262703</v>
      </c>
      <c r="J759" s="271">
        <f>ROUND(AB67,0)</f>
        <v>606777</v>
      </c>
      <c r="K759" s="271">
        <f>ROUND(AB68,0)</f>
        <v>164387</v>
      </c>
      <c r="L759" s="271">
        <f>ROUND(AB69,0)</f>
        <v>12778</v>
      </c>
      <c r="M759" s="271">
        <f>ROUND(AB70,0)</f>
        <v>812</v>
      </c>
      <c r="N759" s="271">
        <f>ROUND(AB75,0)</f>
        <v>78945792</v>
      </c>
      <c r="O759" s="271">
        <f>ROUND(AB73,0)</f>
        <v>27650240</v>
      </c>
      <c r="P759" s="271">
        <f>IF(AB76&gt;0,ROUND(AB76,0),0)</f>
        <v>4255</v>
      </c>
      <c r="Q759" s="271">
        <f>IF(AB77&gt;0,ROUND(AB77,0),0)</f>
        <v>0</v>
      </c>
      <c r="R759" s="271">
        <f>IF(AB78&gt;0,ROUND(AB78,0),0)</f>
        <v>1352</v>
      </c>
      <c r="S759" s="271">
        <f>IF(AB79&gt;0,ROUND(AB79,0),0)</f>
        <v>5247</v>
      </c>
      <c r="T759" s="273">
        <f>IF(AB80&gt;0,ROUND(AB80,2),0)</f>
        <v>0</v>
      </c>
      <c r="U759" s="271"/>
      <c r="V759" s="272"/>
      <c r="W759" s="271"/>
      <c r="X759" s="271"/>
      <c r="Y759" s="271">
        <f t="shared" si="21"/>
        <v>6011518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" customHeight="1" x14ac:dyDescent="0.25">
      <c r="A760" s="209" t="str">
        <f>RIGHT($C$83,3)&amp;"*"&amp;RIGHT($C$82,4)&amp;"*"&amp;AC$55&amp;"*"&amp;"A"</f>
        <v>131*2018*7180*A</v>
      </c>
      <c r="B760" s="271">
        <f>ROUND(AC59,0)</f>
        <v>0</v>
      </c>
      <c r="C760" s="273">
        <f>ROUND(AC60,2)</f>
        <v>17.940000000000001</v>
      </c>
      <c r="D760" s="271">
        <f>ROUND(AC61,0)</f>
        <v>1505154</v>
      </c>
      <c r="E760" s="271">
        <f>ROUND(AC62,0)</f>
        <v>396901</v>
      </c>
      <c r="F760" s="271">
        <f>ROUND(AC63,0)</f>
        <v>17451</v>
      </c>
      <c r="G760" s="271">
        <f>ROUND(AC64,0)</f>
        <v>201523</v>
      </c>
      <c r="H760" s="271">
        <f>ROUND(AC65,0)</f>
        <v>0</v>
      </c>
      <c r="I760" s="271">
        <f>ROUND(AC66,0)</f>
        <v>70516</v>
      </c>
      <c r="J760" s="271">
        <f>ROUND(AC67,0)</f>
        <v>79186</v>
      </c>
      <c r="K760" s="271">
        <f>ROUND(AC68,0)</f>
        <v>28777</v>
      </c>
      <c r="L760" s="271">
        <f>ROUND(AC69,0)</f>
        <v>2194</v>
      </c>
      <c r="M760" s="271">
        <f>ROUND(AC70,0)</f>
        <v>0</v>
      </c>
      <c r="N760" s="271">
        <f>ROUND(AC75,0)</f>
        <v>7088541</v>
      </c>
      <c r="O760" s="271">
        <f>ROUND(AC73,0)</f>
        <v>6848688</v>
      </c>
      <c r="P760" s="271">
        <f>IF(AC76&gt;0,ROUND(AC76,0),0)</f>
        <v>1346</v>
      </c>
      <c r="Q760" s="271">
        <f>IF(AC77&gt;0,ROUND(AC77,0),0)</f>
        <v>0</v>
      </c>
      <c r="R760" s="271">
        <f>IF(AC78&gt;0,ROUND(AC78,0),0)</f>
        <v>428</v>
      </c>
      <c r="S760" s="271">
        <f>IF(AC79&gt;0,ROUND(AC79,0),0)</f>
        <v>228</v>
      </c>
      <c r="T760" s="273">
        <f>IF(AC80&gt;0,ROUND(AC80,2),0)</f>
        <v>0</v>
      </c>
      <c r="U760" s="271"/>
      <c r="V760" s="272"/>
      <c r="W760" s="271"/>
      <c r="X760" s="271"/>
      <c r="Y760" s="271">
        <f t="shared" si="21"/>
        <v>724676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" customHeight="1" x14ac:dyDescent="0.25">
      <c r="A761" s="209" t="str">
        <f>RIGHT($C$83,3)&amp;"*"&amp;RIGHT($C$82,4)&amp;"*"&amp;AD$55&amp;"*"&amp;"A"</f>
        <v>131*2018*7190*A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0</v>
      </c>
      <c r="G761" s="271">
        <f>ROUND(AD64,0)</f>
        <v>0</v>
      </c>
      <c r="H761" s="271">
        <f>ROUND(AD65,0)</f>
        <v>0</v>
      </c>
      <c r="I761" s="271">
        <f>ROUND(AD66,0)</f>
        <v>738429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1503730</v>
      </c>
      <c r="O761" s="271">
        <f>ROUND(AD73,0)</f>
        <v>1403480</v>
      </c>
      <c r="P761" s="271">
        <f>IF(AD76&gt;0,ROUND(AD76,0),0)</f>
        <v>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>
        <f t="shared" si="21"/>
        <v>108399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" customHeight="1" x14ac:dyDescent="0.25">
      <c r="A762" s="209" t="str">
        <f>RIGHT($C$83,3)&amp;"*"&amp;RIGHT($C$82,4)&amp;"*"&amp;AE$55&amp;"*"&amp;"A"</f>
        <v>131*2018*7200*A</v>
      </c>
      <c r="B762" s="271">
        <f>ROUND(AE59,0)</f>
        <v>0</v>
      </c>
      <c r="C762" s="273">
        <f>ROUND(AE60,2)</f>
        <v>33.369999999999997</v>
      </c>
      <c r="D762" s="271">
        <f>ROUND(AE61,0)</f>
        <v>2698916</v>
      </c>
      <c r="E762" s="271">
        <f>ROUND(AE62,0)</f>
        <v>659556</v>
      </c>
      <c r="F762" s="271">
        <f>ROUND(AE63,0)</f>
        <v>0</v>
      </c>
      <c r="G762" s="271">
        <f>ROUND(AE64,0)</f>
        <v>6382</v>
      </c>
      <c r="H762" s="271">
        <f>ROUND(AE65,0)</f>
        <v>0</v>
      </c>
      <c r="I762" s="271">
        <f>ROUND(AE66,0)</f>
        <v>14344</v>
      </c>
      <c r="J762" s="271">
        <f>ROUND(AE67,0)</f>
        <v>35527</v>
      </c>
      <c r="K762" s="271">
        <f>ROUND(AE68,0)</f>
        <v>0</v>
      </c>
      <c r="L762" s="271">
        <f>ROUND(AE69,0)</f>
        <v>17221</v>
      </c>
      <c r="M762" s="271">
        <f>ROUND(AE70,0)</f>
        <v>1578086</v>
      </c>
      <c r="N762" s="271">
        <f>ROUND(AE75,0)</f>
        <v>5895489</v>
      </c>
      <c r="O762" s="271">
        <f>ROUND(AE73,0)</f>
        <v>5146982</v>
      </c>
      <c r="P762" s="271">
        <f>IF(AE76&gt;0,ROUND(AE76,0),0)</f>
        <v>2039</v>
      </c>
      <c r="Q762" s="271">
        <f>IF(AE77&gt;0,ROUND(AE77,0),0)</f>
        <v>0</v>
      </c>
      <c r="R762" s="271">
        <f>IF(AE78&gt;0,ROUND(AE78,0),0)</f>
        <v>648</v>
      </c>
      <c r="S762" s="271">
        <f>IF(AE79&gt;0,ROUND(AE79,0),0)</f>
        <v>20788</v>
      </c>
      <c r="T762" s="273">
        <f>IF(AE80&gt;0,ROUND(AE80,2),0)</f>
        <v>0</v>
      </c>
      <c r="U762" s="271"/>
      <c r="V762" s="272"/>
      <c r="W762" s="271"/>
      <c r="X762" s="271"/>
      <c r="Y762" s="271">
        <f t="shared" si="21"/>
        <v>837947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" customHeight="1" x14ac:dyDescent="0.25">
      <c r="A763" s="209" t="str">
        <f>RIGHT($C$83,3)&amp;"*"&amp;RIGHT($C$82,4)&amp;"*"&amp;AF$55&amp;"*"&amp;"A"</f>
        <v>131*2018*7220*A</v>
      </c>
      <c r="B763" s="271">
        <f>ROUND(AF59,0)</f>
        <v>37004</v>
      </c>
      <c r="C763" s="273">
        <f>ROUND(AF60,2)</f>
        <v>51.73</v>
      </c>
      <c r="D763" s="271">
        <f>ROUND(AF61,0)</f>
        <v>3173170</v>
      </c>
      <c r="E763" s="271">
        <f>ROUND(AF62,0)</f>
        <v>847465</v>
      </c>
      <c r="F763" s="271">
        <f>ROUND(AF63,0)</f>
        <v>267690</v>
      </c>
      <c r="G763" s="271">
        <f>ROUND(AF64,0)</f>
        <v>119273</v>
      </c>
      <c r="H763" s="271">
        <f>ROUND(AF65,0)</f>
        <v>15455</v>
      </c>
      <c r="I763" s="271">
        <f>ROUND(AF66,0)</f>
        <v>57867</v>
      </c>
      <c r="J763" s="271">
        <f>ROUND(AF67,0)</f>
        <v>25126</v>
      </c>
      <c r="K763" s="271">
        <f>ROUND(AF68,0)</f>
        <v>436273</v>
      </c>
      <c r="L763" s="271">
        <f>ROUND(AF69,0)</f>
        <v>41245</v>
      </c>
      <c r="M763" s="271">
        <f>ROUND(AF70,0)</f>
        <v>67407</v>
      </c>
      <c r="N763" s="271">
        <f>ROUND(AF75,0)</f>
        <v>9797786</v>
      </c>
      <c r="O763" s="271">
        <f>ROUND(AF73,0)</f>
        <v>515</v>
      </c>
      <c r="P763" s="271">
        <f>IF(AF76&gt;0,ROUND(AF76,0),0)</f>
        <v>0</v>
      </c>
      <c r="Q763" s="271">
        <f>IF(AF77&gt;0,ROUND(AF77,0),0)</f>
        <v>19457</v>
      </c>
      <c r="R763" s="271">
        <f>IF(AF78&gt;0,ROUND(AF78,0),0)</f>
        <v>0</v>
      </c>
      <c r="S763" s="271">
        <f>IF(AF79&gt;0,ROUND(AF79,0),0)</f>
        <v>645</v>
      </c>
      <c r="T763" s="273">
        <f>IF(AF80&gt;0,ROUND(AF80,2),0)</f>
        <v>0</v>
      </c>
      <c r="U763" s="271"/>
      <c r="V763" s="272"/>
      <c r="W763" s="271"/>
      <c r="X763" s="271"/>
      <c r="Y763" s="271">
        <f t="shared" si="21"/>
        <v>1123020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" customHeight="1" x14ac:dyDescent="0.25">
      <c r="A764" s="209" t="str">
        <f>RIGHT($C$83,3)&amp;"*"&amp;RIGHT($C$82,4)&amp;"*"&amp;AG$55&amp;"*"&amp;"A"</f>
        <v>131*2018*7230*A</v>
      </c>
      <c r="B764" s="271">
        <f>ROUND(AG59,0)</f>
        <v>49960</v>
      </c>
      <c r="C764" s="273">
        <f>ROUND(AG60,2)</f>
        <v>85.82</v>
      </c>
      <c r="D764" s="271">
        <f>ROUND(AG61,0)</f>
        <v>7329860</v>
      </c>
      <c r="E764" s="271">
        <f>ROUND(AG62,0)</f>
        <v>1761015</v>
      </c>
      <c r="F764" s="271">
        <f>ROUND(AG63,0)</f>
        <v>3518242</v>
      </c>
      <c r="G764" s="271">
        <f>ROUND(AG64,0)</f>
        <v>1167996</v>
      </c>
      <c r="H764" s="271">
        <f>ROUND(AG65,0)</f>
        <v>0</v>
      </c>
      <c r="I764" s="271">
        <f>ROUND(AG66,0)</f>
        <v>191366</v>
      </c>
      <c r="J764" s="271">
        <f>ROUND(AG67,0)</f>
        <v>759478</v>
      </c>
      <c r="K764" s="271">
        <f>ROUND(AG68,0)</f>
        <v>0</v>
      </c>
      <c r="L764" s="271">
        <f>ROUND(AG69,0)</f>
        <v>11059</v>
      </c>
      <c r="M764" s="271">
        <f>ROUND(AG70,0)</f>
        <v>500</v>
      </c>
      <c r="N764" s="271">
        <f>ROUND(AG75,0)</f>
        <v>132863646</v>
      </c>
      <c r="O764" s="271">
        <f>ROUND(AG73,0)</f>
        <v>36232049</v>
      </c>
      <c r="P764" s="271">
        <f>IF(AG76&gt;0,ROUND(AG76,0),0)</f>
        <v>37182</v>
      </c>
      <c r="Q764" s="271">
        <f>IF(AG77&gt;0,ROUND(AG77,0),0)</f>
        <v>8723</v>
      </c>
      <c r="R764" s="271">
        <f>IF(AG78&gt;0,ROUND(AG78,0),0)</f>
        <v>11815</v>
      </c>
      <c r="S764" s="271">
        <f>IF(AG79&gt;0,ROUND(AG79,0),0)</f>
        <v>213826</v>
      </c>
      <c r="T764" s="273">
        <f>IF(AG80&gt;0,ROUND(AG80,2),0)</f>
        <v>55</v>
      </c>
      <c r="U764" s="271"/>
      <c r="V764" s="272"/>
      <c r="W764" s="271"/>
      <c r="X764" s="271"/>
      <c r="Y764" s="271">
        <f t="shared" si="21"/>
        <v>12911637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" customHeight="1" x14ac:dyDescent="0.25">
      <c r="A765" s="209" t="str">
        <f>RIGHT($C$83,3)&amp;"*"&amp;RIGHT($C$82,4)&amp;"*"&amp;AH$55&amp;"*"&amp;"A"</f>
        <v>131*2018*7240*A</v>
      </c>
      <c r="B765" s="271">
        <f>ROUND(AH59,0)</f>
        <v>0</v>
      </c>
      <c r="C765" s="273">
        <f>ROUND(AH60,2)</f>
        <v>0</v>
      </c>
      <c r="D765" s="271">
        <f>ROUND(AH61,0)</f>
        <v>0</v>
      </c>
      <c r="E765" s="271">
        <f>ROUND(AH62,0)</f>
        <v>0</v>
      </c>
      <c r="F765" s="271">
        <f>ROUND(AH63,0)</f>
        <v>0</v>
      </c>
      <c r="G765" s="271">
        <f>ROUND(AH64,0)</f>
        <v>0</v>
      </c>
      <c r="H765" s="271">
        <f>ROUND(AH65,0)</f>
        <v>0</v>
      </c>
      <c r="I765" s="271">
        <f>ROUND(AH66,0)</f>
        <v>0</v>
      </c>
      <c r="J765" s="271">
        <f>ROUND(AH67,0)</f>
        <v>0</v>
      </c>
      <c r="K765" s="271">
        <f>ROUND(AH68,0)</f>
        <v>0</v>
      </c>
      <c r="L765" s="271">
        <f>ROUND(AH69,0)</f>
        <v>0</v>
      </c>
      <c r="M765" s="271">
        <f>ROUND(AH70,0)</f>
        <v>0</v>
      </c>
      <c r="N765" s="271">
        <f>ROUND(AH75,0)</f>
        <v>0</v>
      </c>
      <c r="O765" s="271">
        <f>ROUND(AH73,0)</f>
        <v>0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0</v>
      </c>
      <c r="T765" s="273">
        <f>IF(AH80&gt;0,ROUND(AH80,2),0)</f>
        <v>0</v>
      </c>
      <c r="U765" s="271"/>
      <c r="V765" s="272"/>
      <c r="W765" s="271"/>
      <c r="X765" s="271"/>
      <c r="Y765" s="271">
        <f t="shared" si="21"/>
        <v>0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" customHeight="1" x14ac:dyDescent="0.25">
      <c r="A766" s="209" t="str">
        <f>RIGHT($C$83,3)&amp;"*"&amp;RIGHT($C$82,4)&amp;"*"&amp;AI$55&amp;"*"&amp;"A"</f>
        <v>131*2018*7250*A</v>
      </c>
      <c r="B766" s="271">
        <f>ROUND(AI59,0)</f>
        <v>0</v>
      </c>
      <c r="C766" s="273">
        <f>ROUND(AI60,2)</f>
        <v>0</v>
      </c>
      <c r="D766" s="271">
        <f>ROUND(AI61,0)</f>
        <v>0</v>
      </c>
      <c r="E766" s="271">
        <f>ROUND(AI62,0)</f>
        <v>0</v>
      </c>
      <c r="F766" s="271">
        <f>ROUND(AI63,0)</f>
        <v>0</v>
      </c>
      <c r="G766" s="271">
        <f>ROUND(AI64,0)</f>
        <v>0</v>
      </c>
      <c r="H766" s="271">
        <f>ROUND(AI65,0)</f>
        <v>0</v>
      </c>
      <c r="I766" s="271">
        <f>ROUND(AI66,0)</f>
        <v>0</v>
      </c>
      <c r="J766" s="271">
        <f>ROUND(AI67,0)</f>
        <v>0</v>
      </c>
      <c r="K766" s="271">
        <f>ROUND(AI68,0)</f>
        <v>0</v>
      </c>
      <c r="L766" s="271">
        <f>ROUND(AI69,0)</f>
        <v>0</v>
      </c>
      <c r="M766" s="271">
        <f>ROUND(AI70,0)</f>
        <v>0</v>
      </c>
      <c r="N766" s="271">
        <f>ROUND(AI75,0)</f>
        <v>0</v>
      </c>
      <c r="O766" s="271">
        <f>ROUND(AI73,0)</f>
        <v>0</v>
      </c>
      <c r="P766" s="271">
        <f>IF(AI76&gt;0,ROUND(AI76,0),0)</f>
        <v>0</v>
      </c>
      <c r="Q766" s="271">
        <f>IF(AI77&gt;0,ROUND(AI77,0),0)</f>
        <v>0</v>
      </c>
      <c r="R766" s="271">
        <f>IF(AI78&gt;0,ROUND(AI78,0),0)</f>
        <v>0</v>
      </c>
      <c r="S766" s="271">
        <f>IF(AI79&gt;0,ROUND(AI79,0),0)</f>
        <v>0</v>
      </c>
      <c r="T766" s="273">
        <f>IF(AI80&gt;0,ROUND(AI80,2),0)</f>
        <v>0</v>
      </c>
      <c r="U766" s="271"/>
      <c r="V766" s="272"/>
      <c r="W766" s="271"/>
      <c r="X766" s="271"/>
      <c r="Y766" s="271">
        <f t="shared" si="21"/>
        <v>0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" customHeight="1" x14ac:dyDescent="0.25">
      <c r="A767" s="209" t="str">
        <f>RIGHT($C$83,3)&amp;"*"&amp;RIGHT($C$82,4)&amp;"*"&amp;AJ$55&amp;"*"&amp;"A"</f>
        <v>131*2018*7260*A</v>
      </c>
      <c r="B767" s="271">
        <f>ROUND(AJ59,0)</f>
        <v>21838</v>
      </c>
      <c r="C767" s="273">
        <f>ROUND(AJ60,2)</f>
        <v>24.35</v>
      </c>
      <c r="D767" s="271">
        <f>ROUND(AJ61,0)</f>
        <v>2006869</v>
      </c>
      <c r="E767" s="271">
        <f>ROUND(AJ62,0)</f>
        <v>510625</v>
      </c>
      <c r="F767" s="271">
        <f>ROUND(AJ63,0)</f>
        <v>0</v>
      </c>
      <c r="G767" s="271">
        <f>ROUND(AJ64,0)</f>
        <v>279423</v>
      </c>
      <c r="H767" s="271">
        <f>ROUND(AJ65,0)</f>
        <v>65</v>
      </c>
      <c r="I767" s="271">
        <f>ROUND(AJ66,0)</f>
        <v>29861</v>
      </c>
      <c r="J767" s="271">
        <f>ROUND(AJ67,0)</f>
        <v>29034</v>
      </c>
      <c r="K767" s="271">
        <f>ROUND(AJ68,0)</f>
        <v>336492</v>
      </c>
      <c r="L767" s="271">
        <f>ROUND(AJ69,0)</f>
        <v>13018</v>
      </c>
      <c r="M767" s="271">
        <f>ROUND(AJ70,0)</f>
        <v>187448</v>
      </c>
      <c r="N767" s="271">
        <f>ROUND(AJ75,0)</f>
        <v>3257474</v>
      </c>
      <c r="O767" s="271">
        <f>ROUND(AJ73,0)</f>
        <v>15679</v>
      </c>
      <c r="P767" s="271">
        <f>IF(AJ76&gt;0,ROUND(AJ76,0),0)</f>
        <v>0</v>
      </c>
      <c r="Q767" s="271">
        <f>IF(AJ77&gt;0,ROUND(AJ77,0),0)</f>
        <v>0</v>
      </c>
      <c r="R767" s="271">
        <f>IF(AJ78&gt;0,ROUND(AJ78,0),0)</f>
        <v>0</v>
      </c>
      <c r="S767" s="271">
        <f>IF(AJ79&gt;0,ROUND(AJ79,0),0)</f>
        <v>9451</v>
      </c>
      <c r="T767" s="273">
        <f>IF(AJ80&gt;0,ROUND(AJ80,2),0)</f>
        <v>4</v>
      </c>
      <c r="U767" s="271"/>
      <c r="V767" s="272"/>
      <c r="W767" s="271"/>
      <c r="X767" s="271"/>
      <c r="Y767" s="271">
        <f t="shared" si="21"/>
        <v>569554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" customHeight="1" x14ac:dyDescent="0.25">
      <c r="A768" s="209" t="str">
        <f>RIGHT($C$83,3)&amp;"*"&amp;RIGHT($C$82,4)&amp;"*"&amp;AK$55&amp;"*"&amp;"A"</f>
        <v>131*2018*7310*A</v>
      </c>
      <c r="B768" s="271">
        <f>ROUND(AK59,0)</f>
        <v>0</v>
      </c>
      <c r="C768" s="273">
        <f>ROUND(AK60,2)</f>
        <v>9.32</v>
      </c>
      <c r="D768" s="271">
        <f>ROUND(AK61,0)</f>
        <v>810795</v>
      </c>
      <c r="E768" s="271">
        <f>ROUND(AK62,0)</f>
        <v>177113</v>
      </c>
      <c r="F768" s="271">
        <f>ROUND(AK63,0)</f>
        <v>0</v>
      </c>
      <c r="G768" s="271">
        <f>ROUND(AK64,0)</f>
        <v>1118</v>
      </c>
      <c r="H768" s="271">
        <f>ROUND(AK65,0)</f>
        <v>0</v>
      </c>
      <c r="I768" s="271">
        <f>ROUND(AK66,0)</f>
        <v>73</v>
      </c>
      <c r="J768" s="271">
        <f>ROUND(AK67,0)</f>
        <v>12566</v>
      </c>
      <c r="K768" s="271">
        <f>ROUND(AK68,0)</f>
        <v>0</v>
      </c>
      <c r="L768" s="271">
        <f>ROUND(AK69,0)</f>
        <v>2472</v>
      </c>
      <c r="M768" s="271">
        <f>ROUND(AK70,0)</f>
        <v>232957</v>
      </c>
      <c r="N768" s="271">
        <f>ROUND(AK75,0)</f>
        <v>2619508</v>
      </c>
      <c r="O768" s="271">
        <f>ROUND(AK73,0)</f>
        <v>2381462</v>
      </c>
      <c r="P768" s="271">
        <f>IF(AK76&gt;0,ROUND(AK76,0),0)</f>
        <v>740</v>
      </c>
      <c r="Q768" s="271">
        <f>IF(AK77&gt;0,ROUND(AK77,0),0)</f>
        <v>0</v>
      </c>
      <c r="R768" s="271">
        <f>IF(AK78&gt;0,ROUND(AK78,0),0)</f>
        <v>235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>
        <f t="shared" si="21"/>
        <v>310926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" customHeight="1" x14ac:dyDescent="0.25">
      <c r="A769" s="209" t="str">
        <f>RIGHT($C$83,3)&amp;"*"&amp;RIGHT($C$82,4)&amp;"*"&amp;AL$55&amp;"*"&amp;"A"</f>
        <v>131*2018*7320*A</v>
      </c>
      <c r="B769" s="271">
        <f>ROUND(AL59,0)</f>
        <v>0</v>
      </c>
      <c r="C769" s="273">
        <f>ROUND(AL60,2)</f>
        <v>4.53</v>
      </c>
      <c r="D769" s="271">
        <f>ROUND(AL61,0)</f>
        <v>423639</v>
      </c>
      <c r="E769" s="271">
        <f>ROUND(AL62,0)</f>
        <v>96367</v>
      </c>
      <c r="F769" s="271">
        <f>ROUND(AL63,0)</f>
        <v>0</v>
      </c>
      <c r="G769" s="271">
        <f>ROUND(AL64,0)</f>
        <v>42</v>
      </c>
      <c r="H769" s="271">
        <f>ROUND(AL65,0)</f>
        <v>0</v>
      </c>
      <c r="I769" s="271">
        <f>ROUND(AL66,0)</f>
        <v>2438</v>
      </c>
      <c r="J769" s="271">
        <f>ROUND(AL67,0)</f>
        <v>7966</v>
      </c>
      <c r="K769" s="271">
        <f>ROUND(AL68,0)</f>
        <v>0</v>
      </c>
      <c r="L769" s="271">
        <f>ROUND(AL69,0)</f>
        <v>4773</v>
      </c>
      <c r="M769" s="271">
        <f>ROUND(AL70,0)</f>
        <v>250</v>
      </c>
      <c r="N769" s="271">
        <f>ROUND(AL75,0)</f>
        <v>2013813</v>
      </c>
      <c r="O769" s="271">
        <f>ROUND(AL73,0)</f>
        <v>1766601</v>
      </c>
      <c r="P769" s="271">
        <f>IF(AL76&gt;0,ROUND(AL76,0),0)</f>
        <v>0</v>
      </c>
      <c r="Q769" s="271">
        <f>IF(AL77&gt;0,ROUND(AL77,0),0)</f>
        <v>0</v>
      </c>
      <c r="R769" s="271">
        <f>IF(AL78&gt;0,ROUND(AL78,0),0)</f>
        <v>0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>
        <f t="shared" si="21"/>
        <v>140019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" customHeight="1" x14ac:dyDescent="0.25">
      <c r="A770" s="209" t="str">
        <f>RIGHT($C$83,3)&amp;"*"&amp;RIGHT($C$82,4)&amp;"*"&amp;AM$55&amp;"*"&amp;"A"</f>
        <v>131*2018*7330*A</v>
      </c>
      <c r="B770" s="271">
        <f>ROUND(AM59,0)</f>
        <v>0</v>
      </c>
      <c r="C770" s="273">
        <f>ROUND(AM60,2)</f>
        <v>0</v>
      </c>
      <c r="D770" s="271">
        <f>ROUND(AM61,0)</f>
        <v>0</v>
      </c>
      <c r="E770" s="271">
        <f>ROUND(AM62,0)</f>
        <v>0</v>
      </c>
      <c r="F770" s="271">
        <f>ROUND(AM63,0)</f>
        <v>0</v>
      </c>
      <c r="G770" s="271">
        <f>ROUND(AM64,0)</f>
        <v>0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0</v>
      </c>
      <c r="M770" s="271">
        <f>ROUND(AM70,0)</f>
        <v>0</v>
      </c>
      <c r="N770" s="271">
        <f>ROUND(AM75,0)</f>
        <v>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0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>
        <f t="shared" si="21"/>
        <v>0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" customHeight="1" x14ac:dyDescent="0.25">
      <c r="A771" s="209" t="str">
        <f>RIGHT($C$83,3)&amp;"*"&amp;RIGHT($C$82,4)&amp;"*"&amp;AN$55&amp;"*"&amp;"A"</f>
        <v>131*2018*7340*A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>
        <f t="shared" si="21"/>
        <v>0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" customHeight="1" x14ac:dyDescent="0.25">
      <c r="A772" s="209" t="str">
        <f>RIGHT($C$83,3)&amp;"*"&amp;RIGHT($C$82,4)&amp;"*"&amp;AO$55&amp;"*"&amp;"A"</f>
        <v>131*2018*7350*A</v>
      </c>
      <c r="B772" s="271">
        <f>ROUND(AO59,0)</f>
        <v>0</v>
      </c>
      <c r="C772" s="273">
        <f>ROUND(AO60,2)</f>
        <v>0</v>
      </c>
      <c r="D772" s="271">
        <f>ROUND(AO61,0)</f>
        <v>0</v>
      </c>
      <c r="E772" s="271">
        <f>ROUND(AO62,0)</f>
        <v>0</v>
      </c>
      <c r="F772" s="271">
        <f>ROUND(AO63,0)</f>
        <v>0</v>
      </c>
      <c r="G772" s="271">
        <f>ROUND(AO64,0)</f>
        <v>0</v>
      </c>
      <c r="H772" s="271">
        <f>ROUND(AO65,0)</f>
        <v>0</v>
      </c>
      <c r="I772" s="271">
        <f>ROUND(AO66,0)</f>
        <v>0</v>
      </c>
      <c r="J772" s="271">
        <f>ROUND(AO67,0)</f>
        <v>0</v>
      </c>
      <c r="K772" s="271">
        <f>ROUND(AO68,0)</f>
        <v>0</v>
      </c>
      <c r="L772" s="271">
        <f>ROUND(AO69,0)</f>
        <v>0</v>
      </c>
      <c r="M772" s="271">
        <f>ROUND(AO70,0)</f>
        <v>0</v>
      </c>
      <c r="N772" s="271">
        <f>ROUND(AO75,0)</f>
        <v>0</v>
      </c>
      <c r="O772" s="271">
        <f>ROUND(AO73,0)</f>
        <v>0</v>
      </c>
      <c r="P772" s="271">
        <f>IF(AO76&gt;0,ROUND(AO76,0),0)</f>
        <v>0</v>
      </c>
      <c r="Q772" s="271">
        <f>IF(AO77&gt;0,ROUND(AO77,0),0)</f>
        <v>0</v>
      </c>
      <c r="R772" s="271">
        <f>IF(AO78&gt;0,ROUND(AO78,0),0)</f>
        <v>0</v>
      </c>
      <c r="S772" s="271">
        <f>IF(AO79&gt;0,ROUND(AO79,0),0)</f>
        <v>0</v>
      </c>
      <c r="T772" s="273">
        <f>IF(AO80&gt;0,ROUND(AO80,2),0)</f>
        <v>0</v>
      </c>
      <c r="U772" s="271"/>
      <c r="V772" s="272"/>
      <c r="W772" s="271"/>
      <c r="X772" s="271"/>
      <c r="Y772" s="271">
        <f t="shared" si="21"/>
        <v>0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" customHeight="1" x14ac:dyDescent="0.25">
      <c r="A773" s="209" t="str">
        <f>RIGHT($C$83,3)&amp;"*"&amp;RIGHT($C$82,4)&amp;"*"&amp;AP$55&amp;"*"&amp;"A"</f>
        <v>131*2018*7380*A</v>
      </c>
      <c r="B773" s="271">
        <f>ROUND(AP59,0)</f>
        <v>0</v>
      </c>
      <c r="C773" s="273">
        <f>ROUND(AP60,2)</f>
        <v>0</v>
      </c>
      <c r="D773" s="271">
        <f>ROUND(AP61,0)</f>
        <v>0</v>
      </c>
      <c r="E773" s="271">
        <f>ROUND(AP62,0)</f>
        <v>0</v>
      </c>
      <c r="F773" s="271">
        <f>ROUND(AP63,0)</f>
        <v>0</v>
      </c>
      <c r="G773" s="271">
        <f>ROUND(AP64,0)</f>
        <v>0</v>
      </c>
      <c r="H773" s="271">
        <f>ROUND(AP65,0)</f>
        <v>0</v>
      </c>
      <c r="I773" s="271">
        <f>ROUND(AP66,0)</f>
        <v>0</v>
      </c>
      <c r="J773" s="271">
        <f>ROUND(AP67,0)</f>
        <v>0</v>
      </c>
      <c r="K773" s="271">
        <f>ROUND(AP68,0)</f>
        <v>0</v>
      </c>
      <c r="L773" s="271">
        <f>ROUND(AP69,0)</f>
        <v>0</v>
      </c>
      <c r="M773" s="271">
        <f>ROUND(AP70,0)</f>
        <v>0</v>
      </c>
      <c r="N773" s="271">
        <f>ROUND(AP75,0)</f>
        <v>0</v>
      </c>
      <c r="O773" s="271">
        <f>ROUND(AP73,0)</f>
        <v>0</v>
      </c>
      <c r="P773" s="271">
        <f>IF(AP76&gt;0,ROUND(AP76,0),0)</f>
        <v>0</v>
      </c>
      <c r="Q773" s="271">
        <f>IF(AP77&gt;0,ROUND(AP77,0),0)</f>
        <v>0</v>
      </c>
      <c r="R773" s="271">
        <f>IF(AP78&gt;0,ROUND(AP78,0),0)</f>
        <v>0</v>
      </c>
      <c r="S773" s="271">
        <f>IF(AP79&gt;0,ROUND(AP79,0),0)</f>
        <v>0</v>
      </c>
      <c r="T773" s="273">
        <f>IF(AP80&gt;0,ROUND(AP80,2),0)</f>
        <v>0</v>
      </c>
      <c r="U773" s="271"/>
      <c r="V773" s="272"/>
      <c r="W773" s="271"/>
      <c r="X773" s="271"/>
      <c r="Y773" s="271">
        <f t="shared" si="21"/>
        <v>0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" customHeight="1" x14ac:dyDescent="0.25">
      <c r="A774" s="209" t="str">
        <f>RIGHT($C$83,3)&amp;"*"&amp;RIGHT($C$82,4)&amp;"*"&amp;AQ$55&amp;"*"&amp;"A"</f>
        <v>131*2018*7390*A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>
        <f t="shared" si="21"/>
        <v>0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" customHeight="1" x14ac:dyDescent="0.25">
      <c r="A775" s="209" t="str">
        <f>RIGHT($C$83,3)&amp;"*"&amp;RIGHT($C$82,4)&amp;"*"&amp;AR$55&amp;"*"&amp;"A"</f>
        <v>131*2018*7400*A</v>
      </c>
      <c r="B775" s="271">
        <f>ROUND(AR59,0)</f>
        <v>0</v>
      </c>
      <c r="C775" s="273">
        <f>ROUND(AR60,2)</f>
        <v>0</v>
      </c>
      <c r="D775" s="271">
        <f>ROUND(AR61,0)</f>
        <v>0</v>
      </c>
      <c r="E775" s="271">
        <f>ROUND(AR62,0)</f>
        <v>0</v>
      </c>
      <c r="F775" s="271">
        <f>ROUND(AR63,0)</f>
        <v>0</v>
      </c>
      <c r="G775" s="271">
        <f>ROUND(AR64,0)</f>
        <v>0</v>
      </c>
      <c r="H775" s="271">
        <f>ROUND(AR65,0)</f>
        <v>0</v>
      </c>
      <c r="I775" s="271">
        <f>ROUND(AR66,0)</f>
        <v>0</v>
      </c>
      <c r="J775" s="271">
        <f>ROUND(AR67,0)</f>
        <v>0</v>
      </c>
      <c r="K775" s="271">
        <f>ROUND(AR68,0)</f>
        <v>0</v>
      </c>
      <c r="L775" s="271">
        <f>ROUND(AR69,0)</f>
        <v>0</v>
      </c>
      <c r="M775" s="271">
        <f>ROUND(AR70,0)</f>
        <v>0</v>
      </c>
      <c r="N775" s="271">
        <f>ROUND(AR75,0)</f>
        <v>0</v>
      </c>
      <c r="O775" s="271">
        <f>ROUND(AR73,0)</f>
        <v>0</v>
      </c>
      <c r="P775" s="271">
        <f>IF(AR76&gt;0,ROUND(AR76,0),0)</f>
        <v>0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0</v>
      </c>
      <c r="U775" s="271"/>
      <c r="V775" s="272"/>
      <c r="W775" s="271"/>
      <c r="X775" s="271"/>
      <c r="Y775" s="271">
        <f t="shared" si="21"/>
        <v>0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" customHeight="1" x14ac:dyDescent="0.25">
      <c r="A776" s="209" t="str">
        <f>RIGHT($C$83,3)&amp;"*"&amp;RIGHT($C$82,4)&amp;"*"&amp;AS$55&amp;"*"&amp;"A"</f>
        <v>131*2018*7410*A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>
        <f t="shared" si="21"/>
        <v>0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" customHeight="1" x14ac:dyDescent="0.25">
      <c r="A777" s="209" t="str">
        <f>RIGHT($C$83,3)&amp;"*"&amp;RIGHT($C$82,4)&amp;"*"&amp;AT$55&amp;"*"&amp;"A"</f>
        <v>131*2018*7420*A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>
        <f t="shared" si="21"/>
        <v>0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" customHeight="1" x14ac:dyDescent="0.25">
      <c r="A778" s="209" t="str">
        <f>RIGHT($C$83,3)&amp;"*"&amp;RIGHT($C$82,4)&amp;"*"&amp;AU$55&amp;"*"&amp;"A"</f>
        <v>131*2018*7430*A</v>
      </c>
      <c r="B778" s="271">
        <f>ROUND(AU59,0)</f>
        <v>0</v>
      </c>
      <c r="C778" s="273">
        <f>ROUND(AU60,2)</f>
        <v>0</v>
      </c>
      <c r="D778" s="271">
        <f>ROUND(AU61,0)</f>
        <v>0</v>
      </c>
      <c r="E778" s="271">
        <f>ROUND(AU62,0)</f>
        <v>0</v>
      </c>
      <c r="F778" s="271">
        <f>ROUND(AU63,0)</f>
        <v>0</v>
      </c>
      <c r="G778" s="271">
        <f>ROUND(AU64,0)</f>
        <v>0</v>
      </c>
      <c r="H778" s="271">
        <f>ROUND(AU65,0)</f>
        <v>0</v>
      </c>
      <c r="I778" s="271">
        <f>ROUND(AU66,0)</f>
        <v>0</v>
      </c>
      <c r="J778" s="271">
        <f>ROUND(AU67,0)</f>
        <v>0</v>
      </c>
      <c r="K778" s="271">
        <f>ROUND(AU68,0)</f>
        <v>0</v>
      </c>
      <c r="L778" s="271">
        <f>ROUND(AU69,0)</f>
        <v>0</v>
      </c>
      <c r="M778" s="271">
        <f>ROUND(AU70,0)</f>
        <v>0</v>
      </c>
      <c r="N778" s="271">
        <f>ROUND(AU75,0)</f>
        <v>0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>
        <f t="shared" si="21"/>
        <v>0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" customHeight="1" x14ac:dyDescent="0.25">
      <c r="A779" s="209" t="str">
        <f>RIGHT($C$83,3)&amp;"*"&amp;RIGHT($C$82,4)&amp;"*"&amp;AV$55&amp;"*"&amp;"A"</f>
        <v>131*2018*7490*A</v>
      </c>
      <c r="B779" s="271"/>
      <c r="C779" s="273">
        <f>ROUND(AV60,2)</f>
        <v>409.38</v>
      </c>
      <c r="D779" s="271">
        <f>ROUND(AV61,0)</f>
        <v>63657125</v>
      </c>
      <c r="E779" s="271">
        <f>ROUND(AV62,0)</f>
        <v>14372683</v>
      </c>
      <c r="F779" s="271">
        <f>ROUND(AV63,0)</f>
        <v>2353775</v>
      </c>
      <c r="G779" s="271">
        <f>ROUND(AV64,0)</f>
        <v>3453103</v>
      </c>
      <c r="H779" s="271">
        <f>ROUND(AV65,0)</f>
        <v>116213</v>
      </c>
      <c r="I779" s="271">
        <f>ROUND(AV66,0)</f>
        <v>1494049</v>
      </c>
      <c r="J779" s="271">
        <f>ROUND(AV67,0)</f>
        <v>3451773</v>
      </c>
      <c r="K779" s="271">
        <f>ROUND(AV68,0)</f>
        <v>4903323</v>
      </c>
      <c r="L779" s="271">
        <f>ROUND(AV69,0)</f>
        <v>1264760</v>
      </c>
      <c r="M779" s="271">
        <f>ROUND(AV70,0)</f>
        <v>15893750</v>
      </c>
      <c r="N779" s="271">
        <f>ROUND(AV75,0)</f>
        <v>120084746</v>
      </c>
      <c r="O779" s="271">
        <f>ROUND(AV73,0)</f>
        <v>3380136</v>
      </c>
      <c r="P779" s="271">
        <f>IF(AV76&gt;0,ROUND(AV76,0),0)</f>
        <v>3864</v>
      </c>
      <c r="Q779" s="271">
        <f>IF(AV77&gt;0,ROUND(AV77,0),0)</f>
        <v>0</v>
      </c>
      <c r="R779" s="271">
        <f>IF(AV78&gt;0,ROUND(AV78,0),0)</f>
        <v>1228</v>
      </c>
      <c r="S779" s="271">
        <f>IF(AV79&gt;0,ROUND(AV79,0),0)</f>
        <v>94103</v>
      </c>
      <c r="T779" s="273">
        <f>IF(AV80&gt;0,ROUND(AV80,2),0)</f>
        <v>8</v>
      </c>
      <c r="U779" s="271"/>
      <c r="V779" s="272"/>
      <c r="W779" s="271"/>
      <c r="X779" s="271"/>
      <c r="Y779" s="271">
        <f t="shared" si="21"/>
        <v>13308211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" customHeight="1" x14ac:dyDescent="0.25">
      <c r="A780" s="209" t="str">
        <f>RIGHT($C$83,3)&amp;"*"&amp;RIGHT($C$82,4)&amp;"*"&amp;AW$55&amp;"*"&amp;"A"</f>
        <v>131*2018*8200*A</v>
      </c>
      <c r="B780" s="271"/>
      <c r="C780" s="273">
        <f>ROUND(AW60,2)</f>
        <v>4.21</v>
      </c>
      <c r="D780" s="271">
        <f>ROUND(AW61,0)</f>
        <v>343055</v>
      </c>
      <c r="E780" s="271">
        <f>ROUND(AW62,0)</f>
        <v>82450</v>
      </c>
      <c r="F780" s="271">
        <f>ROUND(AW63,0)</f>
        <v>24218</v>
      </c>
      <c r="G780" s="271">
        <f>ROUND(AW64,0)</f>
        <v>1189</v>
      </c>
      <c r="H780" s="271">
        <f>ROUND(AW65,0)</f>
        <v>0</v>
      </c>
      <c r="I780" s="271">
        <f>ROUND(AW66,0)</f>
        <v>14138</v>
      </c>
      <c r="J780" s="271">
        <f>ROUND(AW67,0)</f>
        <v>0</v>
      </c>
      <c r="K780" s="271">
        <f>ROUND(AW68,0)</f>
        <v>36156</v>
      </c>
      <c r="L780" s="271">
        <f>ROUND(AW69,0)</f>
        <v>6052</v>
      </c>
      <c r="M780" s="271">
        <f>ROUND(AW70,0)</f>
        <v>369624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" customHeight="1" x14ac:dyDescent="0.25">
      <c r="A781" s="209" t="str">
        <f>RIGHT($C$83,3)&amp;"*"&amp;RIGHT($C$82,4)&amp;"*"&amp;AX$55&amp;"*"&amp;"A"</f>
        <v>131*2018*8310*A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0</v>
      </c>
      <c r="H781" s="271">
        <f>ROUND(AX65,0)</f>
        <v>0</v>
      </c>
      <c r="I781" s="271">
        <f>ROUND(AX66,0)</f>
        <v>0</v>
      </c>
      <c r="J781" s="271">
        <f>ROUND(AX67,0)</f>
        <v>0</v>
      </c>
      <c r="K781" s="271">
        <f>ROUND(AX68,0)</f>
        <v>0</v>
      </c>
      <c r="L781" s="271">
        <f>ROUND(AX69,0)</f>
        <v>0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" customHeight="1" x14ac:dyDescent="0.25">
      <c r="A782" s="209" t="str">
        <f>RIGHT($C$83,3)&amp;"*"&amp;RIGHT($C$82,4)&amp;"*"&amp;AY$55&amp;"*"&amp;"A"</f>
        <v>131*2018*8320*A</v>
      </c>
      <c r="B782" s="271">
        <f>ROUND(AY59,0)</f>
        <v>291624</v>
      </c>
      <c r="C782" s="273">
        <f>ROUND(AY60,2)</f>
        <v>6.45</v>
      </c>
      <c r="D782" s="271">
        <f>ROUND(AY61,0)</f>
        <v>410000</v>
      </c>
      <c r="E782" s="271">
        <f>ROUND(AY62,0)</f>
        <v>114651</v>
      </c>
      <c r="F782" s="271">
        <f>ROUND(AY63,0)</f>
        <v>0</v>
      </c>
      <c r="G782" s="271">
        <f>ROUND(AY64,0)</f>
        <v>8453</v>
      </c>
      <c r="H782" s="271">
        <f>ROUND(AY65,0)</f>
        <v>0</v>
      </c>
      <c r="I782" s="271">
        <f>ROUND(AY66,0)</f>
        <v>12313</v>
      </c>
      <c r="J782" s="271">
        <f>ROUND(AY67,0)</f>
        <v>106373</v>
      </c>
      <c r="K782" s="271">
        <f>ROUND(AY68,0)</f>
        <v>0</v>
      </c>
      <c r="L782" s="271">
        <f>ROUND(AY69,0)</f>
        <v>3326</v>
      </c>
      <c r="M782" s="271">
        <f>ROUND(AY70,0)</f>
        <v>0</v>
      </c>
      <c r="N782" s="271"/>
      <c r="O782" s="271"/>
      <c r="P782" s="271">
        <f>IF(AY76&gt;0,ROUND(AY76,0),0)</f>
        <v>6264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" customHeight="1" x14ac:dyDescent="0.25">
      <c r="A783" s="209" t="str">
        <f>RIGHT($C$83,3)&amp;"*"&amp;RIGHT($C$82,4)&amp;"*"&amp;AZ$55&amp;"*"&amp;"A"</f>
        <v>131*2018*8330*A</v>
      </c>
      <c r="B783" s="271">
        <f>ROUND(AZ59,0)</f>
        <v>665470</v>
      </c>
      <c r="C783" s="273">
        <f>ROUND(AZ60,2)</f>
        <v>64.599999999999994</v>
      </c>
      <c r="D783" s="271">
        <f>ROUND(AZ61,0)</f>
        <v>3011639</v>
      </c>
      <c r="E783" s="271">
        <f>ROUND(AZ62,0)</f>
        <v>933756</v>
      </c>
      <c r="F783" s="271">
        <f>ROUND(AZ63,0)</f>
        <v>0</v>
      </c>
      <c r="G783" s="271">
        <f>ROUND(AZ64,0)</f>
        <v>2640841</v>
      </c>
      <c r="H783" s="271">
        <f>ROUND(AZ65,0)</f>
        <v>0</v>
      </c>
      <c r="I783" s="271">
        <f>ROUND(AZ66,0)</f>
        <v>153585</v>
      </c>
      <c r="J783" s="271">
        <f>ROUND(AZ67,0)</f>
        <v>226167</v>
      </c>
      <c r="K783" s="271">
        <f>ROUND(AZ68,0)</f>
        <v>176958</v>
      </c>
      <c r="L783" s="271">
        <f>ROUND(AZ69,0)</f>
        <v>3024</v>
      </c>
      <c r="M783" s="271">
        <f>ROUND(AZ70,0)</f>
        <v>2765198</v>
      </c>
      <c r="N783" s="271"/>
      <c r="O783" s="271"/>
      <c r="P783" s="271">
        <f>IF(AZ76&gt;0,ROUND(AZ76,0),0)</f>
        <v>8891</v>
      </c>
      <c r="Q783" s="271">
        <f>IF(AZ77&gt;0,ROUND(AZ77,0),0)</f>
        <v>0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" customHeight="1" x14ac:dyDescent="0.25">
      <c r="A784" s="209" t="str">
        <f>RIGHT($C$83,3)&amp;"*"&amp;RIGHT($C$82,4)&amp;"*"&amp;BA$55&amp;"*"&amp;"A"</f>
        <v>131*2018*8350*A</v>
      </c>
      <c r="B784" s="271">
        <f>ROUND(BA59,0)</f>
        <v>0</v>
      </c>
      <c r="C784" s="273">
        <f>ROUND(BA60,2)</f>
        <v>4.22</v>
      </c>
      <c r="D784" s="271">
        <f>ROUND(BA61,0)</f>
        <v>170825</v>
      </c>
      <c r="E784" s="271">
        <f>ROUND(BA62,0)</f>
        <v>44022</v>
      </c>
      <c r="F784" s="271">
        <f>ROUND(BA63,0)</f>
        <v>0</v>
      </c>
      <c r="G784" s="271">
        <f>ROUND(BA64,0)</f>
        <v>95</v>
      </c>
      <c r="H784" s="271">
        <f>ROUND(BA65,0)</f>
        <v>0</v>
      </c>
      <c r="I784" s="271">
        <f>ROUND(BA66,0)</f>
        <v>13479</v>
      </c>
      <c r="J784" s="271">
        <f>ROUND(BA67,0)</f>
        <v>14146</v>
      </c>
      <c r="K784" s="271">
        <f>ROUND(BA68,0)</f>
        <v>0</v>
      </c>
      <c r="L784" s="271">
        <f>ROUND(BA69,0)</f>
        <v>0</v>
      </c>
      <c r="M784" s="271">
        <f>ROUND(BA70,0)</f>
        <v>0</v>
      </c>
      <c r="N784" s="271"/>
      <c r="O784" s="271"/>
      <c r="P784" s="271">
        <f>IF(BA76&gt;0,ROUND(BA76,0),0)</f>
        <v>833</v>
      </c>
      <c r="Q784" s="271">
        <f>IF(BA77&gt;0,ROUND(BA77,0),0)</f>
        <v>0</v>
      </c>
      <c r="R784" s="271">
        <f>IF(BA78&gt;0,ROUND(BA78,0),0)</f>
        <v>265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" customHeight="1" x14ac:dyDescent="0.25">
      <c r="A785" s="209" t="str">
        <f>RIGHT($C$83,3)&amp;"*"&amp;RIGHT($C$82,4)&amp;"*"&amp;BB$55&amp;"*"&amp;"A"</f>
        <v>131*2018*8360*A</v>
      </c>
      <c r="B785" s="271"/>
      <c r="C785" s="273">
        <f>ROUND(BB60,2)</f>
        <v>18.350000000000001</v>
      </c>
      <c r="D785" s="271">
        <f>ROUND(BB61,0)</f>
        <v>1805257</v>
      </c>
      <c r="E785" s="271">
        <f>ROUND(BB62,0)</f>
        <v>410134</v>
      </c>
      <c r="F785" s="271">
        <f>ROUND(BB63,0)</f>
        <v>0</v>
      </c>
      <c r="G785" s="271">
        <f>ROUND(BB64,0)</f>
        <v>28804</v>
      </c>
      <c r="H785" s="271">
        <f>ROUND(BB65,0)</f>
        <v>0</v>
      </c>
      <c r="I785" s="271">
        <f>ROUND(BB66,0)</f>
        <v>786474</v>
      </c>
      <c r="J785" s="271">
        <f>ROUND(BB67,0)</f>
        <v>25052</v>
      </c>
      <c r="K785" s="271">
        <f>ROUND(BB68,0)</f>
        <v>63658</v>
      </c>
      <c r="L785" s="271">
        <f>ROUND(BB69,0)</f>
        <v>24214</v>
      </c>
      <c r="M785" s="271">
        <f>ROUND(BB70,0)</f>
        <v>0</v>
      </c>
      <c r="N785" s="271"/>
      <c r="O785" s="271"/>
      <c r="P785" s="271">
        <f>IF(BB76&gt;0,ROUND(BB76,0),0)</f>
        <v>1310</v>
      </c>
      <c r="Q785" s="271">
        <f>IF(BB77&gt;0,ROUND(BB77,0),0)</f>
        <v>0</v>
      </c>
      <c r="R785" s="271">
        <f>IF(BB78&gt;0,ROUND(BB78,0),0)</f>
        <v>416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" customHeight="1" x14ac:dyDescent="0.25">
      <c r="A786" s="209" t="str">
        <f>RIGHT($C$83,3)&amp;"*"&amp;RIGHT($C$82,4)&amp;"*"&amp;BC$55&amp;"*"&amp;"A"</f>
        <v>131*2018*8370*A</v>
      </c>
      <c r="B786" s="271"/>
      <c r="C786" s="273">
        <f>ROUND(BC60,2)</f>
        <v>0</v>
      </c>
      <c r="D786" s="271">
        <f>ROUND(BC61,0)</f>
        <v>0</v>
      </c>
      <c r="E786" s="271">
        <f>ROUND(BC62,0)</f>
        <v>0</v>
      </c>
      <c r="F786" s="271">
        <f>ROUND(BC63,0)</f>
        <v>0</v>
      </c>
      <c r="G786" s="271">
        <f>ROUND(BC64,0)</f>
        <v>0</v>
      </c>
      <c r="H786" s="271">
        <f>ROUND(BC65,0)</f>
        <v>0</v>
      </c>
      <c r="I786" s="271">
        <f>ROUND(BC66,0)</f>
        <v>0</v>
      </c>
      <c r="J786" s="271">
        <f>ROUND(BC67,0)</f>
        <v>0</v>
      </c>
      <c r="K786" s="271">
        <f>ROUND(BC68,0)</f>
        <v>0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" customHeight="1" x14ac:dyDescent="0.25">
      <c r="A787" s="209" t="str">
        <f>RIGHT($C$83,3)&amp;"*"&amp;RIGHT($C$82,4)&amp;"*"&amp;BD$55&amp;"*"&amp;"A"</f>
        <v>131*2018*8420*A</v>
      </c>
      <c r="B787" s="271"/>
      <c r="C787" s="273">
        <f>ROUND(BD60,2)</f>
        <v>9.32</v>
      </c>
      <c r="D787" s="271">
        <f>ROUND(BD61,0)</f>
        <v>625694</v>
      </c>
      <c r="E787" s="271">
        <f>ROUND(BD62,0)</f>
        <v>167466</v>
      </c>
      <c r="F787" s="271">
        <f>ROUND(BD63,0)</f>
        <v>0</v>
      </c>
      <c r="G787" s="271">
        <f>ROUND(BD64,0)</f>
        <v>16413</v>
      </c>
      <c r="H787" s="271">
        <f>ROUND(BD65,0)</f>
        <v>0</v>
      </c>
      <c r="I787" s="271">
        <f>ROUND(BD66,0)</f>
        <v>327775</v>
      </c>
      <c r="J787" s="271">
        <f>ROUND(BD67,0)</f>
        <v>51400</v>
      </c>
      <c r="K787" s="271">
        <f>ROUND(BD68,0)</f>
        <v>0</v>
      </c>
      <c r="L787" s="271">
        <f>ROUND(BD69,0)</f>
        <v>11420</v>
      </c>
      <c r="M787" s="271">
        <f>ROUND(BD70,0)</f>
        <v>0</v>
      </c>
      <c r="N787" s="271"/>
      <c r="O787" s="271"/>
      <c r="P787" s="271">
        <f>IF(BD76&gt;0,ROUND(BD76,0),0)</f>
        <v>0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" customHeight="1" x14ac:dyDescent="0.25">
      <c r="A788" s="209" t="str">
        <f>RIGHT($C$83,3)&amp;"*"&amp;RIGHT($C$82,4)&amp;"*"&amp;BE$55&amp;"*"&amp;"A"</f>
        <v>131*2018*8430*A</v>
      </c>
      <c r="B788" s="271">
        <f>ROUND(BE59,0)</f>
        <v>565507</v>
      </c>
      <c r="C788" s="273">
        <f>ROUND(BE60,2)</f>
        <v>32.49</v>
      </c>
      <c r="D788" s="271">
        <f>ROUND(BE61,0)</f>
        <v>2310122</v>
      </c>
      <c r="E788" s="271">
        <f>ROUND(BE62,0)</f>
        <v>610320</v>
      </c>
      <c r="F788" s="271">
        <f>ROUND(BE63,0)</f>
        <v>744</v>
      </c>
      <c r="G788" s="271">
        <f>ROUND(BE64,0)</f>
        <v>529133</v>
      </c>
      <c r="H788" s="271">
        <f>ROUND(BE65,0)</f>
        <v>2581472</v>
      </c>
      <c r="I788" s="271">
        <f>ROUND(BE66,0)</f>
        <v>2042859</v>
      </c>
      <c r="J788" s="271">
        <f>ROUND(BE67,0)</f>
        <v>3231896</v>
      </c>
      <c r="K788" s="271">
        <f>ROUND(BE68,0)</f>
        <v>457624</v>
      </c>
      <c r="L788" s="271">
        <f>ROUND(BE69,0)</f>
        <v>40374</v>
      </c>
      <c r="M788" s="271">
        <f>ROUND(BE70,0)</f>
        <v>400524</v>
      </c>
      <c r="N788" s="271"/>
      <c r="O788" s="271"/>
      <c r="P788" s="271">
        <f>IF(BE76&gt;0,ROUND(BE76,0),0)</f>
        <v>161805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" customHeight="1" x14ac:dyDescent="0.25">
      <c r="A789" s="209" t="str">
        <f>RIGHT($C$83,3)&amp;"*"&amp;RIGHT($C$82,4)&amp;"*"&amp;BF$55&amp;"*"&amp;"A"</f>
        <v>131*2018*8460*A</v>
      </c>
      <c r="B789" s="271"/>
      <c r="C789" s="273">
        <f>ROUND(BF60,2)</f>
        <v>70.709999999999994</v>
      </c>
      <c r="D789" s="271">
        <f>ROUND(BF61,0)</f>
        <v>3000021</v>
      </c>
      <c r="E789" s="271">
        <f>ROUND(BF62,0)</f>
        <v>896115</v>
      </c>
      <c r="F789" s="271">
        <f>ROUND(BF63,0)</f>
        <v>0</v>
      </c>
      <c r="G789" s="271">
        <f>ROUND(BF64,0)</f>
        <v>381317</v>
      </c>
      <c r="H789" s="271">
        <f>ROUND(BF65,0)</f>
        <v>473283</v>
      </c>
      <c r="I789" s="271">
        <f>ROUND(BF66,0)</f>
        <v>333111</v>
      </c>
      <c r="J789" s="271">
        <f>ROUND(BF67,0)</f>
        <v>48954</v>
      </c>
      <c r="K789" s="271">
        <f>ROUND(BF68,0)</f>
        <v>0</v>
      </c>
      <c r="L789" s="271">
        <f>ROUND(BF69,0)</f>
        <v>1595</v>
      </c>
      <c r="M789" s="271">
        <f>ROUND(BF70,0)</f>
        <v>0</v>
      </c>
      <c r="N789" s="271"/>
      <c r="O789" s="271"/>
      <c r="P789" s="271">
        <f>IF(BF76&gt;0,ROUND(BF76,0),0)</f>
        <v>1591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" customHeight="1" x14ac:dyDescent="0.25">
      <c r="A790" s="209" t="str">
        <f>RIGHT($C$83,3)&amp;"*"&amp;RIGHT($C$82,4)&amp;"*"&amp;BG$55&amp;"*"&amp;"A"</f>
        <v>131*2018*8470*A</v>
      </c>
      <c r="B790" s="271"/>
      <c r="C790" s="273">
        <f>ROUND(BG60,2)</f>
        <v>6.61</v>
      </c>
      <c r="D790" s="271">
        <f>ROUND(BG61,0)</f>
        <v>301986</v>
      </c>
      <c r="E790" s="271">
        <f>ROUND(BG62,0)</f>
        <v>82003</v>
      </c>
      <c r="F790" s="271">
        <f>ROUND(BG63,0)</f>
        <v>3468</v>
      </c>
      <c r="G790" s="271">
        <f>ROUND(BG64,0)</f>
        <v>607</v>
      </c>
      <c r="H790" s="271">
        <f>ROUND(BG65,0)</f>
        <v>0</v>
      </c>
      <c r="I790" s="271">
        <f>ROUND(BG66,0)</f>
        <v>2269</v>
      </c>
      <c r="J790" s="271">
        <f>ROUND(BG67,0)</f>
        <v>0</v>
      </c>
      <c r="K790" s="271">
        <f>ROUND(BG68,0)</f>
        <v>0</v>
      </c>
      <c r="L790" s="271">
        <f>ROUND(BG69,0)</f>
        <v>0</v>
      </c>
      <c r="M790" s="271">
        <f>ROUND(BG70,0)</f>
        <v>0</v>
      </c>
      <c r="N790" s="271"/>
      <c r="O790" s="271"/>
      <c r="P790" s="271">
        <f>IF(BG76&gt;0,ROUND(BG76,0),0)</f>
        <v>0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" customHeight="1" x14ac:dyDescent="0.25">
      <c r="A791" s="209" t="str">
        <f>RIGHT($C$83,3)&amp;"*"&amp;RIGHT($C$82,4)&amp;"*"&amp;BH$55&amp;"*"&amp;"A"</f>
        <v>131*2018*8480*A</v>
      </c>
      <c r="B791" s="271"/>
      <c r="C791" s="273">
        <f>ROUND(BH60,2)</f>
        <v>95.56</v>
      </c>
      <c r="D791" s="271">
        <f>ROUND(BH61,0)</f>
        <v>10198019</v>
      </c>
      <c r="E791" s="271">
        <f>ROUND(BH62,0)</f>
        <v>2334003</v>
      </c>
      <c r="F791" s="271">
        <f>ROUND(BH63,0)</f>
        <v>479839</v>
      </c>
      <c r="G791" s="271">
        <f>ROUND(BH64,0)</f>
        <v>359383</v>
      </c>
      <c r="H791" s="271">
        <f>ROUND(BH65,0)</f>
        <v>857190</v>
      </c>
      <c r="I791" s="271">
        <f>ROUND(BH66,0)</f>
        <v>8869021</v>
      </c>
      <c r="J791" s="271">
        <f>ROUND(BH67,0)</f>
        <v>8082441</v>
      </c>
      <c r="K791" s="271">
        <f>ROUND(BH68,0)</f>
        <v>92460</v>
      </c>
      <c r="L791" s="271">
        <f>ROUND(BH69,0)</f>
        <v>381492</v>
      </c>
      <c r="M791" s="271">
        <f>ROUND(BH70,0)</f>
        <v>11401</v>
      </c>
      <c r="N791" s="271"/>
      <c r="O791" s="271"/>
      <c r="P791" s="271">
        <f>IF(BH76&gt;0,ROUND(BH76,0),0)</f>
        <v>0</v>
      </c>
      <c r="Q791" s="271">
        <f>IF(BH77&gt;0,ROUND(BH77,0),0)</f>
        <v>0</v>
      </c>
      <c r="R791" s="271">
        <f>IF(BH78&gt;0,ROUND(BH78,0),0)</f>
        <v>0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" customHeight="1" x14ac:dyDescent="0.25">
      <c r="A792" s="209" t="str">
        <f>RIGHT($C$83,3)&amp;"*"&amp;RIGHT($C$82,4)&amp;"*"&amp;BI$55&amp;"*"&amp;"A"</f>
        <v>131*2018*8490*A</v>
      </c>
      <c r="B792" s="271"/>
      <c r="C792" s="273">
        <f>ROUND(BI60,2)</f>
        <v>0</v>
      </c>
      <c r="D792" s="271">
        <f>ROUND(BI61,0)</f>
        <v>0</v>
      </c>
      <c r="E792" s="271">
        <f>ROUND(BI62,0)</f>
        <v>0</v>
      </c>
      <c r="F792" s="271">
        <f>ROUND(BI63,0)</f>
        <v>0</v>
      </c>
      <c r="G792" s="271">
        <f>ROUND(BI64,0)</f>
        <v>12851</v>
      </c>
      <c r="H792" s="271">
        <f>ROUND(BI65,0)</f>
        <v>0</v>
      </c>
      <c r="I792" s="271">
        <f>ROUND(BI66,0)</f>
        <v>8886</v>
      </c>
      <c r="J792" s="271">
        <f>ROUND(BI67,0)</f>
        <v>0</v>
      </c>
      <c r="K792" s="271">
        <f>ROUND(BI68,0)</f>
        <v>0</v>
      </c>
      <c r="L792" s="271">
        <f>ROUND(BI69,0)</f>
        <v>0</v>
      </c>
      <c r="M792" s="271">
        <f>ROUND(BI70,0)</f>
        <v>26873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0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" customHeight="1" x14ac:dyDescent="0.25">
      <c r="A793" s="209" t="str">
        <f>RIGHT($C$83,3)&amp;"*"&amp;RIGHT($C$82,4)&amp;"*"&amp;BJ$55&amp;"*"&amp;"A"</f>
        <v>131*2018*8510*A</v>
      </c>
      <c r="B793" s="271"/>
      <c r="C793" s="273">
        <f>ROUND(BJ60,2)</f>
        <v>16.850000000000001</v>
      </c>
      <c r="D793" s="271">
        <f>ROUND(BJ61,0)</f>
        <v>1405975</v>
      </c>
      <c r="E793" s="271">
        <f>ROUND(BJ62,0)</f>
        <v>432299</v>
      </c>
      <c r="F793" s="271">
        <f>ROUND(BJ63,0)</f>
        <v>252355</v>
      </c>
      <c r="G793" s="271">
        <f>ROUND(BJ64,0)</f>
        <v>34408</v>
      </c>
      <c r="H793" s="271">
        <f>ROUND(BJ65,0)</f>
        <v>0</v>
      </c>
      <c r="I793" s="271">
        <f>ROUND(BJ66,0)</f>
        <v>195274</v>
      </c>
      <c r="J793" s="271">
        <f>ROUND(BJ67,0)</f>
        <v>52573</v>
      </c>
      <c r="K793" s="271">
        <f>ROUND(BJ68,0)</f>
        <v>0</v>
      </c>
      <c r="L793" s="271">
        <f>ROUND(BJ69,0)</f>
        <v>24296</v>
      </c>
      <c r="M793" s="271">
        <f>ROUND(BJ70,0)</f>
        <v>50344</v>
      </c>
      <c r="N793" s="271"/>
      <c r="O793" s="271"/>
      <c r="P793" s="271">
        <f>IF(BJ76&gt;0,ROUND(BJ76,0),0)</f>
        <v>0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" customHeight="1" x14ac:dyDescent="0.25">
      <c r="A794" s="209" t="str">
        <f>RIGHT($C$83,3)&amp;"*"&amp;RIGHT($C$82,4)&amp;"*"&amp;BK$55&amp;"*"&amp;"A"</f>
        <v>131*2018*8530*A</v>
      </c>
      <c r="B794" s="271"/>
      <c r="C794" s="273">
        <f>ROUND(BK60,2)</f>
        <v>35.31</v>
      </c>
      <c r="D794" s="271">
        <f>ROUND(BK61,0)</f>
        <v>2350376</v>
      </c>
      <c r="E794" s="271">
        <f>ROUND(BK62,0)</f>
        <v>606093</v>
      </c>
      <c r="F794" s="271">
        <f>ROUND(BK63,0)</f>
        <v>142136</v>
      </c>
      <c r="G794" s="271">
        <f>ROUND(BK64,0)</f>
        <v>21056</v>
      </c>
      <c r="H794" s="271">
        <f>ROUND(BK65,0)</f>
        <v>0</v>
      </c>
      <c r="I794" s="271">
        <f>ROUND(BK66,0)</f>
        <v>2017916</v>
      </c>
      <c r="J794" s="271">
        <f>ROUND(BK67,0)</f>
        <v>21170</v>
      </c>
      <c r="K794" s="271">
        <f>ROUND(BK68,0)</f>
        <v>11400</v>
      </c>
      <c r="L794" s="271">
        <f>ROUND(BK69,0)</f>
        <v>26547</v>
      </c>
      <c r="M794" s="271">
        <f>ROUND(BK70,0)</f>
        <v>25000</v>
      </c>
      <c r="N794" s="271"/>
      <c r="O794" s="271"/>
      <c r="P794" s="271">
        <f>IF(BK76&gt;0,ROUND(BK76,0),0)</f>
        <v>0</v>
      </c>
      <c r="Q794" s="271">
        <f>IF(BK77&gt;0,ROUND(BK77,0),0)</f>
        <v>0</v>
      </c>
      <c r="R794" s="271">
        <f>IF(BK78&gt;0,ROUND(BK78,0),0)</f>
        <v>0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" customHeight="1" x14ac:dyDescent="0.25">
      <c r="A795" s="209" t="str">
        <f>RIGHT($C$83,3)&amp;"*"&amp;RIGHT($C$82,4)&amp;"*"&amp;BL$55&amp;"*"&amp;"A"</f>
        <v>131*2018*8560*A</v>
      </c>
      <c r="B795" s="271"/>
      <c r="C795" s="273">
        <f>ROUND(BL60,2)</f>
        <v>56.29</v>
      </c>
      <c r="D795" s="271">
        <f>ROUND(BL61,0)</f>
        <v>2813282</v>
      </c>
      <c r="E795" s="271">
        <f>ROUND(BL62,0)</f>
        <v>803112</v>
      </c>
      <c r="F795" s="271">
        <f>ROUND(BL63,0)</f>
        <v>0</v>
      </c>
      <c r="G795" s="271">
        <f>ROUND(BL64,0)</f>
        <v>55470</v>
      </c>
      <c r="H795" s="271">
        <f>ROUND(BL65,0)</f>
        <v>0</v>
      </c>
      <c r="I795" s="271">
        <f>ROUND(BL66,0)</f>
        <v>391559</v>
      </c>
      <c r="J795" s="271">
        <f>ROUND(BL67,0)</f>
        <v>6058</v>
      </c>
      <c r="K795" s="271">
        <f>ROUND(BL68,0)</f>
        <v>0</v>
      </c>
      <c r="L795" s="271">
        <f>ROUND(BL69,0)</f>
        <v>11235</v>
      </c>
      <c r="M795" s="271">
        <f>ROUND(BL70,0)</f>
        <v>0</v>
      </c>
      <c r="N795" s="271"/>
      <c r="O795" s="271"/>
      <c r="P795" s="271">
        <f>IF(BL76&gt;0,ROUND(BL76,0),0)</f>
        <v>0</v>
      </c>
      <c r="Q795" s="271">
        <f>IF(BL77&gt;0,ROUND(BL77,0),0)</f>
        <v>0</v>
      </c>
      <c r="R795" s="271">
        <f>IF(BL78&gt;0,ROUND(BL78,0),0)</f>
        <v>0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" customHeight="1" x14ac:dyDescent="0.25">
      <c r="A796" s="209" t="str">
        <f>RIGHT($C$83,3)&amp;"*"&amp;RIGHT($C$82,4)&amp;"*"&amp;BM$55&amp;"*"&amp;"A"</f>
        <v>131*2018*8590*A</v>
      </c>
      <c r="B796" s="271"/>
      <c r="C796" s="273">
        <f>ROUND(BM60,2)</f>
        <v>0</v>
      </c>
      <c r="D796" s="271">
        <f>ROUND(BM61,0)</f>
        <v>0</v>
      </c>
      <c r="E796" s="271">
        <f>ROUND(BM62,0)</f>
        <v>0</v>
      </c>
      <c r="F796" s="271">
        <f>ROUND(BM63,0)</f>
        <v>0</v>
      </c>
      <c r="G796" s="271">
        <f>ROUND(BM64,0)</f>
        <v>0</v>
      </c>
      <c r="H796" s="271">
        <f>ROUND(BM65,0)</f>
        <v>0</v>
      </c>
      <c r="I796" s="271">
        <f>ROUND(BM66,0)</f>
        <v>0</v>
      </c>
      <c r="J796" s="271">
        <f>ROUND(BM67,0)</f>
        <v>0</v>
      </c>
      <c r="K796" s="271">
        <f>ROUND(BM68,0)</f>
        <v>0</v>
      </c>
      <c r="L796" s="271">
        <f>ROUND(BM69,0)</f>
        <v>0</v>
      </c>
      <c r="M796" s="271">
        <f>ROUND(BM70,0)</f>
        <v>0</v>
      </c>
      <c r="N796" s="271"/>
      <c r="O796" s="271"/>
      <c r="P796" s="271">
        <f>IF(BM76&gt;0,ROUND(BM76,0),0)</f>
        <v>0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" customHeight="1" x14ac:dyDescent="0.25">
      <c r="A797" s="209" t="str">
        <f>RIGHT($C$83,3)&amp;"*"&amp;RIGHT($C$82,4)&amp;"*"&amp;BN$55&amp;"*"&amp;"A"</f>
        <v>131*2018*8610*A</v>
      </c>
      <c r="B797" s="271"/>
      <c r="C797" s="273">
        <f>ROUND(BN60,2)</f>
        <v>15.11</v>
      </c>
      <c r="D797" s="271">
        <f>ROUND(BN61,0)</f>
        <v>4547069</v>
      </c>
      <c r="E797" s="271">
        <f>ROUND(BN62,0)</f>
        <v>1107802</v>
      </c>
      <c r="F797" s="271">
        <f>ROUND(BN63,0)</f>
        <v>850959</v>
      </c>
      <c r="G797" s="271">
        <f>ROUND(BN64,0)</f>
        <v>128470</v>
      </c>
      <c r="H797" s="271">
        <f>ROUND(BN65,0)</f>
        <v>0</v>
      </c>
      <c r="I797" s="271">
        <f>ROUND(BN66,0)</f>
        <v>294667</v>
      </c>
      <c r="J797" s="271">
        <f>ROUND(BN67,0)</f>
        <v>210673</v>
      </c>
      <c r="K797" s="271">
        <f>ROUND(BN68,0)</f>
        <v>275938</v>
      </c>
      <c r="L797" s="271">
        <f>ROUND(BN69,0)</f>
        <v>660694</v>
      </c>
      <c r="M797" s="271">
        <f>ROUND(BN70,0)</f>
        <v>0</v>
      </c>
      <c r="N797" s="271"/>
      <c r="O797" s="271"/>
      <c r="P797" s="271">
        <f>IF(BN76&gt;0,ROUND(BN76,0),0)</f>
        <v>12372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" customHeight="1" x14ac:dyDescent="0.25">
      <c r="A798" s="209" t="str">
        <f>RIGHT($C$83,3)&amp;"*"&amp;RIGHT($C$82,4)&amp;"*"&amp;BO$55&amp;"*"&amp;"A"</f>
        <v>131*2018*8620*A</v>
      </c>
      <c r="B798" s="271"/>
      <c r="C798" s="273">
        <f>ROUND(BO60,2)</f>
        <v>3.95</v>
      </c>
      <c r="D798" s="271">
        <f>ROUND(BO61,0)</f>
        <v>345803</v>
      </c>
      <c r="E798" s="271">
        <f>ROUND(BO62,0)</f>
        <v>80050</v>
      </c>
      <c r="F798" s="271">
        <f>ROUND(BO63,0)</f>
        <v>17590</v>
      </c>
      <c r="G798" s="271">
        <f>ROUND(BO64,0)</f>
        <v>26899</v>
      </c>
      <c r="H798" s="271">
        <f>ROUND(BO65,0)</f>
        <v>0</v>
      </c>
      <c r="I798" s="271">
        <f>ROUND(BO66,0)</f>
        <v>353</v>
      </c>
      <c r="J798" s="271">
        <f>ROUND(BO67,0)</f>
        <v>0</v>
      </c>
      <c r="K798" s="271">
        <f>ROUND(BO68,0)</f>
        <v>31798</v>
      </c>
      <c r="L798" s="271">
        <f>ROUND(BO69,0)</f>
        <v>0</v>
      </c>
      <c r="M798" s="271">
        <f>ROUND(BO70,0)</f>
        <v>0</v>
      </c>
      <c r="N798" s="271"/>
      <c r="O798" s="271"/>
      <c r="P798" s="271">
        <f>IF(BO76&gt;0,ROUND(BO76,0),0)</f>
        <v>0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" customHeight="1" x14ac:dyDescent="0.25">
      <c r="A799" s="209" t="str">
        <f>RIGHT($C$83,3)&amp;"*"&amp;RIGHT($C$82,4)&amp;"*"&amp;BP$55&amp;"*"&amp;"A"</f>
        <v>131*2018*8630*A</v>
      </c>
      <c r="B799" s="271"/>
      <c r="C799" s="273">
        <f>ROUND(BP60,2)</f>
        <v>15.39</v>
      </c>
      <c r="D799" s="271">
        <f>ROUND(BP61,0)</f>
        <v>1500394</v>
      </c>
      <c r="E799" s="271">
        <f>ROUND(BP62,0)</f>
        <v>361051</v>
      </c>
      <c r="F799" s="271">
        <f>ROUND(BP63,0)</f>
        <v>194772</v>
      </c>
      <c r="G799" s="271">
        <f>ROUND(BP64,0)</f>
        <v>343400</v>
      </c>
      <c r="H799" s="271">
        <f>ROUND(BP65,0)</f>
        <v>0</v>
      </c>
      <c r="I799" s="271">
        <f>ROUND(BP66,0)</f>
        <v>1058730</v>
      </c>
      <c r="J799" s="271">
        <f>ROUND(BP67,0)</f>
        <v>3514</v>
      </c>
      <c r="K799" s="271">
        <f>ROUND(BP68,0)</f>
        <v>104461</v>
      </c>
      <c r="L799" s="271">
        <f>ROUND(BP69,0)</f>
        <v>1311506</v>
      </c>
      <c r="M799" s="271">
        <f>ROUND(BP70,0)</f>
        <v>2158998</v>
      </c>
      <c r="N799" s="271"/>
      <c r="O799" s="271"/>
      <c r="P799" s="271">
        <f>IF(BP76&gt;0,ROUND(BP76,0),0)</f>
        <v>0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" customHeight="1" x14ac:dyDescent="0.25">
      <c r="A800" s="209" t="str">
        <f>RIGHT($C$83,3)&amp;"*"&amp;RIGHT($C$82,4)&amp;"*"&amp;BQ$55&amp;"*"&amp;"A"</f>
        <v>131*2018*8640*A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" customHeight="1" x14ac:dyDescent="0.25">
      <c r="A801" s="209" t="str">
        <f>RIGHT($C$83,3)&amp;"*"&amp;RIGHT($C$82,4)&amp;"*"&amp;BR$55&amp;"*"&amp;"A"</f>
        <v>131*2018*8650*A</v>
      </c>
      <c r="B801" s="271"/>
      <c r="C801" s="273">
        <f>ROUND(BR60,2)</f>
        <v>19.89</v>
      </c>
      <c r="D801" s="271">
        <f>ROUND(BR61,0)</f>
        <v>1848014</v>
      </c>
      <c r="E801" s="271">
        <f>ROUND(BR62,0)</f>
        <v>780274</v>
      </c>
      <c r="F801" s="271">
        <f>ROUND(BR63,0)</f>
        <v>1068232</v>
      </c>
      <c r="G801" s="271">
        <f>ROUND(BR64,0)</f>
        <v>70560</v>
      </c>
      <c r="H801" s="271">
        <f>ROUND(BR65,0)</f>
        <v>0</v>
      </c>
      <c r="I801" s="271">
        <f>ROUND(BR66,0)</f>
        <v>608194</v>
      </c>
      <c r="J801" s="271">
        <f>ROUND(BR67,0)</f>
        <v>34855</v>
      </c>
      <c r="K801" s="271">
        <f>ROUND(BR68,0)</f>
        <v>0</v>
      </c>
      <c r="L801" s="271">
        <f>ROUND(BR69,0)</f>
        <v>1343059</v>
      </c>
      <c r="M801" s="271">
        <f>ROUND(BR70,0)</f>
        <v>0</v>
      </c>
      <c r="N801" s="271"/>
      <c r="O801" s="271"/>
      <c r="P801" s="271">
        <f>IF(BR76&gt;0,ROUND(BR76,0),0)</f>
        <v>495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" customHeight="1" x14ac:dyDescent="0.25">
      <c r="A802" s="209" t="str">
        <f>RIGHT($C$83,3)&amp;"*"&amp;RIGHT($C$82,4)&amp;"*"&amp;BS$55&amp;"*"&amp;"A"</f>
        <v>131*2018*8660*A</v>
      </c>
      <c r="B802" s="271"/>
      <c r="C802" s="273">
        <f>ROUND(BS60,2)</f>
        <v>1.85</v>
      </c>
      <c r="D802" s="271">
        <f>ROUND(BS61,0)</f>
        <v>181747</v>
      </c>
      <c r="E802" s="271">
        <f>ROUND(BS62,0)</f>
        <v>37807</v>
      </c>
      <c r="F802" s="271">
        <f>ROUND(BS63,0)</f>
        <v>0</v>
      </c>
      <c r="G802" s="271">
        <f>ROUND(BS64,0)</f>
        <v>21074</v>
      </c>
      <c r="H802" s="271">
        <f>ROUND(BS65,0)</f>
        <v>0</v>
      </c>
      <c r="I802" s="271">
        <f>ROUND(BS66,0)</f>
        <v>23564</v>
      </c>
      <c r="J802" s="271">
        <f>ROUND(BS67,0)</f>
        <v>6810</v>
      </c>
      <c r="K802" s="271">
        <f>ROUND(BS68,0)</f>
        <v>54017</v>
      </c>
      <c r="L802" s="271">
        <f>ROUND(BS69,0)</f>
        <v>33316</v>
      </c>
      <c r="M802" s="271">
        <f>ROUND(BS70,0)</f>
        <v>42529</v>
      </c>
      <c r="N802" s="271"/>
      <c r="O802" s="271"/>
      <c r="P802" s="271">
        <f>IF(BS76&gt;0,ROUND(BS76,0),0)</f>
        <v>0</v>
      </c>
      <c r="Q802" s="271">
        <f>IF(BS77&gt;0,ROUND(BS77,0),0)</f>
        <v>0</v>
      </c>
      <c r="R802" s="271">
        <f>IF(BS78&gt;0,ROUND(BS78,0),0)</f>
        <v>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" customHeight="1" x14ac:dyDescent="0.25">
      <c r="A803" s="209" t="str">
        <f>RIGHT($C$83,3)&amp;"*"&amp;RIGHT($C$82,4)&amp;"*"&amp;BT$55&amp;"*"&amp;"A"</f>
        <v>131*2018*8670*A</v>
      </c>
      <c r="B803" s="271"/>
      <c r="C803" s="273">
        <f>ROUND(BT60,2)</f>
        <v>1.43</v>
      </c>
      <c r="D803" s="271">
        <f>ROUND(BT61,0)</f>
        <v>99767</v>
      </c>
      <c r="E803" s="271">
        <f>ROUND(BT62,0)</f>
        <v>26542</v>
      </c>
      <c r="F803" s="271">
        <f>ROUND(BT63,0)</f>
        <v>0</v>
      </c>
      <c r="G803" s="271">
        <f>ROUND(BT64,0)</f>
        <v>9682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2423</v>
      </c>
      <c r="M803" s="271">
        <f>ROUND(BT70,0)</f>
        <v>0</v>
      </c>
      <c r="N803" s="271"/>
      <c r="O803" s="271"/>
      <c r="P803" s="271">
        <f>IF(BT76&gt;0,ROUND(BT76,0),0)</f>
        <v>0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" customHeight="1" x14ac:dyDescent="0.25">
      <c r="A804" s="209" t="str">
        <f>RIGHT($C$83,3)&amp;"*"&amp;RIGHT($C$82,4)&amp;"*"&amp;BU$55&amp;"*"&amp;"A"</f>
        <v>131*2018*8680*A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0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0</v>
      </c>
      <c r="Q804" s="271">
        <f>IF(BU77&gt;0,ROUND(BU77,0),0)</f>
        <v>0</v>
      </c>
      <c r="R804" s="271">
        <f>IF(BU78&gt;0,ROUND(BU78,0),0)</f>
        <v>0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" customHeight="1" x14ac:dyDescent="0.25">
      <c r="A805" s="209" t="str">
        <f>RIGHT($C$83,3)&amp;"*"&amp;RIGHT($C$82,4)&amp;"*"&amp;BV$55&amp;"*"&amp;"A"</f>
        <v>131*2018*8690*A</v>
      </c>
      <c r="B805" s="271"/>
      <c r="C805" s="273">
        <f>ROUND(BV60,2)</f>
        <v>30.45</v>
      </c>
      <c r="D805" s="271">
        <f>ROUND(BV61,0)</f>
        <v>1905846</v>
      </c>
      <c r="E805" s="271">
        <f>ROUND(BV62,0)</f>
        <v>507926</v>
      </c>
      <c r="F805" s="271">
        <f>ROUND(BV63,0)</f>
        <v>300517</v>
      </c>
      <c r="G805" s="271">
        <f>ROUND(BV64,0)</f>
        <v>6739</v>
      </c>
      <c r="H805" s="271">
        <f>ROUND(BV65,0)</f>
        <v>0</v>
      </c>
      <c r="I805" s="271">
        <f>ROUND(BV66,0)</f>
        <v>120627</v>
      </c>
      <c r="J805" s="271">
        <f>ROUND(BV67,0)</f>
        <v>103415</v>
      </c>
      <c r="K805" s="271">
        <f>ROUND(BV68,0)</f>
        <v>260390</v>
      </c>
      <c r="L805" s="271">
        <f>ROUND(BV69,0)</f>
        <v>14073</v>
      </c>
      <c r="M805" s="271">
        <f>ROUND(BV70,0)</f>
        <v>14</v>
      </c>
      <c r="N805" s="271"/>
      <c r="O805" s="271"/>
      <c r="P805" s="271">
        <f>IF(BV76&gt;0,ROUND(BV76,0),0)</f>
        <v>6023</v>
      </c>
      <c r="Q805" s="271">
        <f>IF(BV77&gt;0,ROUND(BV77,0),0)</f>
        <v>0</v>
      </c>
      <c r="R805" s="271">
        <f>IF(BV78&gt;0,ROUND(BV78,0),0)</f>
        <v>1914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" customHeight="1" x14ac:dyDescent="0.25">
      <c r="A806" s="209" t="str">
        <f>RIGHT($C$83,3)&amp;"*"&amp;RIGHT($C$82,4)&amp;"*"&amp;BW$55&amp;"*"&amp;"A"</f>
        <v>131*2018*8700*A</v>
      </c>
      <c r="B806" s="271"/>
      <c r="C806" s="273">
        <f>ROUND(BW60,2)</f>
        <v>3.81</v>
      </c>
      <c r="D806" s="271">
        <f>ROUND(BW61,0)</f>
        <v>280118</v>
      </c>
      <c r="E806" s="271">
        <f>ROUND(BW62,0)</f>
        <v>75469</v>
      </c>
      <c r="F806" s="271">
        <f>ROUND(BW63,0)</f>
        <v>124311</v>
      </c>
      <c r="G806" s="271">
        <f>ROUND(BW64,0)</f>
        <v>149261</v>
      </c>
      <c r="H806" s="271">
        <f>ROUND(BW65,0)</f>
        <v>0</v>
      </c>
      <c r="I806" s="271">
        <f>ROUND(BW66,0)</f>
        <v>164478</v>
      </c>
      <c r="J806" s="271">
        <f>ROUND(BW67,0)</f>
        <v>2297</v>
      </c>
      <c r="K806" s="271">
        <f>ROUND(BW68,0)</f>
        <v>59329</v>
      </c>
      <c r="L806" s="271">
        <f>ROUND(BW69,0)</f>
        <v>16624</v>
      </c>
      <c r="M806" s="271">
        <f>ROUND(BW70,0)</f>
        <v>48346</v>
      </c>
      <c r="N806" s="271"/>
      <c r="O806" s="271"/>
      <c r="P806" s="271">
        <f>IF(BW76&gt;0,ROUND(BW76,0),0)</f>
        <v>0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" customHeight="1" x14ac:dyDescent="0.25">
      <c r="A807" s="209" t="str">
        <f>RIGHT($C$83,3)&amp;"*"&amp;RIGHT($C$82,4)&amp;"*"&amp;BX$55&amp;"*"&amp;"A"</f>
        <v>131*2018*8710*A</v>
      </c>
      <c r="B807" s="271"/>
      <c r="C807" s="273">
        <f>ROUND(BX60,2)</f>
        <v>17.61</v>
      </c>
      <c r="D807" s="271">
        <f>ROUND(BX61,0)</f>
        <v>1817184</v>
      </c>
      <c r="E807" s="271">
        <f>ROUND(BX62,0)</f>
        <v>403947</v>
      </c>
      <c r="F807" s="271">
        <f>ROUND(BX63,0)</f>
        <v>481681</v>
      </c>
      <c r="G807" s="271">
        <f>ROUND(BX64,0)</f>
        <v>38006</v>
      </c>
      <c r="H807" s="271">
        <f>ROUND(BX65,0)</f>
        <v>0</v>
      </c>
      <c r="I807" s="271">
        <f>ROUND(BX66,0)</f>
        <v>266968</v>
      </c>
      <c r="J807" s="271">
        <f>ROUND(BX67,0)</f>
        <v>0</v>
      </c>
      <c r="K807" s="271">
        <f>ROUND(BX68,0)</f>
        <v>50247</v>
      </c>
      <c r="L807" s="271">
        <f>ROUND(BX69,0)</f>
        <v>160726</v>
      </c>
      <c r="M807" s="271">
        <f>ROUND(BX70,0)</f>
        <v>0</v>
      </c>
      <c r="N807" s="271"/>
      <c r="O807" s="271"/>
      <c r="P807" s="271">
        <f>IF(BX76&gt;0,ROUND(BX76,0),0)</f>
        <v>0</v>
      </c>
      <c r="Q807" s="271">
        <f>IF(BX77&gt;0,ROUND(BX77,0),0)</f>
        <v>0</v>
      </c>
      <c r="R807" s="271">
        <f>IF(BX78&gt;0,ROUND(BX78,0),0)</f>
        <v>0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" customHeight="1" x14ac:dyDescent="0.25">
      <c r="A808" s="209" t="str">
        <f>RIGHT($C$83,3)&amp;"*"&amp;RIGHT($C$82,4)&amp;"*"&amp;BY$55&amp;"*"&amp;"A"</f>
        <v>131*2018*8720*A</v>
      </c>
      <c r="B808" s="271"/>
      <c r="C808" s="273">
        <f>ROUND(BY60,2)</f>
        <v>23.93</v>
      </c>
      <c r="D808" s="271">
        <f>ROUND(BY61,0)</f>
        <v>2586375</v>
      </c>
      <c r="E808" s="271">
        <f>ROUND(BY62,0)</f>
        <v>493755</v>
      </c>
      <c r="F808" s="271">
        <f>ROUND(BY63,0)</f>
        <v>389906</v>
      </c>
      <c r="G808" s="271">
        <f>ROUND(BY64,0)</f>
        <v>33668</v>
      </c>
      <c r="H808" s="271">
        <f>ROUND(BY65,0)</f>
        <v>0</v>
      </c>
      <c r="I808" s="271">
        <f>ROUND(BY66,0)</f>
        <v>127112</v>
      </c>
      <c r="J808" s="271">
        <f>ROUND(BY67,0)</f>
        <v>79236</v>
      </c>
      <c r="K808" s="271">
        <f>ROUND(BY68,0)</f>
        <v>34924</v>
      </c>
      <c r="L808" s="271">
        <f>ROUND(BY69,0)</f>
        <v>86553</v>
      </c>
      <c r="M808" s="271">
        <f>ROUND(BY70,0)</f>
        <v>0</v>
      </c>
      <c r="N808" s="271"/>
      <c r="O808" s="271"/>
      <c r="P808" s="271">
        <f>IF(BY76&gt;0,ROUND(BY76,0),0)</f>
        <v>4666</v>
      </c>
      <c r="Q808" s="271">
        <f>IF(BY77&gt;0,ROUND(BY77,0),0)</f>
        <v>0</v>
      </c>
      <c r="R808" s="271">
        <f>IF(BY78&gt;0,ROUND(BY78,0),0)</f>
        <v>1483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" customHeight="1" x14ac:dyDescent="0.25">
      <c r="A809" s="209" t="str">
        <f>RIGHT($C$83,3)&amp;"*"&amp;RIGHT($C$82,4)&amp;"*"&amp;BZ$55&amp;"*"&amp;"A"</f>
        <v>131*2018*8730*A</v>
      </c>
      <c r="B809" s="271"/>
      <c r="C809" s="273">
        <f>ROUND(BZ60,2)</f>
        <v>40.1</v>
      </c>
      <c r="D809" s="271">
        <f>ROUND(BZ61,0)</f>
        <v>2867161</v>
      </c>
      <c r="E809" s="271">
        <f>ROUND(BZ62,0)</f>
        <v>729879</v>
      </c>
      <c r="F809" s="271">
        <f>ROUND(BZ63,0)</f>
        <v>870002</v>
      </c>
      <c r="G809" s="271">
        <f>ROUND(BZ64,0)</f>
        <v>1811</v>
      </c>
      <c r="H809" s="271">
        <f>ROUND(BZ65,0)</f>
        <v>0</v>
      </c>
      <c r="I809" s="271">
        <f>ROUND(BZ66,0)</f>
        <v>0</v>
      </c>
      <c r="J809" s="271">
        <f>ROUND(BZ67,0)</f>
        <v>0</v>
      </c>
      <c r="K809" s="271">
        <f>ROUND(BZ68,0)</f>
        <v>0</v>
      </c>
      <c r="L809" s="271">
        <f>ROUND(BZ69,0)</f>
        <v>3254</v>
      </c>
      <c r="M809" s="271">
        <f>ROUND(BZ70,0)</f>
        <v>0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" customHeight="1" x14ac:dyDescent="0.25">
      <c r="A810" s="209" t="str">
        <f>RIGHT($C$83,3)&amp;"*"&amp;RIGHT($C$82,4)&amp;"*"&amp;CA$55&amp;"*"&amp;"A"</f>
        <v>131*2018*8740*A</v>
      </c>
      <c r="B810" s="271"/>
      <c r="C810" s="273">
        <f>ROUND(CA60,2)</f>
        <v>22.34</v>
      </c>
      <c r="D810" s="271">
        <f>ROUND(CA61,0)</f>
        <v>1934668</v>
      </c>
      <c r="E810" s="271">
        <f>ROUND(CA62,0)</f>
        <v>323740</v>
      </c>
      <c r="F810" s="271">
        <f>ROUND(CA63,0)</f>
        <v>0</v>
      </c>
      <c r="G810" s="271">
        <f>ROUND(CA64,0)</f>
        <v>40490</v>
      </c>
      <c r="H810" s="271">
        <f>ROUND(CA65,0)</f>
        <v>0</v>
      </c>
      <c r="I810" s="271">
        <f>ROUND(CA66,0)</f>
        <v>59869</v>
      </c>
      <c r="J810" s="271">
        <f>ROUND(CA67,0)</f>
        <v>2236</v>
      </c>
      <c r="K810" s="271">
        <f>ROUND(CA68,0)</f>
        <v>38412</v>
      </c>
      <c r="L810" s="271">
        <f>ROUND(CA69,0)</f>
        <v>28474</v>
      </c>
      <c r="M810" s="271">
        <f>ROUND(CA70,0)</f>
        <v>481108</v>
      </c>
      <c r="N810" s="271"/>
      <c r="O810" s="271"/>
      <c r="P810" s="271">
        <f>IF(CA76&gt;0,ROUND(CA76,0),0)</f>
        <v>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" customHeight="1" x14ac:dyDescent="0.25">
      <c r="A811" s="209" t="str">
        <f>RIGHT($C$83,3)&amp;"*"&amp;RIGHT($C$82,4)&amp;"*"&amp;CB$55&amp;"*"&amp;"A"</f>
        <v>131*2018*8770*A</v>
      </c>
      <c r="B811" s="271"/>
      <c r="C811" s="273">
        <f>ROUND(CB60,2)</f>
        <v>11.21</v>
      </c>
      <c r="D811" s="271">
        <f>ROUND(CB61,0)</f>
        <v>842580</v>
      </c>
      <c r="E811" s="271">
        <f>ROUND(CB62,0)</f>
        <v>220593</v>
      </c>
      <c r="F811" s="271">
        <f>ROUND(CB63,0)</f>
        <v>61640</v>
      </c>
      <c r="G811" s="271">
        <f>ROUND(CB64,0)</f>
        <v>27722</v>
      </c>
      <c r="H811" s="271">
        <f>ROUND(CB65,0)</f>
        <v>0</v>
      </c>
      <c r="I811" s="271">
        <f>ROUND(CB66,0)</f>
        <v>95880</v>
      </c>
      <c r="J811" s="271">
        <f>ROUND(CB67,0)</f>
        <v>533</v>
      </c>
      <c r="K811" s="271">
        <f>ROUND(CB68,0)</f>
        <v>226465</v>
      </c>
      <c r="L811" s="271">
        <f>ROUND(CB69,0)</f>
        <v>28186</v>
      </c>
      <c r="M811" s="271">
        <f>ROUND(CB70,0)</f>
        <v>187421</v>
      </c>
      <c r="N811" s="271"/>
      <c r="O811" s="271"/>
      <c r="P811" s="271">
        <f>IF(CB76&gt;0,ROUND(CB76,0),0)</f>
        <v>0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" customHeight="1" x14ac:dyDescent="0.25">
      <c r="A812" s="209" t="str">
        <f>RIGHT($C$83,3)&amp;"*"&amp;RIGHT($C$82,4)&amp;"*"&amp;CC$55&amp;"*"&amp;"A"</f>
        <v>131*2018*8790*A</v>
      </c>
      <c r="B812" s="271"/>
      <c r="C812" s="273">
        <f>ROUND(CC60,2)</f>
        <v>50.38</v>
      </c>
      <c r="D812" s="271">
        <f>ROUND(CC61,0)</f>
        <v>5590358</v>
      </c>
      <c r="E812" s="271">
        <f>ROUND(CC62,0)</f>
        <v>1144563</v>
      </c>
      <c r="F812" s="271">
        <f>ROUND(CC63,0)</f>
        <v>506704</v>
      </c>
      <c r="G812" s="271">
        <f>ROUND(CC64,0)</f>
        <v>-747586</v>
      </c>
      <c r="H812" s="271">
        <f>ROUND(CC65,0)</f>
        <v>26918</v>
      </c>
      <c r="I812" s="271">
        <f>ROUND(CC66,0)</f>
        <v>2630022</v>
      </c>
      <c r="J812" s="271">
        <f>ROUND(CC67,0)</f>
        <v>350486</v>
      </c>
      <c r="K812" s="271">
        <f>ROUND(CC68,0)</f>
        <v>4119809</v>
      </c>
      <c r="L812" s="271">
        <f>ROUND(CC69,0)</f>
        <v>3500218</v>
      </c>
      <c r="M812" s="271">
        <f>ROUND(CC70,0)</f>
        <v>75340</v>
      </c>
      <c r="N812" s="271"/>
      <c r="O812" s="271"/>
      <c r="P812" s="271">
        <f>IF(CC76&gt;0,ROUND(CC76,0),0)</f>
        <v>0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" customHeight="1" x14ac:dyDescent="0.25">
      <c r="A813" s="209" t="str">
        <f>RIGHT($C$83,3)&amp;"*"&amp;RIGHT($C$82,4)&amp;"*"&amp;"9000"&amp;"*"&amp;"A"</f>
        <v>131*2018*9000*A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34066333</v>
      </c>
      <c r="V813" s="272">
        <f>ROUND(CD70,0)</f>
        <v>-794508</v>
      </c>
      <c r="W813" s="271">
        <f>ROUND(CE72,0)</f>
        <v>0</v>
      </c>
      <c r="X813" s="271">
        <f>ROUND(C131,0)</f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" customHeight="1" x14ac:dyDescent="0.2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" customHeight="1" x14ac:dyDescent="0.25">
      <c r="B815" s="275" t="s">
        <v>1004</v>
      </c>
      <c r="C815" s="276">
        <f t="shared" ref="C815:K815" si="22">SUM(C734:C813)</f>
        <v>2356.2799999999988</v>
      </c>
      <c r="D815" s="272">
        <f t="shared" si="22"/>
        <v>231373505</v>
      </c>
      <c r="E815" s="272">
        <f t="shared" si="22"/>
        <v>54191113</v>
      </c>
      <c r="F815" s="272">
        <f t="shared" si="22"/>
        <v>20502575</v>
      </c>
      <c r="G815" s="272">
        <f t="shared" si="22"/>
        <v>90822352</v>
      </c>
      <c r="H815" s="272">
        <f t="shared" si="22"/>
        <v>4074353</v>
      </c>
      <c r="I815" s="272">
        <f t="shared" si="22"/>
        <v>38206374</v>
      </c>
      <c r="J815" s="272">
        <f t="shared" si="22"/>
        <v>31690386</v>
      </c>
      <c r="K815" s="272">
        <f t="shared" si="22"/>
        <v>13980844</v>
      </c>
      <c r="L815" s="272">
        <f>SUM(L734:L813)+SUM(U734:U813)</f>
        <v>43781799</v>
      </c>
      <c r="M815" s="272">
        <f>SUM(M734:M813)+SUM(V734:V813)</f>
        <v>26301707</v>
      </c>
      <c r="N815" s="272">
        <f t="shared" ref="N815:Y815" si="23">SUM(N734:N813)</f>
        <v>1563834104</v>
      </c>
      <c r="O815" s="272">
        <f t="shared" si="23"/>
        <v>874012468</v>
      </c>
      <c r="P815" s="272">
        <f t="shared" si="23"/>
        <v>565507</v>
      </c>
      <c r="Q815" s="272">
        <f t="shared" si="23"/>
        <v>291634</v>
      </c>
      <c r="R815" s="272">
        <f t="shared" si="23"/>
        <v>118873</v>
      </c>
      <c r="S815" s="272">
        <f t="shared" si="23"/>
        <v>2305788</v>
      </c>
      <c r="T815" s="276">
        <f t="shared" si="23"/>
        <v>587</v>
      </c>
      <c r="U815" s="272">
        <f t="shared" si="23"/>
        <v>34066333</v>
      </c>
      <c r="V815" s="272">
        <f t="shared" si="23"/>
        <v>-794508</v>
      </c>
      <c r="W815" s="272">
        <f t="shared" si="23"/>
        <v>0</v>
      </c>
      <c r="X815" s="272">
        <f t="shared" si="23"/>
        <v>0</v>
      </c>
      <c r="Y815" s="272">
        <f t="shared" si="23"/>
        <v>158165564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" customHeight="1" x14ac:dyDescent="0.25">
      <c r="B816" s="272" t="s">
        <v>1005</v>
      </c>
      <c r="C816" s="276">
        <f>CE60</f>
        <v>2356.2799999999988</v>
      </c>
      <c r="D816" s="272">
        <f>CE61</f>
        <v>231373508.77999994</v>
      </c>
      <c r="E816" s="272">
        <f>CE62</f>
        <v>54191113</v>
      </c>
      <c r="F816" s="272">
        <f>CE63</f>
        <v>20502573.529999997</v>
      </c>
      <c r="G816" s="272">
        <f>CE64</f>
        <v>90822349.489999995</v>
      </c>
      <c r="H816" s="275">
        <f>CE65</f>
        <v>4074354.3600000008</v>
      </c>
      <c r="I816" s="275">
        <f>CE66</f>
        <v>38206373.789999999</v>
      </c>
      <c r="J816" s="275">
        <f>CE67</f>
        <v>31690386</v>
      </c>
      <c r="K816" s="275">
        <f>CE68</f>
        <v>13980846.000000002</v>
      </c>
      <c r="L816" s="275">
        <f>CE69</f>
        <v>43781797.590000004</v>
      </c>
      <c r="M816" s="275">
        <f>CE70</f>
        <v>26301708.960000001</v>
      </c>
      <c r="N816" s="272">
        <f>CE75</f>
        <v>1563834104.2999997</v>
      </c>
      <c r="O816" s="272">
        <f>CE73</f>
        <v>874012469.28999984</v>
      </c>
      <c r="P816" s="272">
        <f>CE76</f>
        <v>565507</v>
      </c>
      <c r="Q816" s="272">
        <f>CE77</f>
        <v>291634</v>
      </c>
      <c r="R816" s="272">
        <f>CE78</f>
        <v>118873</v>
      </c>
      <c r="S816" s="272">
        <f>CE79</f>
        <v>2305787</v>
      </c>
      <c r="T816" s="276">
        <f>CE80</f>
        <v>587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158165564.56000003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231373509</v>
      </c>
      <c r="E817" s="180">
        <f>C379</f>
        <v>54191113</v>
      </c>
      <c r="F817" s="180">
        <f>C380</f>
        <v>20502574</v>
      </c>
      <c r="G817" s="237">
        <f>C381</f>
        <v>90822349</v>
      </c>
      <c r="H817" s="237">
        <f>C382</f>
        <v>4074354</v>
      </c>
      <c r="I817" s="237">
        <f>C383</f>
        <v>38206374</v>
      </c>
      <c r="J817" s="237">
        <f>C384</f>
        <v>31690386</v>
      </c>
      <c r="K817" s="237">
        <f>C385</f>
        <v>13980846</v>
      </c>
      <c r="L817" s="237">
        <f>C386+C387+C388+C389</f>
        <v>43781798</v>
      </c>
      <c r="M817" s="237">
        <f>C370</f>
        <v>26301709</v>
      </c>
      <c r="N817" s="180">
        <f>D361</f>
        <v>1563834104</v>
      </c>
      <c r="O817" s="180">
        <f>C359</f>
        <v>874012469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0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Overlake Hospital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H-131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1035 116th Ave NE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1035 116th Ave NE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Bellevue, WA  98004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H-131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Overlake Hospital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J. Michael Marsh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Andrew Tokar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Russell Stockdale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425-688-5000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425-688-5750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17054</v>
      </c>
      <c r="G23" s="21">
        <f>data!D111</f>
        <v>66397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3422</v>
      </c>
      <c r="G26" s="13">
        <f>data!D114</f>
        <v>5581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49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195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42</v>
      </c>
      <c r="E34" s="49" t="s">
        <v>291</v>
      </c>
      <c r="F34" s="24"/>
      <c r="G34" s="21">
        <f>data!E127</f>
        <v>300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14</v>
      </c>
      <c r="E36" s="49" t="s">
        <v>292</v>
      </c>
      <c r="F36" s="24"/>
      <c r="G36" s="21">
        <f>data!C128</f>
        <v>349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40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K22" sqref="K22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Overlake Hospital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7350</v>
      </c>
      <c r="C7" s="48">
        <f>data!B139</f>
        <v>33802</v>
      </c>
      <c r="D7" s="48">
        <f>data!B140</f>
        <v>187898</v>
      </c>
      <c r="E7" s="48">
        <f>data!B141</f>
        <v>411318706</v>
      </c>
      <c r="F7" s="48">
        <f>data!B142</f>
        <v>327908968.5</v>
      </c>
      <c r="G7" s="48">
        <f>data!B141+data!B142</f>
        <v>739227674.5</v>
      </c>
    </row>
    <row r="8" spans="1:13" ht="20.100000000000001" customHeight="1" x14ac:dyDescent="0.25">
      <c r="A8" s="23" t="s">
        <v>297</v>
      </c>
      <c r="B8" s="48">
        <f>data!C138</f>
        <v>1338</v>
      </c>
      <c r="C8" s="48">
        <f>data!C139</f>
        <v>6521</v>
      </c>
      <c r="D8" s="48">
        <f>data!C140</f>
        <v>24630</v>
      </c>
      <c r="E8" s="48">
        <f>data!C141</f>
        <v>58121078</v>
      </c>
      <c r="F8" s="48">
        <f>data!C142</f>
        <v>50488701</v>
      </c>
      <c r="G8" s="48">
        <f>data!C141+data!C142</f>
        <v>108609779</v>
      </c>
    </row>
    <row r="9" spans="1:13" ht="20.100000000000001" customHeight="1" x14ac:dyDescent="0.25">
      <c r="A9" s="23" t="s">
        <v>1058</v>
      </c>
      <c r="B9" s="48">
        <f>data!D138</f>
        <v>8366</v>
      </c>
      <c r="C9" s="48">
        <f>data!D139</f>
        <v>26074</v>
      </c>
      <c r="D9" s="48">
        <f>data!D140</f>
        <v>343000</v>
      </c>
      <c r="E9" s="48">
        <f>data!D141</f>
        <v>384225201</v>
      </c>
      <c r="F9" s="48">
        <f>data!D142</f>
        <v>448073465.5</v>
      </c>
      <c r="G9" s="48">
        <f>data!D141+data!D142</f>
        <v>832298666.5</v>
      </c>
    </row>
    <row r="10" spans="1:13" ht="20.100000000000001" customHeight="1" x14ac:dyDescent="0.25">
      <c r="A10" s="111" t="s">
        <v>203</v>
      </c>
      <c r="B10" s="48">
        <f>data!E138</f>
        <v>17054</v>
      </c>
      <c r="C10" s="48">
        <f>data!E139</f>
        <v>66397</v>
      </c>
      <c r="D10" s="48">
        <f>data!E140</f>
        <v>555528</v>
      </c>
      <c r="E10" s="48">
        <f>data!E141</f>
        <v>853664985</v>
      </c>
      <c r="F10" s="48">
        <f>data!E142</f>
        <v>826471135</v>
      </c>
      <c r="G10" s="48">
        <f>data!E141+data!E142</f>
        <v>1680136120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Overlake Hospital Medical Center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16455126.5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188196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2499550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21804946.5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15888611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1776401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58612831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14421749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264764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14686513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5117790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1506654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6624444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515597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18948237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19463834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8257569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8257569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Overlake Hospital Medical Center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2151141</v>
      </c>
      <c r="D7" s="21">
        <f>data!C195</f>
        <v>0</v>
      </c>
      <c r="E7" s="21">
        <f>data!D195</f>
        <v>0</v>
      </c>
      <c r="F7" s="21">
        <f>data!E195</f>
        <v>2151141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4841114.5</v>
      </c>
      <c r="D8" s="21">
        <f>data!C196</f>
        <v>54199.5</v>
      </c>
      <c r="E8" s="21">
        <f>data!D196</f>
        <v>0</v>
      </c>
      <c r="F8" s="21">
        <f>data!E196</f>
        <v>4895314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229445177.49000001</v>
      </c>
      <c r="D9" s="21">
        <f>data!C197</f>
        <v>2743615</v>
      </c>
      <c r="E9" s="21">
        <f>data!D197</f>
        <v>792447</v>
      </c>
      <c r="F9" s="21">
        <f>data!E197</f>
        <v>231396345.49000001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45663188</v>
      </c>
      <c r="D10" s="21">
        <f>data!C198</f>
        <v>1177321</v>
      </c>
      <c r="E10" s="21">
        <f>data!D198</f>
        <v>820686</v>
      </c>
      <c r="F10" s="21">
        <f>data!E198</f>
        <v>46019823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220593056.25999999</v>
      </c>
      <c r="D12" s="21">
        <f>data!C200</f>
        <v>19509750.899999999</v>
      </c>
      <c r="E12" s="21">
        <f>data!D200</f>
        <v>7976714.5</v>
      </c>
      <c r="F12" s="21">
        <f>data!E200</f>
        <v>232126092.66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37481309.490000002</v>
      </c>
      <c r="D15" s="21">
        <f>data!C203</f>
        <v>47163137.5</v>
      </c>
      <c r="E15" s="21">
        <f>data!D203</f>
        <v>0</v>
      </c>
      <c r="F15" s="21">
        <f>data!E203</f>
        <v>84644446.99000001</v>
      </c>
      <c r="M15" s="266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540174986.74000001</v>
      </c>
      <c r="D16" s="21">
        <f>data!C204</f>
        <v>70648023.900000006</v>
      </c>
      <c r="E16" s="21">
        <f>data!D204</f>
        <v>9589847.5</v>
      </c>
      <c r="F16" s="21">
        <f>data!E204</f>
        <v>601233163.13999999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4146458</v>
      </c>
      <c r="D24" s="21">
        <f>data!C209</f>
        <v>99547</v>
      </c>
      <c r="E24" s="21">
        <f>data!D209</f>
        <v>0</v>
      </c>
      <c r="F24" s="21">
        <f>data!E209</f>
        <v>4246005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112014476</v>
      </c>
      <c r="D25" s="21">
        <f>data!C210</f>
        <v>9978223.5</v>
      </c>
      <c r="E25" s="21">
        <f>data!D210</f>
        <v>792447</v>
      </c>
      <c r="F25" s="21">
        <f>data!E210</f>
        <v>121200252.5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32412589</v>
      </c>
      <c r="D26" s="21">
        <f>data!C211</f>
        <v>2647593</v>
      </c>
      <c r="E26" s="21">
        <f>data!D211</f>
        <v>807094</v>
      </c>
      <c r="F26" s="21">
        <f>data!E211</f>
        <v>34253088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167883454</v>
      </c>
      <c r="D28" s="21">
        <f>data!C213</f>
        <v>18915466.5</v>
      </c>
      <c r="E28" s="21">
        <f>data!D213</f>
        <v>7975077</v>
      </c>
      <c r="F28" s="21">
        <f>data!E213</f>
        <v>178823843.5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316456977</v>
      </c>
      <c r="D32" s="21">
        <f>data!C217</f>
        <v>31640830</v>
      </c>
      <c r="E32" s="21">
        <f>data!D217</f>
        <v>9574618</v>
      </c>
      <c r="F32" s="21">
        <f>data!E217</f>
        <v>338523189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C38" sqref="C38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Overlake Hospital Medical Center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11290209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559116759.5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78163263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7791952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5966311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418167039.5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20093107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1089298432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5973</v>
      </c>
      <c r="M16" s="266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9744212.4900000002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8315235.4900000002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18059447.98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1828498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22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1120476608.98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24" zoomScale="75" workbookViewId="0">
      <selection activeCell="E152" sqref="E152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Overlake Hospital Medical Center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19466660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244670006.49000001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176002641.5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7558284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9968065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10978234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6654179</v>
      </c>
      <c r="M15" s="266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123292786.99000001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496109279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496109279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2151141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4895314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231396345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46019823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232126093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84644447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601233163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338523189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262709974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92840910.5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7708065.5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100548976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1767682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18479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1786161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984447176.99000001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Overlake Hospital Medical Center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23344305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40755771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15222300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7861594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1360000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88543970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292503810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10856083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303359893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1360000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301999893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593903313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0.49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0.49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593903313.98000002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984447176.98000002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Overlake Hospital Medical Center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853664985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826471135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1680136120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11290209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1089298432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18059448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1828520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1120476609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559659511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10366623.5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10366623.5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570026134.5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247016223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58612831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18978058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98737817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4095990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43337125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31640830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14686513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6624444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19463834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8257569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7152180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558603414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11422720.5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-2234033.4900000002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9188687.0099999998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9188687.0099999998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220" zoomScale="65" workbookViewId="0">
      <selection activeCell="D240" sqref="D240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Overlake Hospital Medical Center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12008</v>
      </c>
      <c r="D9" s="14">
        <f>data!D59</f>
        <v>0</v>
      </c>
      <c r="E9" s="14">
        <f>data!E59</f>
        <v>50863</v>
      </c>
      <c r="F9" s="14">
        <f>data!F59</f>
        <v>0</v>
      </c>
      <c r="G9" s="14">
        <f>data!G59</f>
        <v>0</v>
      </c>
      <c r="H9" s="14">
        <f>data!H59</f>
        <v>3526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125.68</v>
      </c>
      <c r="D10" s="26">
        <f>data!D60</f>
        <v>0</v>
      </c>
      <c r="E10" s="26">
        <f>data!E60</f>
        <v>355.85</v>
      </c>
      <c r="F10" s="26">
        <f>data!F60</f>
        <v>0</v>
      </c>
      <c r="G10" s="26">
        <f>data!G60</f>
        <v>0</v>
      </c>
      <c r="H10" s="26">
        <f>data!H60</f>
        <v>20.52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13661632.399999995</v>
      </c>
      <c r="D11" s="14">
        <f>data!D61</f>
        <v>0</v>
      </c>
      <c r="E11" s="14">
        <f>data!E61</f>
        <v>31214237.800000001</v>
      </c>
      <c r="F11" s="14">
        <f>data!F61</f>
        <v>0</v>
      </c>
      <c r="G11" s="14">
        <f>data!G61</f>
        <v>0</v>
      </c>
      <c r="H11" s="14">
        <f>data!H61</f>
        <v>1943621.4399999997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2911081</v>
      </c>
      <c r="D12" s="14">
        <f>data!D62</f>
        <v>0</v>
      </c>
      <c r="E12" s="14">
        <f>data!E62</f>
        <v>7396447</v>
      </c>
      <c r="F12" s="14">
        <f>data!F62</f>
        <v>0</v>
      </c>
      <c r="G12" s="14">
        <f>data!G62</f>
        <v>0</v>
      </c>
      <c r="H12" s="14">
        <f>data!H62</f>
        <v>439390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916885.17</v>
      </c>
      <c r="D13" s="14">
        <f>data!D63</f>
        <v>0</v>
      </c>
      <c r="E13" s="14">
        <f>data!E63</f>
        <v>2880516.07</v>
      </c>
      <c r="F13" s="14">
        <f>data!F63</f>
        <v>0</v>
      </c>
      <c r="G13" s="14">
        <f>data!G63</f>
        <v>0</v>
      </c>
      <c r="H13" s="14">
        <f>data!H63</f>
        <v>24237.01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1617305.5999999996</v>
      </c>
      <c r="D14" s="14">
        <f>data!D64</f>
        <v>0</v>
      </c>
      <c r="E14" s="14">
        <f>data!E64</f>
        <v>2861586.959999999</v>
      </c>
      <c r="F14" s="14">
        <f>data!F64</f>
        <v>0</v>
      </c>
      <c r="G14" s="14">
        <f>data!G64</f>
        <v>0</v>
      </c>
      <c r="H14" s="14">
        <f>data!H64</f>
        <v>40754.639999999999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458503.51999999996</v>
      </c>
      <c r="D16" s="14">
        <f>data!D66</f>
        <v>0</v>
      </c>
      <c r="E16" s="14">
        <f>data!E66</f>
        <v>437351.1</v>
      </c>
      <c r="F16" s="14">
        <f>data!F66</f>
        <v>0</v>
      </c>
      <c r="G16" s="14">
        <f>data!G66</f>
        <v>0</v>
      </c>
      <c r="H16" s="14">
        <f>data!H66</f>
        <v>8941.1899999999987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990714</v>
      </c>
      <c r="D17" s="14">
        <f>data!D67</f>
        <v>0</v>
      </c>
      <c r="E17" s="14">
        <f>data!E67</f>
        <v>2478806</v>
      </c>
      <c r="F17" s="14">
        <f>data!F67</f>
        <v>0</v>
      </c>
      <c r="G17" s="14">
        <f>data!G67</f>
        <v>0</v>
      </c>
      <c r="H17" s="14">
        <f>data!H67</f>
        <v>118023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20167.54</v>
      </c>
      <c r="D18" s="14">
        <f>data!D68</f>
        <v>0</v>
      </c>
      <c r="E18" s="14">
        <f>data!E68</f>
        <v>179666.36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83183.610000000015</v>
      </c>
      <c r="D19" s="14">
        <f>data!D69</f>
        <v>0</v>
      </c>
      <c r="E19" s="14">
        <f>data!E69</f>
        <v>72710.51999999999</v>
      </c>
      <c r="F19" s="14">
        <f>data!F69</f>
        <v>0</v>
      </c>
      <c r="G19" s="14">
        <f>data!G69</f>
        <v>0</v>
      </c>
      <c r="H19" s="14">
        <f>data!H69</f>
        <v>5027.29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-23681</v>
      </c>
      <c r="D20" s="14">
        <f>-data!D70</f>
        <v>0</v>
      </c>
      <c r="E20" s="14">
        <f>-data!E70</f>
        <v>-4260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20635791.839999992</v>
      </c>
      <c r="D21" s="14">
        <f>data!D71</f>
        <v>0</v>
      </c>
      <c r="E21" s="14">
        <f>data!E71</f>
        <v>47517061.810000002</v>
      </c>
      <c r="F21" s="14">
        <f>data!F71</f>
        <v>0</v>
      </c>
      <c r="G21" s="14">
        <f>data!G71</f>
        <v>0</v>
      </c>
      <c r="H21" s="14">
        <f>data!H71</f>
        <v>2579994.5699999994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11827989</v>
      </c>
      <c r="D23" s="48">
        <f>+data!M669</f>
        <v>0</v>
      </c>
      <c r="E23" s="48">
        <f>+data!M670</f>
        <v>35353984</v>
      </c>
      <c r="F23" s="48">
        <f>+data!M671</f>
        <v>0</v>
      </c>
      <c r="G23" s="48">
        <f>+data!M672</f>
        <v>0</v>
      </c>
      <c r="H23" s="48">
        <f>+data!M673</f>
        <v>1898809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82945158.879999995</v>
      </c>
      <c r="D24" s="14">
        <f>data!D73</f>
        <v>0</v>
      </c>
      <c r="E24" s="14">
        <f>data!E73</f>
        <v>195905127.33000004</v>
      </c>
      <c r="F24" s="14">
        <f>data!F73</f>
        <v>0</v>
      </c>
      <c r="G24" s="14">
        <f>data!G73</f>
        <v>0</v>
      </c>
      <c r="H24" s="14">
        <f>data!H73</f>
        <v>12689098.619999999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302654.16000000003</v>
      </c>
      <c r="D25" s="14">
        <f>data!D74</f>
        <v>0</v>
      </c>
      <c r="E25" s="14">
        <f>data!E74</f>
        <v>25936932.760000005</v>
      </c>
      <c r="F25" s="14">
        <f>data!F74</f>
        <v>0</v>
      </c>
      <c r="G25" s="14">
        <f>data!G74</f>
        <v>0</v>
      </c>
      <c r="H25" s="14">
        <f>data!H74</f>
        <v>1934.52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83247813.039999992</v>
      </c>
      <c r="D26" s="14">
        <f>data!D75</f>
        <v>0</v>
      </c>
      <c r="E26" s="14">
        <f>data!E75</f>
        <v>221842060.09000003</v>
      </c>
      <c r="F26" s="14">
        <f>data!F75</f>
        <v>0</v>
      </c>
      <c r="G26" s="14">
        <f>data!G75</f>
        <v>0</v>
      </c>
      <c r="H26" s="14">
        <f>data!H75</f>
        <v>12691033.139999999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33572</v>
      </c>
      <c r="D28" s="14">
        <f>data!D76</f>
        <v>0</v>
      </c>
      <c r="E28" s="14">
        <f>data!E76</f>
        <v>123726</v>
      </c>
      <c r="F28" s="14">
        <f>data!F76</f>
        <v>0</v>
      </c>
      <c r="G28" s="14">
        <f>data!G76</f>
        <v>0</v>
      </c>
      <c r="H28" s="14">
        <f>data!H76</f>
        <v>6545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23768</v>
      </c>
      <c r="D29" s="14">
        <f>data!D77</f>
        <v>0</v>
      </c>
      <c r="E29" s="14">
        <f>data!E77</f>
        <v>218429</v>
      </c>
      <c r="F29" s="14">
        <f>data!F77</f>
        <v>0</v>
      </c>
      <c r="G29" s="14">
        <f>data!G77</f>
        <v>0</v>
      </c>
      <c r="H29" s="14">
        <f>data!H77</f>
        <v>18186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9515</v>
      </c>
      <c r="D30" s="14">
        <f>data!D78</f>
        <v>0</v>
      </c>
      <c r="E30" s="14">
        <f>data!E78</f>
        <v>35065</v>
      </c>
      <c r="F30" s="14">
        <f>data!F78</f>
        <v>0</v>
      </c>
      <c r="G30" s="14">
        <f>data!G78</f>
        <v>0</v>
      </c>
      <c r="H30" s="14">
        <f>data!H78</f>
        <v>1855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120908</v>
      </c>
      <c r="D31" s="14">
        <f>data!D79</f>
        <v>0</v>
      </c>
      <c r="E31" s="14">
        <f>data!E79</f>
        <v>644846.5</v>
      </c>
      <c r="F31" s="14">
        <f>data!F79</f>
        <v>0</v>
      </c>
      <c r="G31" s="14">
        <f>data!G79</f>
        <v>0</v>
      </c>
      <c r="H31" s="14">
        <f>data!H79</f>
        <v>9998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109</v>
      </c>
      <c r="D32" s="84">
        <f>data!D80</f>
        <v>0</v>
      </c>
      <c r="E32" s="84">
        <f>data!E80</f>
        <v>244</v>
      </c>
      <c r="F32" s="84">
        <f>data!F80</f>
        <v>0</v>
      </c>
      <c r="G32" s="84">
        <f>data!G80</f>
        <v>0</v>
      </c>
      <c r="H32" s="84">
        <f>data!H80</f>
        <v>11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Overlake Hospital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3648</v>
      </c>
      <c r="I41" s="14">
        <f>data!P59</f>
        <v>1261044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66.62</v>
      </c>
      <c r="I42" s="26">
        <f>data!P60</f>
        <v>117.72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7195689.3500000015</v>
      </c>
      <c r="I43" s="14">
        <f>data!P61</f>
        <v>11300176.319999998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1572490</v>
      </c>
      <c r="I44" s="14">
        <f>data!P62</f>
        <v>2617806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719231.14</v>
      </c>
      <c r="I45" s="14">
        <f>data!P63</f>
        <v>962937.78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871795.42999999993</v>
      </c>
      <c r="I46" s="14">
        <f>data!P64</f>
        <v>40532530.289999992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98845.450000000012</v>
      </c>
      <c r="I48" s="14">
        <f>data!P66</f>
        <v>1815686.76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337841</v>
      </c>
      <c r="I49" s="14">
        <f>data!P67</f>
        <v>3016573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271.77</v>
      </c>
      <c r="I50" s="14">
        <f>data!P68</f>
        <v>3442.18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18096.82</v>
      </c>
      <c r="I51" s="14">
        <f>data!P69</f>
        <v>39919.460000000006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-13759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10814260.960000001</v>
      </c>
      <c r="I53" s="14">
        <f>data!P71</f>
        <v>60275312.789999984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7001666</v>
      </c>
      <c r="I55" s="48">
        <f>+data!M681</f>
        <v>24205590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72495288.549999997</v>
      </c>
      <c r="I56" s="14">
        <f>data!P73</f>
        <v>160341903.92000002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582701.36</v>
      </c>
      <c r="I57" s="14">
        <f>data!P74</f>
        <v>126339943.41999997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73077989.909999996</v>
      </c>
      <c r="I58" s="14">
        <f>data!P75</f>
        <v>286681847.33999997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15928</v>
      </c>
      <c r="I60" s="14">
        <f>data!P76</f>
        <v>57791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7155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4514</v>
      </c>
      <c r="I62" s="14">
        <f>data!P78</f>
        <v>16378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133722</v>
      </c>
      <c r="I63" s="14">
        <f>data!P79</f>
        <v>209290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55</v>
      </c>
      <c r="I64" s="26">
        <f>data!P80</f>
        <v>65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Overlake Hospital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740444</v>
      </c>
      <c r="D73" s="48">
        <f>data!R59</f>
        <v>1376799</v>
      </c>
      <c r="E73" s="212"/>
      <c r="F73" s="212"/>
      <c r="G73" s="26">
        <f>data!U59</f>
        <v>788536</v>
      </c>
      <c r="H73" s="14">
        <f>data!V59</f>
        <v>26929</v>
      </c>
      <c r="I73" s="14">
        <f>data!W59</f>
        <v>67830.47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25.96</v>
      </c>
      <c r="D74" s="26">
        <f>data!R60</f>
        <v>10.73</v>
      </c>
      <c r="E74" s="26">
        <f>data!S60</f>
        <v>42.69</v>
      </c>
      <c r="F74" s="26">
        <f>data!T60</f>
        <v>15.71</v>
      </c>
      <c r="G74" s="26">
        <f>data!U60</f>
        <v>57.68</v>
      </c>
      <c r="H74" s="26">
        <f>data!V60</f>
        <v>5.14</v>
      </c>
      <c r="I74" s="26">
        <f>data!W60</f>
        <v>10.62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3002497.959999999</v>
      </c>
      <c r="D75" s="14">
        <f>data!R61</f>
        <v>799237.23</v>
      </c>
      <c r="E75" s="14">
        <f>data!S61</f>
        <v>2305338.9599999995</v>
      </c>
      <c r="F75" s="14">
        <f>data!T61</f>
        <v>1821872.3399999999</v>
      </c>
      <c r="G75" s="14">
        <f>data!U61</f>
        <v>3876353.1599999997</v>
      </c>
      <c r="H75" s="14">
        <f>data!V61</f>
        <v>332396.78000000003</v>
      </c>
      <c r="I75" s="14">
        <f>data!W61</f>
        <v>1121175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655945</v>
      </c>
      <c r="D76" s="14">
        <f>data!R62</f>
        <v>216394</v>
      </c>
      <c r="E76" s="14">
        <f>data!S62</f>
        <v>660371</v>
      </c>
      <c r="F76" s="14">
        <f>data!T62</f>
        <v>353046</v>
      </c>
      <c r="G76" s="14">
        <f>data!U62</f>
        <v>966541</v>
      </c>
      <c r="H76" s="14">
        <f>data!V62</f>
        <v>84204</v>
      </c>
      <c r="I76" s="14">
        <f>data!W62</f>
        <v>260644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2685</v>
      </c>
      <c r="D77" s="14">
        <f>data!R63</f>
        <v>52837.5</v>
      </c>
      <c r="E77" s="14">
        <f>data!S63</f>
        <v>265445.48</v>
      </c>
      <c r="F77" s="14">
        <f>data!T63</f>
        <v>20860</v>
      </c>
      <c r="G77" s="14">
        <f>data!U63</f>
        <v>230236.52000000002</v>
      </c>
      <c r="H77" s="14">
        <f>data!V63</f>
        <v>116983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138231.01999999999</v>
      </c>
      <c r="D78" s="14">
        <f>data!R64</f>
        <v>1417633.5099999998</v>
      </c>
      <c r="E78" s="14">
        <f>data!S64</f>
        <v>1470144.4399999997</v>
      </c>
      <c r="F78" s="14">
        <f>data!T64</f>
        <v>361129.7</v>
      </c>
      <c r="G78" s="14">
        <f>data!U64</f>
        <v>2338471.8300000005</v>
      </c>
      <c r="H78" s="14">
        <f>data!V64</f>
        <v>81322.449999999983</v>
      </c>
      <c r="I78" s="14">
        <f>data!W64</f>
        <v>251655.24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976.34999999999991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37088.770000000004</v>
      </c>
      <c r="D80" s="14">
        <f>data!R66</f>
        <v>2054.85</v>
      </c>
      <c r="E80" s="14">
        <f>data!S66</f>
        <v>3431133.4900000012</v>
      </c>
      <c r="F80" s="14">
        <f>data!T66</f>
        <v>112026.2</v>
      </c>
      <c r="G80" s="14">
        <f>data!U66</f>
        <v>5625892.5699999984</v>
      </c>
      <c r="H80" s="14">
        <f>data!V66</f>
        <v>35335.31</v>
      </c>
      <c r="I80" s="14">
        <f>data!W66</f>
        <v>626128.07000000007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204149</v>
      </c>
      <c r="D81" s="14">
        <f>data!R67</f>
        <v>237155</v>
      </c>
      <c r="E81" s="14">
        <f>data!S67</f>
        <v>1426551</v>
      </c>
      <c r="F81" s="14">
        <f>data!T67</f>
        <v>108702</v>
      </c>
      <c r="G81" s="14">
        <f>data!U67</f>
        <v>463154</v>
      </c>
      <c r="H81" s="14">
        <f>data!V67</f>
        <v>71158</v>
      </c>
      <c r="I81" s="14">
        <f>data!W67</f>
        <v>630854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140985.35999999999</v>
      </c>
      <c r="F82" s="14">
        <f>data!T68</f>
        <v>279853.40000000002</v>
      </c>
      <c r="G82" s="14">
        <f>data!U68</f>
        <v>45877.61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8813.44</v>
      </c>
      <c r="D83" s="14">
        <f>data!R69</f>
        <v>216</v>
      </c>
      <c r="E83" s="14">
        <f>data!S69</f>
        <v>314223.02</v>
      </c>
      <c r="F83" s="14">
        <f>data!T69</f>
        <v>1273.8800000000001</v>
      </c>
      <c r="G83" s="14">
        <f>data!U69</f>
        <v>5267.63</v>
      </c>
      <c r="H83" s="14">
        <f>data!V69</f>
        <v>2441.27</v>
      </c>
      <c r="I83" s="14">
        <f>data!W69</f>
        <v>2378.66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-2132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4049410.189999999</v>
      </c>
      <c r="D85" s="14">
        <f>data!R71</f>
        <v>2725528.09</v>
      </c>
      <c r="E85" s="14">
        <f>data!S71</f>
        <v>10015169.099999998</v>
      </c>
      <c r="F85" s="14">
        <f>data!T71</f>
        <v>3058763.52</v>
      </c>
      <c r="G85" s="14">
        <f>data!U71</f>
        <v>13549662.319999998</v>
      </c>
      <c r="H85" s="14">
        <f>data!V71</f>
        <v>723840.81</v>
      </c>
      <c r="I85" s="14">
        <f>data!W71</f>
        <v>2892834.97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3050002</v>
      </c>
      <c r="D87" s="48">
        <f>+data!M683</f>
        <v>1934429</v>
      </c>
      <c r="E87" s="48">
        <f>+data!M684</f>
        <v>8549069</v>
      </c>
      <c r="F87" s="48">
        <f>+data!M685</f>
        <v>1537707</v>
      </c>
      <c r="G87" s="48">
        <f>+data!M686</f>
        <v>5410028</v>
      </c>
      <c r="H87" s="48">
        <f>+data!M687</f>
        <v>662086</v>
      </c>
      <c r="I87" s="48">
        <f>+data!M688</f>
        <v>1390210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8660217.1500000004</v>
      </c>
      <c r="D88" s="14">
        <f>data!R73</f>
        <v>22802178.580000002</v>
      </c>
      <c r="E88" s="14">
        <f>data!S73</f>
        <v>86564271.569999993</v>
      </c>
      <c r="F88" s="14">
        <f>data!T73</f>
        <v>1234032.8400000001</v>
      </c>
      <c r="G88" s="14">
        <f>data!U73</f>
        <v>47384977.289999999</v>
      </c>
      <c r="H88" s="14">
        <f>data!V73</f>
        <v>4219128.3500000006</v>
      </c>
      <c r="I88" s="14">
        <f>data!W73</f>
        <v>5148266.5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13363701.959999999</v>
      </c>
      <c r="D89" s="14">
        <f>data!R74</f>
        <v>20993535.57</v>
      </c>
      <c r="E89" s="14">
        <f>data!S74</f>
        <v>71344242.100000009</v>
      </c>
      <c r="F89" s="14">
        <f>data!T74</f>
        <v>8141488.3999999985</v>
      </c>
      <c r="G89" s="14">
        <f>data!U74</f>
        <v>27907884.970000003</v>
      </c>
      <c r="H89" s="14">
        <f>data!V74</f>
        <v>6037050.2199999979</v>
      </c>
      <c r="I89" s="14">
        <f>data!W74</f>
        <v>19550979.160000004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22023919.109999999</v>
      </c>
      <c r="D90" s="14">
        <f>data!R75</f>
        <v>43795714.150000006</v>
      </c>
      <c r="E90" s="14">
        <f>data!S75</f>
        <v>157908513.67000002</v>
      </c>
      <c r="F90" s="14">
        <f>data!T75</f>
        <v>9375521.2399999984</v>
      </c>
      <c r="G90" s="14">
        <f>data!U75</f>
        <v>75292862.260000005</v>
      </c>
      <c r="H90" s="14">
        <f>data!V75</f>
        <v>10256178.569999998</v>
      </c>
      <c r="I90" s="14">
        <f>data!W75</f>
        <v>24699245.660000004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10816</v>
      </c>
      <c r="D92" s="14">
        <f>data!R76</f>
        <v>834</v>
      </c>
      <c r="E92" s="14">
        <f>data!S76</f>
        <v>14919</v>
      </c>
      <c r="F92" s="14">
        <f>data!T76</f>
        <v>5115</v>
      </c>
      <c r="G92" s="14">
        <f>data!U76</f>
        <v>11734</v>
      </c>
      <c r="H92" s="14">
        <f>data!V76</f>
        <v>1656</v>
      </c>
      <c r="I92" s="14">
        <f>data!W76</f>
        <v>1973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3065</v>
      </c>
      <c r="D94" s="14">
        <f>data!R78</f>
        <v>236</v>
      </c>
      <c r="E94" s="14">
        <f>data!S78</f>
        <v>4228</v>
      </c>
      <c r="F94" s="14">
        <f>data!T78</f>
        <v>1450</v>
      </c>
      <c r="G94" s="14">
        <f>data!U78</f>
        <v>3326</v>
      </c>
      <c r="H94" s="14">
        <f>data!V78</f>
        <v>469</v>
      </c>
      <c r="I94" s="14">
        <f>data!W78</f>
        <v>559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55600</v>
      </c>
      <c r="D95" s="14">
        <f>data!R79</f>
        <v>0</v>
      </c>
      <c r="E95" s="14">
        <f>data!S79</f>
        <v>235207</v>
      </c>
      <c r="F95" s="14">
        <f>data!T79</f>
        <v>4696</v>
      </c>
      <c r="G95" s="14">
        <f>data!U79</f>
        <v>17819</v>
      </c>
      <c r="H95" s="14">
        <f>data!V79</f>
        <v>20791</v>
      </c>
      <c r="I95" s="14">
        <f>data!W79</f>
        <v>21067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21</v>
      </c>
      <c r="D96" s="84">
        <f>data!R80</f>
        <v>0</v>
      </c>
      <c r="E96" s="84">
        <f>data!S80</f>
        <v>0</v>
      </c>
      <c r="F96" s="84">
        <f>data!T80</f>
        <v>12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Overlake Hospital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129693.62</v>
      </c>
      <c r="D105" s="14">
        <f>data!Y59</f>
        <v>146696</v>
      </c>
      <c r="E105" s="14">
        <f>data!Z59</f>
        <v>24222</v>
      </c>
      <c r="F105" s="14">
        <f>data!AA59</f>
        <v>22625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12.86</v>
      </c>
      <c r="D106" s="26">
        <f>data!Y60</f>
        <v>67.09</v>
      </c>
      <c r="E106" s="26">
        <f>data!Z60</f>
        <v>73.52</v>
      </c>
      <c r="F106" s="26">
        <f>data!AA60</f>
        <v>5.96</v>
      </c>
      <c r="G106" s="26">
        <f>data!AB60</f>
        <v>57.04</v>
      </c>
      <c r="H106" s="26">
        <f>data!AC60</f>
        <v>17.97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1195045.57</v>
      </c>
      <c r="D107" s="14">
        <f>data!Y61</f>
        <v>5895080.2100000037</v>
      </c>
      <c r="E107" s="14">
        <f>data!Z61</f>
        <v>7093112.4000000041</v>
      </c>
      <c r="F107" s="14">
        <f>data!AA61</f>
        <v>705215.31999999983</v>
      </c>
      <c r="G107" s="14">
        <f>data!AB61</f>
        <v>5866322.1699999999</v>
      </c>
      <c r="H107" s="14">
        <f>data!AC61</f>
        <v>1545816.1599999997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288842</v>
      </c>
      <c r="D108" s="14">
        <f>data!Y62</f>
        <v>1419316</v>
      </c>
      <c r="E108" s="14">
        <f>data!Z62</f>
        <v>1628749</v>
      </c>
      <c r="F108" s="14">
        <f>data!AA62</f>
        <v>163248</v>
      </c>
      <c r="G108" s="14">
        <f>data!AB62</f>
        <v>1338424</v>
      </c>
      <c r="H108" s="14">
        <f>data!AC62</f>
        <v>420520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72707.600000000006</v>
      </c>
      <c r="D109" s="14">
        <f>data!Y63</f>
        <v>64058</v>
      </c>
      <c r="E109" s="14">
        <f>data!Z63</f>
        <v>411259.04</v>
      </c>
      <c r="F109" s="14">
        <f>data!AA63</f>
        <v>3937.5</v>
      </c>
      <c r="G109" s="14">
        <f>data!AB63</f>
        <v>0</v>
      </c>
      <c r="H109" s="14">
        <f>data!AC63</f>
        <v>37857.5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374714.38</v>
      </c>
      <c r="D110" s="14">
        <f>data!Y64</f>
        <v>401975.93999999994</v>
      </c>
      <c r="E110" s="14">
        <f>data!Z64</f>
        <v>14197684.900000004</v>
      </c>
      <c r="F110" s="14">
        <f>data!AA64</f>
        <v>416071.93</v>
      </c>
      <c r="G110" s="14">
        <f>data!AB64</f>
        <v>21158617.059999999</v>
      </c>
      <c r="H110" s="14">
        <f>data!AC64</f>
        <v>208473.38</v>
      </c>
      <c r="I110" s="14">
        <f>data!AD64</f>
        <v>10.31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10.81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322545.83999999997</v>
      </c>
      <c r="D112" s="14">
        <f>data!Y66</f>
        <v>1088516.4099999999</v>
      </c>
      <c r="E112" s="14">
        <f>data!Z66</f>
        <v>1737375.75</v>
      </c>
      <c r="F112" s="14">
        <f>data!AA66</f>
        <v>373740.79</v>
      </c>
      <c r="G112" s="14">
        <f>data!AB66</f>
        <v>273998.46999999997</v>
      </c>
      <c r="H112" s="14">
        <f>data!AC66</f>
        <v>78734.58</v>
      </c>
      <c r="I112" s="14">
        <f>data!AD66</f>
        <v>862487.82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569958</v>
      </c>
      <c r="D113" s="14">
        <f>data!Y67</f>
        <v>1494469</v>
      </c>
      <c r="E113" s="14">
        <f>data!Z67</f>
        <v>2022230</v>
      </c>
      <c r="F113" s="14">
        <f>data!AA67</f>
        <v>177075</v>
      </c>
      <c r="G113" s="14">
        <f>data!AB67</f>
        <v>638811</v>
      </c>
      <c r="H113" s="14">
        <f>data!AC67</f>
        <v>61666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463264.41000000003</v>
      </c>
      <c r="E114" s="14">
        <f>data!Z68</f>
        <v>970363.40999999992</v>
      </c>
      <c r="F114" s="14">
        <f>data!AA68</f>
        <v>52898.31</v>
      </c>
      <c r="G114" s="14">
        <f>data!AB68</f>
        <v>182240.26</v>
      </c>
      <c r="H114" s="14">
        <f>data!AC68</f>
        <v>29820.45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3783.55</v>
      </c>
      <c r="D115" s="14">
        <f>data!Y69</f>
        <v>15280.71</v>
      </c>
      <c r="E115" s="14">
        <f>data!Z69</f>
        <v>231173.71</v>
      </c>
      <c r="F115" s="14">
        <f>data!AA69</f>
        <v>777.97</v>
      </c>
      <c r="G115" s="14">
        <f>data!AB69</f>
        <v>20977.93</v>
      </c>
      <c r="H115" s="14">
        <f>data!AC69</f>
        <v>3899.21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-4334</v>
      </c>
      <c r="E116" s="14">
        <f>-data!Z70</f>
        <v>-7895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2827596.94</v>
      </c>
      <c r="D117" s="14">
        <f>data!Y71</f>
        <v>10837626.680000005</v>
      </c>
      <c r="E117" s="14">
        <f>data!Z71</f>
        <v>28284053.210000008</v>
      </c>
      <c r="F117" s="14">
        <f>data!AA71</f>
        <v>1892964.8199999998</v>
      </c>
      <c r="G117" s="14">
        <f>data!AB71</f>
        <v>29479401.699999996</v>
      </c>
      <c r="H117" s="14">
        <f>data!AC71</f>
        <v>2386787.2799999998</v>
      </c>
      <c r="I117" s="14">
        <f>data!AD71</f>
        <v>862498.13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2674881</v>
      </c>
      <c r="D119" s="48">
        <f>+data!M690</f>
        <v>9048151</v>
      </c>
      <c r="E119" s="48">
        <f>+data!M691</f>
        <v>8987469</v>
      </c>
      <c r="F119" s="48">
        <f>+data!M692</f>
        <v>975446</v>
      </c>
      <c r="G119" s="48">
        <f>+data!M693</f>
        <v>6434735</v>
      </c>
      <c r="H119" s="48">
        <f>+data!M694</f>
        <v>690427</v>
      </c>
      <c r="I119" s="48">
        <f>+data!M695</f>
        <v>112586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20424389.809999995</v>
      </c>
      <c r="D120" s="14">
        <f>data!Y73</f>
        <v>16710523.25</v>
      </c>
      <c r="E120" s="14">
        <f>data!Z73</f>
        <v>26806661.310000002</v>
      </c>
      <c r="F120" s="14">
        <f>data!AA73</f>
        <v>1130511.24</v>
      </c>
      <c r="G120" s="14">
        <f>data!AB73</f>
        <v>27673688.210000001</v>
      </c>
      <c r="H120" s="14">
        <f>data!AC73</f>
        <v>7887161.7999999998</v>
      </c>
      <c r="I120" s="14">
        <f>data!AD73</f>
        <v>1532746.65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41431270.819999985</v>
      </c>
      <c r="D121" s="14">
        <f>data!Y74</f>
        <v>55085539.519999981</v>
      </c>
      <c r="E121" s="14">
        <f>data!Z74</f>
        <v>89104866.310000002</v>
      </c>
      <c r="F121" s="14">
        <f>data!AA74</f>
        <v>11202590.729999997</v>
      </c>
      <c r="G121" s="14">
        <f>data!AB74</f>
        <v>57483164.149999999</v>
      </c>
      <c r="H121" s="14">
        <f>data!AC74</f>
        <v>275628.77</v>
      </c>
      <c r="I121" s="14">
        <f>data!AD74</f>
        <v>109903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61855660.62999998</v>
      </c>
      <c r="D122" s="14">
        <f>data!Y75</f>
        <v>71796062.769999981</v>
      </c>
      <c r="E122" s="14">
        <f>data!Z75</f>
        <v>115911527.62</v>
      </c>
      <c r="F122" s="14">
        <f>data!AA75</f>
        <v>12333101.969999997</v>
      </c>
      <c r="G122" s="14">
        <f>data!AB75</f>
        <v>85156852.359999999</v>
      </c>
      <c r="H122" s="14">
        <f>data!AC75</f>
        <v>8162790.5700000003</v>
      </c>
      <c r="I122" s="14">
        <f>data!AD75</f>
        <v>1642649.65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1401</v>
      </c>
      <c r="D124" s="14">
        <f>data!Y76</f>
        <v>42055</v>
      </c>
      <c r="E124" s="14">
        <f>data!Z76</f>
        <v>13944</v>
      </c>
      <c r="F124" s="14">
        <f>data!AA76</f>
        <v>2711</v>
      </c>
      <c r="G124" s="14">
        <f>data!AB76</f>
        <v>7080</v>
      </c>
      <c r="H124" s="14">
        <f>data!AC76</f>
        <v>1148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397</v>
      </c>
      <c r="D126" s="14">
        <f>data!Y78</f>
        <v>11919</v>
      </c>
      <c r="E126" s="14">
        <f>data!Z78</f>
        <v>3952</v>
      </c>
      <c r="F126" s="14">
        <f>data!AA78</f>
        <v>768</v>
      </c>
      <c r="G126" s="14">
        <f>data!AB78</f>
        <v>2007</v>
      </c>
      <c r="H126" s="14">
        <f>data!AC78</f>
        <v>325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47374</v>
      </c>
      <c r="D127" s="14">
        <f>data!Y79</f>
        <v>125089</v>
      </c>
      <c r="E127" s="14">
        <f>data!Z79</f>
        <v>67265</v>
      </c>
      <c r="F127" s="14">
        <f>data!AA79</f>
        <v>19935</v>
      </c>
      <c r="G127" s="14">
        <f>data!AB79</f>
        <v>5772</v>
      </c>
      <c r="H127" s="14">
        <f>data!AC79</f>
        <v>312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29</v>
      </c>
      <c r="F128" s="26">
        <f>data!AA80</f>
        <v>1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Overlake Hospital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26545</v>
      </c>
      <c r="E137" s="14">
        <f>data!AG59</f>
        <v>51464</v>
      </c>
      <c r="F137" s="14">
        <f>data!AH59</f>
        <v>0</v>
      </c>
      <c r="G137" s="14">
        <f>data!AI59</f>
        <v>0</v>
      </c>
      <c r="H137" s="14">
        <f>data!AJ59</f>
        <v>22074.5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29.69</v>
      </c>
      <c r="D138" s="26">
        <f>data!AF60</f>
        <v>49.98</v>
      </c>
      <c r="E138" s="26">
        <f>data!AG60</f>
        <v>98.45</v>
      </c>
      <c r="F138" s="26">
        <f>data!AH60</f>
        <v>0</v>
      </c>
      <c r="G138" s="26">
        <f>data!AI60</f>
        <v>0</v>
      </c>
      <c r="H138" s="26">
        <f>data!AJ60</f>
        <v>26.46</v>
      </c>
      <c r="I138" s="26">
        <f>data!AK60</f>
        <v>11.3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2556108.85</v>
      </c>
      <c r="D139" s="14">
        <f>data!AF61</f>
        <v>2855895.15</v>
      </c>
      <c r="E139" s="14">
        <f>data!AG61</f>
        <v>8180924.6599999992</v>
      </c>
      <c r="F139" s="14">
        <f>data!AH61</f>
        <v>0</v>
      </c>
      <c r="G139" s="14">
        <f>data!AI61</f>
        <v>0</v>
      </c>
      <c r="H139" s="14">
        <f>data!AJ61</f>
        <v>2221966.2700000005</v>
      </c>
      <c r="I139" s="14">
        <f>data!AK61</f>
        <v>980045.78999999992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616960</v>
      </c>
      <c r="D140" s="14">
        <f>data!AF62</f>
        <v>823446</v>
      </c>
      <c r="E140" s="14">
        <f>data!AG62</f>
        <v>1950394</v>
      </c>
      <c r="F140" s="14">
        <f>data!AH62</f>
        <v>0</v>
      </c>
      <c r="G140" s="14">
        <f>data!AI62</f>
        <v>0</v>
      </c>
      <c r="H140" s="14">
        <f>data!AJ62</f>
        <v>560469</v>
      </c>
      <c r="I140" s="14">
        <f>data!AK62</f>
        <v>220598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3454791.39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5196.6799999999985</v>
      </c>
      <c r="D142" s="14">
        <f>data!AF64</f>
        <v>126767.36</v>
      </c>
      <c r="E142" s="14">
        <f>data!AG64</f>
        <v>1321675.7800000005</v>
      </c>
      <c r="F142" s="14">
        <f>data!AH64</f>
        <v>0</v>
      </c>
      <c r="G142" s="14">
        <f>data!AI64</f>
        <v>0</v>
      </c>
      <c r="H142" s="14">
        <f>data!AJ64</f>
        <v>306090.49999999994</v>
      </c>
      <c r="I142" s="14">
        <f>data!AK64</f>
        <v>1092.42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28151.599999999999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850.48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8313.49</v>
      </c>
      <c r="D144" s="14">
        <f>data!AF66</f>
        <v>57927.95</v>
      </c>
      <c r="E144" s="14">
        <f>data!AG66</f>
        <v>332444.58999999997</v>
      </c>
      <c r="F144" s="14">
        <f>data!AH66</f>
        <v>0</v>
      </c>
      <c r="G144" s="14">
        <f>data!AI66</f>
        <v>0</v>
      </c>
      <c r="H144" s="14">
        <f>data!AJ66</f>
        <v>45796.439999999995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17780</v>
      </c>
      <c r="D145" s="14">
        <f>data!AF67</f>
        <v>25113</v>
      </c>
      <c r="E145" s="14">
        <f>data!AG67</f>
        <v>695229</v>
      </c>
      <c r="F145" s="14">
        <f>data!AH67</f>
        <v>0</v>
      </c>
      <c r="G145" s="14">
        <f>data!AI67</f>
        <v>0</v>
      </c>
      <c r="H145" s="14">
        <f>data!AJ67</f>
        <v>16723</v>
      </c>
      <c r="I145" s="14">
        <f>data!AK67</f>
        <v>11301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449785.57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205431.81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20889.03</v>
      </c>
      <c r="D147" s="14">
        <f>data!AF69</f>
        <v>37044.39</v>
      </c>
      <c r="E147" s="14">
        <f>data!AG69</f>
        <v>23020.63</v>
      </c>
      <c r="F147" s="14">
        <f>data!AH69</f>
        <v>0</v>
      </c>
      <c r="G147" s="14">
        <f>data!AI69</f>
        <v>0</v>
      </c>
      <c r="H147" s="14">
        <f>data!AJ69</f>
        <v>19224.990000000002</v>
      </c>
      <c r="I147" s="14">
        <f>data!AK69</f>
        <v>5546.29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-1083809</v>
      </c>
      <c r="D148" s="14">
        <f>-data!AF70</f>
        <v>-36574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-167291</v>
      </c>
      <c r="I148" s="14">
        <f>-data!AK70</f>
        <v>-266013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2141439.0500000003</v>
      </c>
      <c r="D149" s="14">
        <f>data!AF71</f>
        <v>4367557.0199999996</v>
      </c>
      <c r="E149" s="14">
        <f>data!AG71</f>
        <v>15958480.050000003</v>
      </c>
      <c r="F149" s="14">
        <f>data!AH71</f>
        <v>0</v>
      </c>
      <c r="G149" s="14">
        <f>data!AI71</f>
        <v>0</v>
      </c>
      <c r="H149" s="14">
        <f>data!AJ71</f>
        <v>3209261.4900000007</v>
      </c>
      <c r="I149" s="14">
        <f>data!AK71</f>
        <v>952570.5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702950</v>
      </c>
      <c r="D151" s="48">
        <f>+data!M697</f>
        <v>978022</v>
      </c>
      <c r="E151" s="48">
        <f>+data!M698</f>
        <v>12836934</v>
      </c>
      <c r="F151" s="48">
        <f>+data!M699</f>
        <v>0</v>
      </c>
      <c r="G151" s="48">
        <f>+data!M700</f>
        <v>0</v>
      </c>
      <c r="H151" s="48">
        <f>+data!M701</f>
        <v>563653</v>
      </c>
      <c r="I151" s="48">
        <f>+data!M702</f>
        <v>342492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5550815.8300000001</v>
      </c>
      <c r="D152" s="14">
        <f>data!AF73</f>
        <v>720</v>
      </c>
      <c r="E152" s="14">
        <f>data!AG73</f>
        <v>37201192.059999995</v>
      </c>
      <c r="F152" s="14">
        <f>data!AH73</f>
        <v>0</v>
      </c>
      <c r="G152" s="14">
        <f>data!AI73</f>
        <v>0</v>
      </c>
      <c r="H152" s="14">
        <f>data!AJ73</f>
        <v>12742</v>
      </c>
      <c r="I152" s="14">
        <f>data!AK73</f>
        <v>3066952.5200000005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1707494.7299999997</v>
      </c>
      <c r="D153" s="14">
        <f>data!AF74</f>
        <v>9350881.4399999995</v>
      </c>
      <c r="E153" s="14">
        <f>data!AG74</f>
        <v>108852474.39999999</v>
      </c>
      <c r="F153" s="14">
        <f>data!AH74</f>
        <v>0</v>
      </c>
      <c r="G153" s="14">
        <f>data!AI74</f>
        <v>0</v>
      </c>
      <c r="H153" s="14">
        <f>data!AJ74</f>
        <v>3451106.46</v>
      </c>
      <c r="I153" s="14">
        <f>data!AK74</f>
        <v>455824.14000000007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7258310.5599999996</v>
      </c>
      <c r="D154" s="14">
        <f>data!AF75</f>
        <v>9351601.4399999995</v>
      </c>
      <c r="E154" s="14">
        <f>data!AG75</f>
        <v>146053666.45999998</v>
      </c>
      <c r="F154" s="14">
        <f>data!AH75</f>
        <v>0</v>
      </c>
      <c r="G154" s="14">
        <f>data!AI75</f>
        <v>0</v>
      </c>
      <c r="H154" s="14">
        <f>data!AJ75</f>
        <v>3463848.46</v>
      </c>
      <c r="I154" s="14">
        <f>data!AK75</f>
        <v>3522776.6600000006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1115</v>
      </c>
      <c r="D156" s="14">
        <f>data!AF76</f>
        <v>0</v>
      </c>
      <c r="E156" s="14">
        <f>data!AG76</f>
        <v>36883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740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19758</v>
      </c>
      <c r="E157" s="14">
        <f>data!AG77</f>
        <v>8859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316</v>
      </c>
      <c r="D158" s="14">
        <f>data!AF78</f>
        <v>0</v>
      </c>
      <c r="E158" s="14">
        <f>data!AG78</f>
        <v>10453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210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11204</v>
      </c>
      <c r="D159" s="14">
        <f>data!AF79</f>
        <v>449</v>
      </c>
      <c r="E159" s="14">
        <f>data!AG79</f>
        <v>190528</v>
      </c>
      <c r="F159" s="14">
        <f>data!AH79</f>
        <v>0</v>
      </c>
      <c r="G159" s="14">
        <f>data!AI79</f>
        <v>0</v>
      </c>
      <c r="H159" s="14">
        <f>data!AJ79</f>
        <v>8903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55</v>
      </c>
      <c r="F160" s="26">
        <f>data!AH80</f>
        <v>0</v>
      </c>
      <c r="G160" s="26">
        <f>data!AI80</f>
        <v>0</v>
      </c>
      <c r="H160" s="26">
        <f>data!AJ80</f>
        <v>4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Overlake Hospital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5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473499.25999999995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106503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533.1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7966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6322.78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594824.14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156318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2176492.4500000002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378533.67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2555026.12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Overlake Hospital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296155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448.06</v>
      </c>
      <c r="G202" s="26">
        <f>data!AW60</f>
        <v>3.34</v>
      </c>
      <c r="H202" s="26">
        <f>data!AX60</f>
        <v>0</v>
      </c>
      <c r="I202" s="26">
        <f>data!AY60</f>
        <v>6.76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70662661.700000033</v>
      </c>
      <c r="G203" s="14">
        <f>data!AW61</f>
        <v>286682.18</v>
      </c>
      <c r="H203" s="14">
        <f>data!AX61</f>
        <v>0</v>
      </c>
      <c r="I203" s="14">
        <f>data!AY61</f>
        <v>444330.55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16113476</v>
      </c>
      <c r="G204" s="14">
        <f>data!AW62</f>
        <v>68794</v>
      </c>
      <c r="H204" s="14">
        <f>data!AX62</f>
        <v>0</v>
      </c>
      <c r="I204" s="14">
        <f>data!AY62</f>
        <v>122018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2822895.92</v>
      </c>
      <c r="G205" s="14">
        <f>data!AW63</f>
        <v>11987.5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4002925.2299999981</v>
      </c>
      <c r="G206" s="14">
        <f>data!AW64</f>
        <v>2010.3200000000002</v>
      </c>
      <c r="H206" s="14">
        <f>data!AX64</f>
        <v>0</v>
      </c>
      <c r="I206" s="14">
        <f>data!AY64</f>
        <v>940.93999999999994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120839.71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1444162.9899999979</v>
      </c>
      <c r="G208" s="14">
        <f>data!AW66</f>
        <v>18319.61</v>
      </c>
      <c r="H208" s="14">
        <f>data!AX66</f>
        <v>0</v>
      </c>
      <c r="I208" s="14">
        <f>data!AY66</f>
        <v>12758.05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3606254</v>
      </c>
      <c r="G209" s="14">
        <f>data!AW67</f>
        <v>0</v>
      </c>
      <c r="H209" s="14">
        <f>data!AX67</f>
        <v>0</v>
      </c>
      <c r="I209" s="14">
        <f>data!AY67</f>
        <v>95665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5621388.8199999994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1219442.8900000006</v>
      </c>
      <c r="G211" s="14">
        <f>data!AW69</f>
        <v>8246.5</v>
      </c>
      <c r="H211" s="14">
        <f>data!AX69</f>
        <v>0</v>
      </c>
      <c r="I211" s="14">
        <f>data!AY69</f>
        <v>4037.88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-1668858</v>
      </c>
      <c r="G212" s="14">
        <f>-data!AW70</f>
        <v>-188342</v>
      </c>
      <c r="H212" s="14">
        <f>-data!AX70</f>
        <v>0</v>
      </c>
      <c r="I212" s="14">
        <f>-data!AY70</f>
        <v>-257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103945189.26000002</v>
      </c>
      <c r="G213" s="14">
        <f>data!AW71</f>
        <v>207698.11</v>
      </c>
      <c r="H213" s="14">
        <f>data!AX71</f>
        <v>0</v>
      </c>
      <c r="I213" s="14">
        <f>data!AY71</f>
        <v>679493.42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14333275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3100738.09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127078808.32000002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130179546.41000003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3628</v>
      </c>
      <c r="G220" s="14">
        <f>data!AW76</f>
        <v>0</v>
      </c>
      <c r="H220" s="14">
        <f>data!AX76</f>
        <v>0</v>
      </c>
      <c r="I220" s="85">
        <f>data!AY76</f>
        <v>6264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1028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101440.5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Overlake Hospital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649411</v>
      </c>
      <c r="D233" s="14">
        <f>data!BA59</f>
        <v>0</v>
      </c>
      <c r="E233" s="212"/>
      <c r="F233" s="212"/>
      <c r="G233" s="212"/>
      <c r="H233" s="14">
        <f>data!BE59</f>
        <v>602702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64.849999999999994</v>
      </c>
      <c r="D234" s="26">
        <f>data!BA60</f>
        <v>3.98</v>
      </c>
      <c r="E234" s="26">
        <f>data!BB60</f>
        <v>19.73</v>
      </c>
      <c r="F234" s="26">
        <f>data!BC60</f>
        <v>0</v>
      </c>
      <c r="G234" s="26">
        <f>data!BD60</f>
        <v>11.65</v>
      </c>
      <c r="H234" s="26">
        <f>data!BE60</f>
        <v>34.020000000000003</v>
      </c>
      <c r="I234" s="26">
        <f>data!BF60</f>
        <v>68.900000000000006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3135972.9799999995</v>
      </c>
      <c r="D235" s="14">
        <f>data!BA61</f>
        <v>164522.05000000002</v>
      </c>
      <c r="E235" s="14">
        <f>data!BB61</f>
        <v>2052365.34</v>
      </c>
      <c r="F235" s="14">
        <f>data!BC61</f>
        <v>0</v>
      </c>
      <c r="G235" s="14">
        <f>data!BD61</f>
        <v>788057.56</v>
      </c>
      <c r="H235" s="14">
        <f>data!BE61</f>
        <v>2521801.6799999997</v>
      </c>
      <c r="I235" s="14">
        <f>data!BF61</f>
        <v>3068178.1999999997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988983</v>
      </c>
      <c r="D236" s="14">
        <f>data!BA62</f>
        <v>41068</v>
      </c>
      <c r="E236" s="14">
        <f>data!BB62</f>
        <v>482130</v>
      </c>
      <c r="F236" s="14">
        <f>data!BC62</f>
        <v>0</v>
      </c>
      <c r="G236" s="14">
        <f>data!BD62</f>
        <v>217991</v>
      </c>
      <c r="H236" s="14">
        <f>data!BE62</f>
        <v>716171</v>
      </c>
      <c r="I236" s="14">
        <f>data!BF62</f>
        <v>917083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50163.13</v>
      </c>
      <c r="F237" s="14">
        <f>data!BC63</f>
        <v>0</v>
      </c>
      <c r="G237" s="14">
        <f>data!BD63</f>
        <v>0</v>
      </c>
      <c r="H237" s="14">
        <f>data!BE63</f>
        <v>33669.439999999995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2786460.9999999995</v>
      </c>
      <c r="D238" s="14">
        <f>data!BA64</f>
        <v>0</v>
      </c>
      <c r="E238" s="14">
        <f>data!BB64</f>
        <v>8124.0499999999993</v>
      </c>
      <c r="F238" s="14">
        <f>data!BC64</f>
        <v>0</v>
      </c>
      <c r="G238" s="14">
        <f>data!BD64</f>
        <v>9062.9</v>
      </c>
      <c r="H238" s="14">
        <f>data!BE64</f>
        <v>644150.86</v>
      </c>
      <c r="I238" s="14">
        <f>data!BF64</f>
        <v>395707.91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2563759.1500000004</v>
      </c>
      <c r="I239" s="14">
        <f>data!BF65</f>
        <v>459114.21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160056.9</v>
      </c>
      <c r="D240" s="14">
        <f>data!BA66</f>
        <v>261171.71</v>
      </c>
      <c r="E240" s="14">
        <f>data!BB66</f>
        <v>951747.91</v>
      </c>
      <c r="F240" s="14">
        <f>data!BC66</f>
        <v>0</v>
      </c>
      <c r="G240" s="14">
        <f>data!BD66</f>
        <v>320606.33</v>
      </c>
      <c r="H240" s="14">
        <f>data!BE66</f>
        <v>2667296.09</v>
      </c>
      <c r="I240" s="14">
        <f>data!BF66</f>
        <v>599983.55000000005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192004</v>
      </c>
      <c r="D241" s="14">
        <f>data!BA67</f>
        <v>12722</v>
      </c>
      <c r="E241" s="14">
        <f>data!BB67</f>
        <v>9144</v>
      </c>
      <c r="F241" s="14">
        <f>data!BC67</f>
        <v>0</v>
      </c>
      <c r="G241" s="14">
        <f>data!BD67</f>
        <v>68388</v>
      </c>
      <c r="H241" s="14">
        <f>data!BE67</f>
        <v>2879378</v>
      </c>
      <c r="I241" s="14">
        <f>data!BF67</f>
        <v>80894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182739.72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399999.96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1105.1399999999999</v>
      </c>
      <c r="D243" s="14">
        <f>data!BA69</f>
        <v>0</v>
      </c>
      <c r="E243" s="14">
        <f>data!BB69</f>
        <v>7161.79</v>
      </c>
      <c r="F243" s="14">
        <f>data!BC69</f>
        <v>0</v>
      </c>
      <c r="G243" s="14">
        <f>data!BD69</f>
        <v>6811.29</v>
      </c>
      <c r="H243" s="14">
        <f>data!BE69</f>
        <v>281229.40000000002</v>
      </c>
      <c r="I243" s="14">
        <f>data!BF69</f>
        <v>3175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-2793044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-406295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4654278.7399999984</v>
      </c>
      <c r="D245" s="14">
        <f>data!BA71</f>
        <v>479483.76</v>
      </c>
      <c r="E245" s="14">
        <f>data!BB71</f>
        <v>3560836.2199999997</v>
      </c>
      <c r="F245" s="14">
        <f>data!BC71</f>
        <v>0</v>
      </c>
      <c r="G245" s="14">
        <f>data!BD71</f>
        <v>1410917.08</v>
      </c>
      <c r="H245" s="14">
        <f>data!BE71</f>
        <v>12301160.58</v>
      </c>
      <c r="I245" s="14">
        <f>data!BF71</f>
        <v>5524135.8699999992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8218</v>
      </c>
      <c r="D252" s="85">
        <f>data!BA76</f>
        <v>833</v>
      </c>
      <c r="E252" s="85">
        <f>data!BB76</f>
        <v>270</v>
      </c>
      <c r="F252" s="85">
        <f>data!BC76</f>
        <v>0</v>
      </c>
      <c r="G252" s="85">
        <f>data!BD76</f>
        <v>0</v>
      </c>
      <c r="H252" s="85">
        <f>data!BE76</f>
        <v>157814</v>
      </c>
      <c r="I252" s="85">
        <f>data!BF76</f>
        <v>3599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236</v>
      </c>
      <c r="E254" s="85">
        <f>data!BB78</f>
        <v>77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Overlake Hospital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6.54</v>
      </c>
      <c r="D266" s="26">
        <f>data!BH60</f>
        <v>97.19</v>
      </c>
      <c r="E266" s="26">
        <f>data!BI60</f>
        <v>0</v>
      </c>
      <c r="F266" s="26">
        <f>data!BJ60</f>
        <v>17.399999999999999</v>
      </c>
      <c r="G266" s="26">
        <f>data!BK60</f>
        <v>38.51</v>
      </c>
      <c r="H266" s="26">
        <f>data!BL60</f>
        <v>55.7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306969.5</v>
      </c>
      <c r="D267" s="14">
        <f>data!BH61</f>
        <v>10656511.929999998</v>
      </c>
      <c r="E267" s="14">
        <f>data!BI61</f>
        <v>0</v>
      </c>
      <c r="F267" s="14">
        <f>data!BJ61</f>
        <v>1517483.0100000002</v>
      </c>
      <c r="G267" s="14">
        <f>data!BK61</f>
        <v>2713831.9300000006</v>
      </c>
      <c r="H267" s="14">
        <f>data!BL61</f>
        <v>2905908.23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92947</v>
      </c>
      <c r="D268" s="14">
        <f>data!BH62</f>
        <v>2437915</v>
      </c>
      <c r="E268" s="14">
        <f>data!BI62</f>
        <v>0</v>
      </c>
      <c r="F268" s="14">
        <f>data!BJ62</f>
        <v>449457</v>
      </c>
      <c r="G268" s="14">
        <f>data!BK62</f>
        <v>739935</v>
      </c>
      <c r="H268" s="14">
        <f>data!BL62</f>
        <v>822257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458924.21</v>
      </c>
      <c r="E269" s="14">
        <f>data!BI63</f>
        <v>0</v>
      </c>
      <c r="F269" s="14">
        <f>data!BJ63</f>
        <v>144146.85</v>
      </c>
      <c r="G269" s="14">
        <f>data!BK63</f>
        <v>64348.959999999999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360.09000000000003</v>
      </c>
      <c r="D270" s="14">
        <f>data!BH64</f>
        <v>401036.55000000005</v>
      </c>
      <c r="E270" s="14">
        <f>data!BI64</f>
        <v>350.23</v>
      </c>
      <c r="F270" s="14">
        <f>data!BJ64</f>
        <v>33672.639999999999</v>
      </c>
      <c r="G270" s="14">
        <f>data!BK64</f>
        <v>51995.260000000009</v>
      </c>
      <c r="H270" s="14">
        <f>data!BL64</f>
        <v>69063.28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902243.95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2659.96</v>
      </c>
      <c r="D272" s="14">
        <f>data!BH66</f>
        <v>10406899.209999999</v>
      </c>
      <c r="E272" s="14">
        <f>data!BI66</f>
        <v>0</v>
      </c>
      <c r="F272" s="14">
        <f>data!BJ66</f>
        <v>94576.320000000007</v>
      </c>
      <c r="G272" s="14">
        <f>data!BK66</f>
        <v>2082136.1600000001</v>
      </c>
      <c r="H272" s="14">
        <f>data!BL66</f>
        <v>375333.11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7974605</v>
      </c>
      <c r="E273" s="14">
        <f>data!BI67</f>
        <v>0</v>
      </c>
      <c r="F273" s="14">
        <f>data!BJ67</f>
        <v>52573</v>
      </c>
      <c r="G273" s="14">
        <f>data!BK67</f>
        <v>21170</v>
      </c>
      <c r="H273" s="14">
        <f>data!BL67</f>
        <v>6058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4463.79</v>
      </c>
      <c r="E274" s="14">
        <f>data!BI68</f>
        <v>0</v>
      </c>
      <c r="F274" s="14">
        <f>data!BJ68</f>
        <v>0</v>
      </c>
      <c r="G274" s="14">
        <f>data!BK68</f>
        <v>13677.6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63.48</v>
      </c>
      <c r="D275" s="14">
        <f>data!BH69</f>
        <v>363509.09999999992</v>
      </c>
      <c r="E275" s="14">
        <f>data!BI69</f>
        <v>0</v>
      </c>
      <c r="F275" s="14">
        <f>data!BJ69</f>
        <v>30510.410000000003</v>
      </c>
      <c r="G275" s="14">
        <f>data!BK69</f>
        <v>17936.289999999997</v>
      </c>
      <c r="H275" s="14">
        <f>data!BL69</f>
        <v>15461.45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-3850</v>
      </c>
      <c r="E276" s="14">
        <f>-data!BI70</f>
        <v>0</v>
      </c>
      <c r="F276" s="14">
        <f>-data!BJ70</f>
        <v>-161778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403000.03</v>
      </c>
      <c r="D277" s="14">
        <f>data!BH71</f>
        <v>33602258.739999995</v>
      </c>
      <c r="E277" s="14">
        <f>data!BI71</f>
        <v>350.23</v>
      </c>
      <c r="F277" s="14">
        <f>data!BJ71</f>
        <v>2160641.2300000004</v>
      </c>
      <c r="G277" s="14">
        <f>data!BK71</f>
        <v>5705031.2000000002</v>
      </c>
      <c r="H277" s="14">
        <f>data!BL71</f>
        <v>4194081.07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Overlake Hospital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15.22</v>
      </c>
      <c r="D298" s="26">
        <f>data!BO60</f>
        <v>3.16</v>
      </c>
      <c r="E298" s="26">
        <f>data!BP60</f>
        <v>18.18</v>
      </c>
      <c r="F298" s="26">
        <f>data!BQ60</f>
        <v>0</v>
      </c>
      <c r="G298" s="26">
        <f>data!BR60</f>
        <v>21.17</v>
      </c>
      <c r="H298" s="26">
        <f>data!BS60</f>
        <v>1.99</v>
      </c>
      <c r="I298" s="26">
        <f>data!BT60</f>
        <v>1.45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4771665.78</v>
      </c>
      <c r="D299" s="14">
        <f>data!BO61</f>
        <v>236050.36000000004</v>
      </c>
      <c r="E299" s="14">
        <f>data!BP61</f>
        <v>1779138.4500000002</v>
      </c>
      <c r="F299" s="14">
        <f>data!BQ61</f>
        <v>0</v>
      </c>
      <c r="G299" s="14">
        <f>data!BR61</f>
        <v>2055068.25</v>
      </c>
      <c r="H299" s="14">
        <f>data!BS61</f>
        <v>183387.15</v>
      </c>
      <c r="I299" s="14">
        <f>data!BT61</f>
        <v>106107.56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1058555</v>
      </c>
      <c r="D300" s="14">
        <f>data!BO62</f>
        <v>61369</v>
      </c>
      <c r="E300" s="14">
        <f>data!BP62</f>
        <v>438078</v>
      </c>
      <c r="F300" s="14">
        <f>data!BQ62</f>
        <v>0</v>
      </c>
      <c r="G300" s="14">
        <f>data!BR62</f>
        <v>862690</v>
      </c>
      <c r="H300" s="14">
        <f>data!BS62</f>
        <v>40300</v>
      </c>
      <c r="I300" s="14">
        <f>data!BT62</f>
        <v>26927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1783266.0799999998</v>
      </c>
      <c r="D301" s="14">
        <f>data!BO63</f>
        <v>0</v>
      </c>
      <c r="E301" s="14">
        <f>data!BP63</f>
        <v>156528.19</v>
      </c>
      <c r="F301" s="14">
        <f>data!BQ63</f>
        <v>0</v>
      </c>
      <c r="G301" s="14">
        <f>data!BR63</f>
        <v>326205.12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157596.16000000003</v>
      </c>
      <c r="D302" s="14">
        <f>data!BO64</f>
        <v>46931.15</v>
      </c>
      <c r="E302" s="14">
        <f>data!BP64</f>
        <v>353749.14999999997</v>
      </c>
      <c r="F302" s="14">
        <f>data!BQ64</f>
        <v>0</v>
      </c>
      <c r="G302" s="14">
        <f>data!BR64</f>
        <v>91672.359999999986</v>
      </c>
      <c r="H302" s="14">
        <f>data!BS64</f>
        <v>29519.190000000002</v>
      </c>
      <c r="I302" s="14">
        <f>data!BT64</f>
        <v>3318.34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579549.98</v>
      </c>
      <c r="D304" s="14">
        <f>data!BO66</f>
        <v>4083.03</v>
      </c>
      <c r="E304" s="14">
        <f>data!BP66</f>
        <v>1042267.8</v>
      </c>
      <c r="F304" s="14">
        <f>data!BQ66</f>
        <v>0</v>
      </c>
      <c r="G304" s="14">
        <f>data!BR66</f>
        <v>566016.31999999995</v>
      </c>
      <c r="H304" s="14">
        <f>data!BS66</f>
        <v>9044.43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285067</v>
      </c>
      <c r="D305" s="14">
        <f>data!BO67</f>
        <v>0</v>
      </c>
      <c r="E305" s="14">
        <f>data!BP67</f>
        <v>7190</v>
      </c>
      <c r="F305" s="14">
        <f>data!BQ67</f>
        <v>0</v>
      </c>
      <c r="G305" s="14">
        <f>data!BR67</f>
        <v>36910</v>
      </c>
      <c r="H305" s="14">
        <f>data!BS67</f>
        <v>11675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266976.07</v>
      </c>
      <c r="D306" s="14">
        <f>data!BO68</f>
        <v>52392.39</v>
      </c>
      <c r="E306" s="14">
        <f>data!BP68</f>
        <v>111700.17</v>
      </c>
      <c r="F306" s="14">
        <f>data!BQ68</f>
        <v>0</v>
      </c>
      <c r="G306" s="14">
        <f>data!BR68</f>
        <v>0</v>
      </c>
      <c r="H306" s="14">
        <f>data!BS68</f>
        <v>24125.71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540543.94000000006</v>
      </c>
      <c r="D307" s="14">
        <f>data!BO69</f>
        <v>2860.5699999999997</v>
      </c>
      <c r="E307" s="14">
        <f>data!BP69</f>
        <v>1424800.0700000003</v>
      </c>
      <c r="F307" s="14">
        <f>data!BQ69</f>
        <v>0</v>
      </c>
      <c r="G307" s="14">
        <f>data!BR69</f>
        <v>1358891.16</v>
      </c>
      <c r="H307" s="14">
        <f>data!BS69</f>
        <v>23457.35</v>
      </c>
      <c r="I307" s="14">
        <f>data!BT69</f>
        <v>4068.25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-3155607</v>
      </c>
      <c r="F308" s="14">
        <f>-data!BQ70</f>
        <v>0</v>
      </c>
      <c r="G308" s="14">
        <f>-data!BR70</f>
        <v>0</v>
      </c>
      <c r="H308" s="14">
        <f>-data!BS70</f>
        <v>-19680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9443220.0099999998</v>
      </c>
      <c r="D309" s="14">
        <f>data!BO71</f>
        <v>403686.50000000012</v>
      </c>
      <c r="E309" s="14">
        <f>data!BP71</f>
        <v>2157844.83</v>
      </c>
      <c r="F309" s="14">
        <f>data!BQ71</f>
        <v>0</v>
      </c>
      <c r="G309" s="14">
        <f>data!BR71</f>
        <v>5297453.21</v>
      </c>
      <c r="H309" s="14">
        <f>data!BS71</f>
        <v>301828.83</v>
      </c>
      <c r="I309" s="14">
        <f>data!BT71</f>
        <v>140421.15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18628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685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Overlake Hospital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32.31</v>
      </c>
      <c r="E330" s="26">
        <f>data!BW60</f>
        <v>3.6</v>
      </c>
      <c r="F330" s="26">
        <f>data!BX60</f>
        <v>18.2</v>
      </c>
      <c r="G330" s="26">
        <f>data!BY60</f>
        <v>23.35</v>
      </c>
      <c r="H330" s="26">
        <f>data!BZ60</f>
        <v>45.72</v>
      </c>
      <c r="I330" s="26">
        <f>data!CA60</f>
        <v>24.06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1922746.6600000001</v>
      </c>
      <c r="E331" s="86">
        <f>data!BW61</f>
        <v>271359.47000000003</v>
      </c>
      <c r="F331" s="86">
        <f>data!BX61</f>
        <v>1950516.03</v>
      </c>
      <c r="G331" s="86">
        <f>data!BY61</f>
        <v>2407048.5900000003</v>
      </c>
      <c r="H331" s="86">
        <f>data!BZ61</f>
        <v>3428851.2899999996</v>
      </c>
      <c r="I331" s="86">
        <f>data!CA61</f>
        <v>2108017.84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504705</v>
      </c>
      <c r="E332" s="86">
        <f>data!BW62</f>
        <v>84479</v>
      </c>
      <c r="F332" s="86">
        <f>data!BX62</f>
        <v>436003</v>
      </c>
      <c r="G332" s="86">
        <f>data!BY62</f>
        <v>495398</v>
      </c>
      <c r="H332" s="86">
        <f>data!BZ62</f>
        <v>949257</v>
      </c>
      <c r="I332" s="86">
        <f>data!CA62</f>
        <v>359909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408478.81</v>
      </c>
      <c r="E333" s="86">
        <f>data!BW63</f>
        <v>164091.85999999999</v>
      </c>
      <c r="F333" s="86">
        <f>data!BX63</f>
        <v>427998.89</v>
      </c>
      <c r="G333" s="86">
        <f>data!BY63</f>
        <v>541490</v>
      </c>
      <c r="H333" s="86">
        <f>data!BZ63</f>
        <v>991252.14999999991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17269.79</v>
      </c>
      <c r="E334" s="86">
        <f>data!BW64</f>
        <v>160870.51</v>
      </c>
      <c r="F334" s="86">
        <f>data!BX64</f>
        <v>27540.300000000003</v>
      </c>
      <c r="G334" s="86">
        <f>data!BY64</f>
        <v>72471.259999999995</v>
      </c>
      <c r="H334" s="86">
        <f>data!BZ64</f>
        <v>2453.5600000000004</v>
      </c>
      <c r="I334" s="86">
        <f>data!CA64</f>
        <v>17869.21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131773.57</v>
      </c>
      <c r="E336" s="86">
        <f>data!BW66</f>
        <v>134706.77000000002</v>
      </c>
      <c r="F336" s="86">
        <f>data!BX66</f>
        <v>185828.26</v>
      </c>
      <c r="G336" s="86">
        <f>data!BY66</f>
        <v>83158.429999999993</v>
      </c>
      <c r="H336" s="86">
        <f>data!BZ66</f>
        <v>340</v>
      </c>
      <c r="I336" s="86">
        <f>data!CA66</f>
        <v>64167.08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102299</v>
      </c>
      <c r="E337" s="86">
        <f>data!BW67</f>
        <v>2297</v>
      </c>
      <c r="F337" s="86">
        <f>data!BX67</f>
        <v>0</v>
      </c>
      <c r="G337" s="86">
        <f>data!BY67</f>
        <v>66892</v>
      </c>
      <c r="H337" s="86">
        <f>data!BZ67</f>
        <v>0</v>
      </c>
      <c r="I337" s="86">
        <f>data!CA67</f>
        <v>2236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14368.869999999999</v>
      </c>
      <c r="E339" s="86">
        <f>data!BW69</f>
        <v>12012.24</v>
      </c>
      <c r="F339" s="86">
        <f>data!BX69</f>
        <v>186240.98</v>
      </c>
      <c r="G339" s="86">
        <f>data!BY69</f>
        <v>103264.04000000001</v>
      </c>
      <c r="H339" s="86">
        <f>data!BZ69</f>
        <v>1265.1300000000001</v>
      </c>
      <c r="I339" s="86">
        <f>data!CA69</f>
        <v>30284.2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-1097</v>
      </c>
      <c r="E340" s="14">
        <f>-data!BW70</f>
        <v>-69535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-19045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3100544.7</v>
      </c>
      <c r="E341" s="14">
        <f>data!BW71</f>
        <v>760281.85000000009</v>
      </c>
      <c r="F341" s="14">
        <f>data!BX71</f>
        <v>3214127.4600000004</v>
      </c>
      <c r="G341" s="14">
        <f>data!BY71</f>
        <v>3769722.3200000003</v>
      </c>
      <c r="H341" s="14">
        <f>data!BZ71</f>
        <v>5373419.129999999</v>
      </c>
      <c r="I341" s="14">
        <f>data!CA71</f>
        <v>2563438.33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6697</v>
      </c>
      <c r="E348" s="85">
        <f>data!BW76</f>
        <v>0</v>
      </c>
      <c r="F348" s="85">
        <f>data!BX76</f>
        <v>0</v>
      </c>
      <c r="G348" s="85">
        <f>data!BY76</f>
        <v>4380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1898</v>
      </c>
      <c r="E350" s="85">
        <f>data!BW78</f>
        <v>0</v>
      </c>
      <c r="F350" s="85">
        <f>data!BX78</f>
        <v>0</v>
      </c>
      <c r="G350" s="85">
        <f>data!BY78</f>
        <v>1241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Overlake Hospital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10.64</v>
      </c>
      <c r="D362" s="26">
        <f>data!CC60</f>
        <v>47.51</v>
      </c>
      <c r="E362" s="217"/>
      <c r="F362" s="211"/>
      <c r="G362" s="211"/>
      <c r="H362" s="211"/>
      <c r="I362" s="87">
        <f>data!CE60</f>
        <v>2453.4299999999989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829512.75</v>
      </c>
      <c r="D363" s="86">
        <f>data!CC61</f>
        <v>5598215</v>
      </c>
      <c r="E363" s="218"/>
      <c r="F363" s="219"/>
      <c r="G363" s="219"/>
      <c r="H363" s="219"/>
      <c r="I363" s="86">
        <f>data!CE61</f>
        <v>247016222.57000005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205076</v>
      </c>
      <c r="D364" s="86">
        <f>data!CC62</f>
        <v>1208032</v>
      </c>
      <c r="E364" s="218"/>
      <c r="F364" s="219"/>
      <c r="G364" s="219"/>
      <c r="H364" s="219"/>
      <c r="I364" s="86">
        <f>data!CE62</f>
        <v>58612831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58937.29</v>
      </c>
      <c r="D365" s="86">
        <f>data!CC63</f>
        <v>296207.46000000002</v>
      </c>
      <c r="E365" s="218"/>
      <c r="F365" s="219"/>
      <c r="G365" s="219"/>
      <c r="H365" s="219"/>
      <c r="I365" s="86">
        <f>data!CE63</f>
        <v>18978057.559999999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19214.480000000003</v>
      </c>
      <c r="D366" s="86">
        <f>data!CC64</f>
        <v>-1169985</v>
      </c>
      <c r="E366" s="218"/>
      <c r="F366" s="219"/>
      <c r="G366" s="219"/>
      <c r="H366" s="219"/>
      <c r="I366" s="86">
        <f>data!CE64</f>
        <v>98737816.570000038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20043.919999999998</v>
      </c>
      <c r="E367" s="218"/>
      <c r="F367" s="219"/>
      <c r="G367" s="219"/>
      <c r="H367" s="219"/>
      <c r="I367" s="86">
        <f>data!CE65</f>
        <v>4095990.1800000006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162527.42000000001</v>
      </c>
      <c r="D368" s="86">
        <f>data!CC66</f>
        <v>3105084.49</v>
      </c>
      <c r="E368" s="218"/>
      <c r="F368" s="219"/>
      <c r="G368" s="219"/>
      <c r="H368" s="219"/>
      <c r="I368" s="86">
        <f>data!CE66</f>
        <v>43337124.889999986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533</v>
      </c>
      <c r="D369" s="86">
        <f>data!CC67</f>
        <v>304875</v>
      </c>
      <c r="E369" s="218"/>
      <c r="F369" s="219"/>
      <c r="G369" s="219"/>
      <c r="H369" s="219"/>
      <c r="I369" s="86">
        <f>data!CE67</f>
        <v>31640830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276653.44</v>
      </c>
      <c r="D370" s="86">
        <f>data!CC68</f>
        <v>4708327.38</v>
      </c>
      <c r="E370" s="218"/>
      <c r="F370" s="219"/>
      <c r="G370" s="219"/>
      <c r="H370" s="219"/>
      <c r="I370" s="86">
        <f>data!CE68</f>
        <v>14686513.490000002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17876.690000000002</v>
      </c>
      <c r="D371" s="86">
        <f>data!CC69</f>
        <v>532063.31999999995</v>
      </c>
      <c r="E371" s="86">
        <f>data!CD69</f>
        <v>34345847.240000002</v>
      </c>
      <c r="F371" s="219"/>
      <c r="G371" s="219"/>
      <c r="H371" s="219"/>
      <c r="I371" s="86">
        <f>data!CE69</f>
        <v>41498027.460000008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-160069</v>
      </c>
      <c r="D372" s="14">
        <f>-data!CC70</f>
        <v>-188780</v>
      </c>
      <c r="E372" s="228">
        <f>data!CD70</f>
        <v>-79361</v>
      </c>
      <c r="F372" s="220"/>
      <c r="G372" s="220"/>
      <c r="H372" s="220"/>
      <c r="I372" s="14">
        <f>-data!CE70</f>
        <v>-10366624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1410262.0699999998</v>
      </c>
      <c r="D373" s="86">
        <f>data!CC71</f>
        <v>14414083.57</v>
      </c>
      <c r="E373" s="86">
        <f>data!CD71</f>
        <v>34425208.240000002</v>
      </c>
      <c r="F373" s="219"/>
      <c r="G373" s="219"/>
      <c r="H373" s="219"/>
      <c r="I373" s="14">
        <f>data!CE71</f>
        <v>548236789.72000015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853664984.80000007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826471135.06000006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1680136119.8599999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602702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296155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115487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2052216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615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Overlake Hospital Medical Center Year End Report</dc:title>
  <dc:subject>2019 Overlake Hospital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2019-12-20T18:34:47Z</cp:lastPrinted>
  <dcterms:created xsi:type="dcterms:W3CDTF">1999-06-02T22:01:56Z</dcterms:created>
  <dcterms:modified xsi:type="dcterms:W3CDTF">2019-12-31T17:12:48Z</dcterms:modified>
</cp:coreProperties>
</file>