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SC data" sheetId="11" r:id="rId2"/>
    <sheet name="Other Expense" sheetId="12" r:id="rId3"/>
    <sheet name="Transmittal" sheetId="2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's" sheetId="9" r:id="rId11"/>
    <sheet name="Prior Year" sheetId="10" r:id="rId12"/>
  </sheets>
  <definedNames>
    <definedName name="_Fill" localSheetId="11" hidden="1">'Prior Year'!$DR$819:$DR$864</definedName>
    <definedName name="_Fill" hidden="1">data!$DR$823:$DR$868</definedName>
    <definedName name="Costcenter" localSheetId="11">'Prior Year'!#REF!</definedName>
    <definedName name="Costcenter">data!#REF!</definedName>
    <definedName name="Edit" localSheetId="11">'Prior Year'!$A$410:$E$477</definedName>
    <definedName name="Edit">data!$A$411:$E$478</definedName>
    <definedName name="Funds" localSheetId="11">'Prior Year'!#REF!</definedName>
    <definedName name="Funds">data!#REF!</definedName>
    <definedName name="Hospital" localSheetId="11">'Prior Year'!#REF!</definedName>
    <definedName name="Hospital">data!#REF!</definedName>
    <definedName name="_xlnm.Print_Area" localSheetId="10">'CC''s'!$A$1:$I$384</definedName>
    <definedName name="_xlnm.Print_Area" localSheetId="0">data!$A$411:$E$478</definedName>
    <definedName name="_xlnm.Print_Area" localSheetId="9">FS!$A$1:$D$153</definedName>
    <definedName name="_xlnm.Print_Area" localSheetId="4">INFO_PG1!$A$1:$G$40</definedName>
    <definedName name="_xlnm.Print_Area" localSheetId="5">INFO_PG2!$A$1:$G$33</definedName>
    <definedName name="_xlnm.Print_Area" localSheetId="11">'Prior Year'!$A$410:$E$477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1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D138" i="1" l="1"/>
  <c r="E77" i="1" l="1"/>
  <c r="E59" i="1" l="1"/>
  <c r="AV80" i="1" l="1"/>
  <c r="C326" i="1" l="1"/>
  <c r="C307" i="1"/>
  <c r="C274" i="1"/>
  <c r="C253" i="1"/>
  <c r="C389" i="1"/>
  <c r="C387" i="1"/>
  <c r="C383" i="1"/>
  <c r="C378" i="1"/>
  <c r="C360" i="1"/>
  <c r="C370" i="1"/>
  <c r="C364" i="1"/>
  <c r="C366" i="1"/>
  <c r="C234" i="1"/>
  <c r="C238" i="1"/>
  <c r="C223" i="1"/>
  <c r="C226" i="1"/>
  <c r="C228" i="1"/>
  <c r="C227" i="1"/>
  <c r="C224" i="1"/>
  <c r="C203" i="1" l="1"/>
  <c r="B202" i="1"/>
  <c r="B195" i="1"/>
  <c r="C179" i="1" l="1"/>
  <c r="C176" i="1" l="1"/>
  <c r="C171" i="1"/>
  <c r="C170" i="1" l="1"/>
  <c r="C169" i="1"/>
  <c r="C168" i="1"/>
  <c r="C167" i="1"/>
  <c r="C142" i="1" l="1"/>
  <c r="B142" i="1"/>
  <c r="D141" i="1"/>
  <c r="D142" i="1" l="1"/>
  <c r="AV74" i="1"/>
  <c r="AV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C74" i="1"/>
  <c r="C73" i="1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" i="12"/>
  <c r="N69" i="1"/>
  <c r="J69" i="1"/>
  <c r="R69" i="1"/>
  <c r="Z69" i="1"/>
  <c r="AH69" i="1"/>
  <c r="AP69" i="1"/>
  <c r="AX69" i="1"/>
  <c r="BF69" i="1"/>
  <c r="BN69" i="1"/>
  <c r="BV69" i="1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2" i="12"/>
  <c r="AV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70" i="1"/>
  <c r="C68" i="1"/>
  <c r="CC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65" i="1"/>
  <c r="BN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N63" i="1"/>
  <c r="BN61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63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D51" i="1"/>
  <c r="E51" i="1"/>
  <c r="F51" i="1"/>
  <c r="G51" i="1"/>
  <c r="H51" i="1"/>
  <c r="I51" i="1"/>
  <c r="C51" i="1"/>
  <c r="C69" i="1" l="1"/>
  <c r="BZ69" i="1"/>
  <c r="BR69" i="1"/>
  <c r="BJ69" i="1"/>
  <c r="BB69" i="1"/>
  <c r="AT69" i="1"/>
  <c r="AL69" i="1"/>
  <c r="AD69" i="1"/>
  <c r="V69" i="1"/>
  <c r="G69" i="1"/>
  <c r="E69" i="1"/>
  <c r="CB69" i="1"/>
  <c r="BX69" i="1"/>
  <c r="BT69" i="1"/>
  <c r="BP69" i="1"/>
  <c r="BL69" i="1"/>
  <c r="BH69" i="1"/>
  <c r="BD69" i="1"/>
  <c r="AZ69" i="1"/>
  <c r="AV69" i="1"/>
  <c r="AR69" i="1"/>
  <c r="AN69" i="1"/>
  <c r="AJ69" i="1"/>
  <c r="AF69" i="1"/>
  <c r="AB69" i="1"/>
  <c r="X69" i="1"/>
  <c r="T69" i="1"/>
  <c r="P69" i="1"/>
  <c r="L69" i="1"/>
  <c r="H69" i="1"/>
  <c r="F69" i="1"/>
  <c r="D69" i="1"/>
  <c r="CC69" i="1"/>
  <c r="CA69" i="1"/>
  <c r="BY69" i="1"/>
  <c r="BW69" i="1"/>
  <c r="BU69" i="1"/>
  <c r="BS69" i="1"/>
  <c r="BQ69" i="1"/>
  <c r="BO69" i="1"/>
  <c r="BM69" i="1"/>
  <c r="BK69" i="1"/>
  <c r="BI69" i="1"/>
  <c r="BG69" i="1"/>
  <c r="BE69" i="1"/>
  <c r="BC69" i="1"/>
  <c r="BA69" i="1"/>
  <c r="AY69" i="1"/>
  <c r="AW69" i="1"/>
  <c r="AU69" i="1"/>
  <c r="AS69" i="1"/>
  <c r="AQ69" i="1"/>
  <c r="AO69" i="1"/>
  <c r="AM69" i="1"/>
  <c r="AK69" i="1"/>
  <c r="AI69" i="1"/>
  <c r="AG69" i="1"/>
  <c r="AE69" i="1"/>
  <c r="AC69" i="1"/>
  <c r="AA69" i="1"/>
  <c r="Y69" i="1"/>
  <c r="W69" i="1"/>
  <c r="U69" i="1"/>
  <c r="S69" i="1"/>
  <c r="Q69" i="1"/>
  <c r="O69" i="1"/>
  <c r="M69" i="1"/>
  <c r="K69" i="1"/>
  <c r="I69" i="1"/>
  <c r="B51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E47" i="1"/>
  <c r="F47" i="1"/>
  <c r="G47" i="1"/>
  <c r="H47" i="1"/>
  <c r="D47" i="1"/>
  <c r="C47" i="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4" i="11"/>
  <c r="B47" i="1" l="1"/>
  <c r="O817" i="10"/>
  <c r="K817" i="10"/>
  <c r="J817" i="10"/>
  <c r="H817" i="10"/>
  <c r="G817" i="10"/>
  <c r="F817" i="10"/>
  <c r="E817" i="10"/>
  <c r="X813" i="10"/>
  <c r="X815" i="10" s="1"/>
  <c r="W813" i="10"/>
  <c r="W815" i="10" s="1"/>
  <c r="A813" i="10"/>
  <c r="T812" i="10"/>
  <c r="S812" i="10"/>
  <c r="R812" i="10"/>
  <c r="Q812" i="10"/>
  <c r="P812" i="10"/>
  <c r="C812" i="10"/>
  <c r="A812" i="10"/>
  <c r="T811" i="10"/>
  <c r="S811" i="10"/>
  <c r="R811" i="10"/>
  <c r="Q811" i="10"/>
  <c r="P811" i="10"/>
  <c r="C811" i="10"/>
  <c r="A811" i="10"/>
  <c r="T810" i="10"/>
  <c r="S810" i="10"/>
  <c r="R810" i="10"/>
  <c r="Q810" i="10"/>
  <c r="P810" i="10"/>
  <c r="C810" i="10"/>
  <c r="A810" i="10"/>
  <c r="T809" i="10"/>
  <c r="S809" i="10"/>
  <c r="R809" i="10"/>
  <c r="Q809" i="10"/>
  <c r="P809" i="10"/>
  <c r="C809" i="10"/>
  <c r="A809" i="10"/>
  <c r="T808" i="10"/>
  <c r="S808" i="10"/>
  <c r="R808" i="10"/>
  <c r="Q808" i="10"/>
  <c r="P808" i="10"/>
  <c r="C808" i="10"/>
  <c r="A808" i="10"/>
  <c r="T807" i="10"/>
  <c r="S807" i="10"/>
  <c r="R807" i="10"/>
  <c r="Q807" i="10"/>
  <c r="P807" i="10"/>
  <c r="C807" i="10"/>
  <c r="A807" i="10"/>
  <c r="T806" i="10"/>
  <c r="S806" i="10"/>
  <c r="R806" i="10"/>
  <c r="Q806" i="10"/>
  <c r="P806" i="10"/>
  <c r="C806" i="10"/>
  <c r="A806" i="10"/>
  <c r="T805" i="10"/>
  <c r="S805" i="10"/>
  <c r="R805" i="10"/>
  <c r="Q805" i="10"/>
  <c r="P805" i="10"/>
  <c r="C805" i="10"/>
  <c r="A805" i="10"/>
  <c r="T804" i="10"/>
  <c r="S804" i="10"/>
  <c r="R804" i="10"/>
  <c r="Q804" i="10"/>
  <c r="P804" i="10"/>
  <c r="C804" i="10"/>
  <c r="A804" i="10"/>
  <c r="T803" i="10"/>
  <c r="S803" i="10"/>
  <c r="R803" i="10"/>
  <c r="Q803" i="10"/>
  <c r="P803" i="10"/>
  <c r="C803" i="10"/>
  <c r="A803" i="10"/>
  <c r="T802" i="10"/>
  <c r="S802" i="10"/>
  <c r="R802" i="10"/>
  <c r="Q802" i="10"/>
  <c r="P802" i="10"/>
  <c r="C802" i="10"/>
  <c r="A802" i="10"/>
  <c r="T801" i="10"/>
  <c r="S801" i="10"/>
  <c r="R801" i="10"/>
  <c r="Q801" i="10"/>
  <c r="P801" i="10"/>
  <c r="C801" i="10"/>
  <c r="A801" i="10"/>
  <c r="T800" i="10"/>
  <c r="S800" i="10"/>
  <c r="R800" i="10"/>
  <c r="Q800" i="10"/>
  <c r="P800" i="10"/>
  <c r="C800" i="10"/>
  <c r="A800" i="10"/>
  <c r="T799" i="10"/>
  <c r="S799" i="10"/>
  <c r="R799" i="10"/>
  <c r="Q799" i="10"/>
  <c r="P799" i="10"/>
  <c r="C799" i="10"/>
  <c r="A799" i="10"/>
  <c r="T798" i="10"/>
  <c r="S798" i="10"/>
  <c r="R798" i="10"/>
  <c r="Q798" i="10"/>
  <c r="P798" i="10"/>
  <c r="C798" i="10"/>
  <c r="A798" i="10"/>
  <c r="T797" i="10"/>
  <c r="S797" i="10"/>
  <c r="R797" i="10"/>
  <c r="Q797" i="10"/>
  <c r="P797" i="10"/>
  <c r="C797" i="10"/>
  <c r="A797" i="10"/>
  <c r="T796" i="10"/>
  <c r="S796" i="10"/>
  <c r="R796" i="10"/>
  <c r="Q796" i="10"/>
  <c r="P796" i="10"/>
  <c r="C796" i="10"/>
  <c r="A796" i="10"/>
  <c r="T795" i="10"/>
  <c r="S795" i="10"/>
  <c r="R795" i="10"/>
  <c r="Q795" i="10"/>
  <c r="P795" i="10"/>
  <c r="C795" i="10"/>
  <c r="A795" i="10"/>
  <c r="T794" i="10"/>
  <c r="S794" i="10"/>
  <c r="R794" i="10"/>
  <c r="Q794" i="10"/>
  <c r="P794" i="10"/>
  <c r="C794" i="10"/>
  <c r="A794" i="10"/>
  <c r="T793" i="10"/>
  <c r="S793" i="10"/>
  <c r="R793" i="10"/>
  <c r="Q793" i="10"/>
  <c r="P793" i="10"/>
  <c r="C793" i="10"/>
  <c r="A793" i="10"/>
  <c r="T792" i="10"/>
  <c r="S792" i="10"/>
  <c r="R792" i="10"/>
  <c r="Q792" i="10"/>
  <c r="P792" i="10"/>
  <c r="C792" i="10"/>
  <c r="A792" i="10"/>
  <c r="T791" i="10"/>
  <c r="S791" i="10"/>
  <c r="R791" i="10"/>
  <c r="Q791" i="10"/>
  <c r="P791" i="10"/>
  <c r="C791" i="10"/>
  <c r="A791" i="10"/>
  <c r="T790" i="10"/>
  <c r="S790" i="10"/>
  <c r="R790" i="10"/>
  <c r="Q790" i="10"/>
  <c r="P790" i="10"/>
  <c r="C790" i="10"/>
  <c r="A790" i="10"/>
  <c r="T789" i="10"/>
  <c r="S789" i="10"/>
  <c r="R789" i="10"/>
  <c r="Q789" i="10"/>
  <c r="P789" i="10"/>
  <c r="C789" i="10"/>
  <c r="A789" i="10"/>
  <c r="T788" i="10"/>
  <c r="S788" i="10"/>
  <c r="R788" i="10"/>
  <c r="Q788" i="10"/>
  <c r="P788" i="10"/>
  <c r="C788" i="10"/>
  <c r="B788" i="10"/>
  <c r="A788" i="10"/>
  <c r="T787" i="10"/>
  <c r="S787" i="10"/>
  <c r="R787" i="10"/>
  <c r="Q787" i="10"/>
  <c r="P787" i="10"/>
  <c r="C787" i="10"/>
  <c r="A787" i="10"/>
  <c r="T786" i="10"/>
  <c r="S786" i="10"/>
  <c r="R786" i="10"/>
  <c r="Q786" i="10"/>
  <c r="P786" i="10"/>
  <c r="C786" i="10"/>
  <c r="A786" i="10"/>
  <c r="T785" i="10"/>
  <c r="S785" i="10"/>
  <c r="R785" i="10"/>
  <c r="Q785" i="10"/>
  <c r="P785" i="10"/>
  <c r="C785" i="10"/>
  <c r="A785" i="10"/>
  <c r="T784" i="10"/>
  <c r="S784" i="10"/>
  <c r="R784" i="10"/>
  <c r="Q784" i="10"/>
  <c r="P784" i="10"/>
  <c r="C784" i="10"/>
  <c r="B784" i="10"/>
  <c r="A784" i="10"/>
  <c r="T783" i="10"/>
  <c r="S783" i="10"/>
  <c r="R783" i="10"/>
  <c r="Q783" i="10"/>
  <c r="P783" i="10"/>
  <c r="C783" i="10"/>
  <c r="B783" i="10"/>
  <c r="A783" i="10"/>
  <c r="T782" i="10"/>
  <c r="S782" i="10"/>
  <c r="R782" i="10"/>
  <c r="Q782" i="10"/>
  <c r="P782" i="10"/>
  <c r="C782" i="10"/>
  <c r="B782" i="10"/>
  <c r="A782" i="10"/>
  <c r="T781" i="10"/>
  <c r="S781" i="10"/>
  <c r="R781" i="10"/>
  <c r="Q781" i="10"/>
  <c r="P781" i="10"/>
  <c r="C781" i="10"/>
  <c r="A781" i="10"/>
  <c r="T780" i="10"/>
  <c r="S780" i="10"/>
  <c r="R780" i="10"/>
  <c r="Q780" i="10"/>
  <c r="P780" i="10"/>
  <c r="C780" i="10"/>
  <c r="A780" i="10"/>
  <c r="T779" i="10"/>
  <c r="S779" i="10"/>
  <c r="R779" i="10"/>
  <c r="Q779" i="10"/>
  <c r="P779" i="10"/>
  <c r="C779" i="10"/>
  <c r="A779" i="10"/>
  <c r="T778" i="10"/>
  <c r="S778" i="10"/>
  <c r="R778" i="10"/>
  <c r="Q778" i="10"/>
  <c r="P778" i="10"/>
  <c r="C778" i="10"/>
  <c r="B778" i="10"/>
  <c r="A778" i="10"/>
  <c r="T777" i="10"/>
  <c r="S777" i="10"/>
  <c r="R777" i="10"/>
  <c r="Q777" i="10"/>
  <c r="P777" i="10"/>
  <c r="C777" i="10"/>
  <c r="B777" i="10"/>
  <c r="A777" i="10"/>
  <c r="T776" i="10"/>
  <c r="S776" i="10"/>
  <c r="R776" i="10"/>
  <c r="Q776" i="10"/>
  <c r="P776" i="10"/>
  <c r="C776" i="10"/>
  <c r="B776" i="10"/>
  <c r="A776" i="10"/>
  <c r="T775" i="10"/>
  <c r="S775" i="10"/>
  <c r="R775" i="10"/>
  <c r="Q775" i="10"/>
  <c r="P775" i="10"/>
  <c r="C775" i="10"/>
  <c r="B775" i="10"/>
  <c r="A775" i="10"/>
  <c r="T774" i="10"/>
  <c r="S774" i="10"/>
  <c r="R774" i="10"/>
  <c r="Q774" i="10"/>
  <c r="P774" i="10"/>
  <c r="C774" i="10"/>
  <c r="B774" i="10"/>
  <c r="A774" i="10"/>
  <c r="T773" i="10"/>
  <c r="S773" i="10"/>
  <c r="R773" i="10"/>
  <c r="Q773" i="10"/>
  <c r="P773" i="10"/>
  <c r="C773" i="10"/>
  <c r="B773" i="10"/>
  <c r="A773" i="10"/>
  <c r="T772" i="10"/>
  <c r="S772" i="10"/>
  <c r="R772" i="10"/>
  <c r="Q772" i="10"/>
  <c r="P772" i="10"/>
  <c r="C772" i="10"/>
  <c r="B772" i="10"/>
  <c r="A772" i="10"/>
  <c r="T771" i="10"/>
  <c r="S771" i="10"/>
  <c r="R771" i="10"/>
  <c r="Q771" i="10"/>
  <c r="P771" i="10"/>
  <c r="C771" i="10"/>
  <c r="B771" i="10"/>
  <c r="A771" i="10"/>
  <c r="T770" i="10"/>
  <c r="S770" i="10"/>
  <c r="R770" i="10"/>
  <c r="Q770" i="10"/>
  <c r="P770" i="10"/>
  <c r="C770" i="10"/>
  <c r="B770" i="10"/>
  <c r="A770" i="10"/>
  <c r="T769" i="10"/>
  <c r="S769" i="10"/>
  <c r="R769" i="10"/>
  <c r="Q769" i="10"/>
  <c r="P769" i="10"/>
  <c r="C769" i="10"/>
  <c r="B769" i="10"/>
  <c r="A769" i="10"/>
  <c r="T768" i="10"/>
  <c r="S768" i="10"/>
  <c r="R768" i="10"/>
  <c r="Q768" i="10"/>
  <c r="P768" i="10"/>
  <c r="C768" i="10"/>
  <c r="B768" i="10"/>
  <c r="A768" i="10"/>
  <c r="T767" i="10"/>
  <c r="S767" i="10"/>
  <c r="R767" i="10"/>
  <c r="Q767" i="10"/>
  <c r="P767" i="10"/>
  <c r="C767" i="10"/>
  <c r="B767" i="10"/>
  <c r="A767" i="10"/>
  <c r="T766" i="10"/>
  <c r="S766" i="10"/>
  <c r="R766" i="10"/>
  <c r="Q766" i="10"/>
  <c r="P766" i="10"/>
  <c r="C766" i="10"/>
  <c r="B766" i="10"/>
  <c r="A766" i="10"/>
  <c r="T765" i="10"/>
  <c r="S765" i="10"/>
  <c r="R765" i="10"/>
  <c r="Q765" i="10"/>
  <c r="P765" i="10"/>
  <c r="C765" i="10"/>
  <c r="B765" i="10"/>
  <c r="A765" i="10"/>
  <c r="T764" i="10"/>
  <c r="S764" i="10"/>
  <c r="R764" i="10"/>
  <c r="Q764" i="10"/>
  <c r="P764" i="10"/>
  <c r="C764" i="10"/>
  <c r="B764" i="10"/>
  <c r="A764" i="10"/>
  <c r="T763" i="10"/>
  <c r="S763" i="10"/>
  <c r="R763" i="10"/>
  <c r="Q763" i="10"/>
  <c r="P763" i="10"/>
  <c r="C763" i="10"/>
  <c r="B763" i="10"/>
  <c r="A763" i="10"/>
  <c r="T762" i="10"/>
  <c r="S762" i="10"/>
  <c r="R762" i="10"/>
  <c r="Q762" i="10"/>
  <c r="P762" i="10"/>
  <c r="C762" i="10"/>
  <c r="B762" i="10"/>
  <c r="A762" i="10"/>
  <c r="T761" i="10"/>
  <c r="S761" i="10"/>
  <c r="R761" i="10"/>
  <c r="Q761" i="10"/>
  <c r="P761" i="10"/>
  <c r="C761" i="10"/>
  <c r="B761" i="10"/>
  <c r="A761" i="10"/>
  <c r="T760" i="10"/>
  <c r="S760" i="10"/>
  <c r="R760" i="10"/>
  <c r="Q760" i="10"/>
  <c r="P760" i="10"/>
  <c r="C760" i="10"/>
  <c r="B760" i="10"/>
  <c r="A760" i="10"/>
  <c r="T759" i="10"/>
  <c r="S759" i="10"/>
  <c r="R759" i="10"/>
  <c r="Q759" i="10"/>
  <c r="P759" i="10"/>
  <c r="C759" i="10"/>
  <c r="A759" i="10"/>
  <c r="T758" i="10"/>
  <c r="S758" i="10"/>
  <c r="R758" i="10"/>
  <c r="Q758" i="10"/>
  <c r="P758" i="10"/>
  <c r="C758" i="10"/>
  <c r="B758" i="10"/>
  <c r="A758" i="10"/>
  <c r="T757" i="10"/>
  <c r="S757" i="10"/>
  <c r="R757" i="10"/>
  <c r="Q757" i="10"/>
  <c r="P757" i="10"/>
  <c r="C757" i="10"/>
  <c r="B757" i="10"/>
  <c r="A757" i="10"/>
  <c r="T756" i="10"/>
  <c r="S756" i="10"/>
  <c r="R756" i="10"/>
  <c r="Q756" i="10"/>
  <c r="P756" i="10"/>
  <c r="C756" i="10"/>
  <c r="B756" i="10"/>
  <c r="A756" i="10"/>
  <c r="T755" i="10"/>
  <c r="S755" i="10"/>
  <c r="R755" i="10"/>
  <c r="Q755" i="10"/>
  <c r="P755" i="10"/>
  <c r="C755" i="10"/>
  <c r="B755" i="10"/>
  <c r="A755" i="10"/>
  <c r="T754" i="10"/>
  <c r="S754" i="10"/>
  <c r="R754" i="10"/>
  <c r="Q754" i="10"/>
  <c r="P754" i="10"/>
  <c r="C754" i="10"/>
  <c r="B754" i="10"/>
  <c r="A754" i="10"/>
  <c r="T753" i="10"/>
  <c r="S753" i="10"/>
  <c r="R753" i="10"/>
  <c r="Q753" i="10"/>
  <c r="P753" i="10"/>
  <c r="C753" i="10"/>
  <c r="B753" i="10"/>
  <c r="A753" i="10"/>
  <c r="T752" i="10"/>
  <c r="S752" i="10"/>
  <c r="R752" i="10"/>
  <c r="Q752" i="10"/>
  <c r="P752" i="10"/>
  <c r="C752" i="10"/>
  <c r="B752" i="10"/>
  <c r="A752" i="10"/>
  <c r="T751" i="10"/>
  <c r="S751" i="10"/>
  <c r="R751" i="10"/>
  <c r="Q751" i="10"/>
  <c r="P751" i="10"/>
  <c r="C751" i="10"/>
  <c r="A751" i="10"/>
  <c r="T750" i="10"/>
  <c r="S750" i="10"/>
  <c r="R750" i="10"/>
  <c r="Q750" i="10"/>
  <c r="P750" i="10"/>
  <c r="C750" i="10"/>
  <c r="A750" i="10"/>
  <c r="T749" i="10"/>
  <c r="S749" i="10"/>
  <c r="R749" i="10"/>
  <c r="Q749" i="10"/>
  <c r="P749" i="10"/>
  <c r="C749" i="10"/>
  <c r="B749" i="10"/>
  <c r="A749" i="10"/>
  <c r="T748" i="10"/>
  <c r="S748" i="10"/>
  <c r="R748" i="10"/>
  <c r="Q748" i="10"/>
  <c r="P748" i="10"/>
  <c r="C748" i="10"/>
  <c r="B748" i="10"/>
  <c r="A748" i="10"/>
  <c r="T747" i="10"/>
  <c r="S747" i="10"/>
  <c r="R747" i="10"/>
  <c r="Q747" i="10"/>
  <c r="P747" i="10"/>
  <c r="C747" i="10"/>
  <c r="B747" i="10"/>
  <c r="A747" i="10"/>
  <c r="T746" i="10"/>
  <c r="S746" i="10"/>
  <c r="R746" i="10"/>
  <c r="Q746" i="10"/>
  <c r="P746" i="10"/>
  <c r="C746" i="10"/>
  <c r="B746" i="10"/>
  <c r="A746" i="10"/>
  <c r="T745" i="10"/>
  <c r="S745" i="10"/>
  <c r="R745" i="10"/>
  <c r="Q745" i="10"/>
  <c r="P745" i="10"/>
  <c r="C745" i="10"/>
  <c r="B745" i="10"/>
  <c r="A745" i="10"/>
  <c r="T744" i="10"/>
  <c r="S744" i="10"/>
  <c r="R744" i="10"/>
  <c r="Q744" i="10"/>
  <c r="P744" i="10"/>
  <c r="C744" i="10"/>
  <c r="B744" i="10"/>
  <c r="A744" i="10"/>
  <c r="T743" i="10"/>
  <c r="S743" i="10"/>
  <c r="R743" i="10"/>
  <c r="Q743" i="10"/>
  <c r="P743" i="10"/>
  <c r="C743" i="10"/>
  <c r="B743" i="10"/>
  <c r="A743" i="10"/>
  <c r="T742" i="10"/>
  <c r="S742" i="10"/>
  <c r="R742" i="10"/>
  <c r="Q742" i="10"/>
  <c r="P742" i="10"/>
  <c r="C742" i="10"/>
  <c r="B742" i="10"/>
  <c r="A742" i="10"/>
  <c r="T741" i="10"/>
  <c r="S741" i="10"/>
  <c r="R741" i="10"/>
  <c r="Q741" i="10"/>
  <c r="P741" i="10"/>
  <c r="C741" i="10"/>
  <c r="B741" i="10"/>
  <c r="A741" i="10"/>
  <c r="T740" i="10"/>
  <c r="S740" i="10"/>
  <c r="R740" i="10"/>
  <c r="Q740" i="10"/>
  <c r="P740" i="10"/>
  <c r="C740" i="10"/>
  <c r="B740" i="10"/>
  <c r="A740" i="10"/>
  <c r="T739" i="10"/>
  <c r="S739" i="10"/>
  <c r="R739" i="10"/>
  <c r="Q739" i="10"/>
  <c r="P739" i="10"/>
  <c r="C739" i="10"/>
  <c r="B739" i="10"/>
  <c r="A739" i="10"/>
  <c r="T738" i="10"/>
  <c r="S738" i="10"/>
  <c r="R738" i="10"/>
  <c r="Q738" i="10"/>
  <c r="P738" i="10"/>
  <c r="C738" i="10"/>
  <c r="B738" i="10"/>
  <c r="A738" i="10"/>
  <c r="T737" i="10"/>
  <c r="S737" i="10"/>
  <c r="R737" i="10"/>
  <c r="Q737" i="10"/>
  <c r="P737" i="10"/>
  <c r="C737" i="10"/>
  <c r="B737" i="10"/>
  <c r="A737" i="10"/>
  <c r="T736" i="10"/>
  <c r="S736" i="10"/>
  <c r="R736" i="10"/>
  <c r="P736" i="10"/>
  <c r="C736" i="10"/>
  <c r="A736" i="10"/>
  <c r="T735" i="10"/>
  <c r="S735" i="10"/>
  <c r="R735" i="10"/>
  <c r="Q735" i="10"/>
  <c r="P735" i="10"/>
  <c r="C735" i="10"/>
  <c r="B735" i="10"/>
  <c r="A735" i="10"/>
  <c r="T734" i="10"/>
  <c r="S734" i="10"/>
  <c r="R734" i="10"/>
  <c r="Q734" i="10"/>
  <c r="P734" i="10"/>
  <c r="C734" i="10"/>
  <c r="B734" i="10"/>
  <c r="A734" i="10"/>
  <c r="CF730" i="10"/>
  <c r="CE730" i="10"/>
  <c r="CD730" i="10"/>
  <c r="CB730" i="10"/>
  <c r="CA730" i="10"/>
  <c r="BY730" i="10"/>
  <c r="BX730" i="10"/>
  <c r="BW730" i="10"/>
  <c r="BU730" i="10"/>
  <c r="BT730" i="10"/>
  <c r="BS730" i="10"/>
  <c r="BR730" i="10"/>
  <c r="BP730" i="10"/>
  <c r="BM730" i="10"/>
  <c r="BJ730" i="10"/>
  <c r="BF730" i="10"/>
  <c r="BE730" i="10"/>
  <c r="BB730" i="10"/>
  <c r="BA730" i="10"/>
  <c r="AZ730" i="10"/>
  <c r="AX730" i="10"/>
  <c r="AW730" i="10"/>
  <c r="AV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I730" i="10"/>
  <c r="AH730" i="10"/>
  <c r="AG730" i="10"/>
  <c r="AF730" i="10"/>
  <c r="AE730" i="10"/>
  <c r="AD730" i="10"/>
  <c r="AC730" i="10"/>
  <c r="AB730" i="10"/>
  <c r="AA730" i="10"/>
  <c r="Z730" i="10"/>
  <c r="Y730" i="10"/>
  <c r="X730" i="10"/>
  <c r="W730" i="10"/>
  <c r="U730" i="10"/>
  <c r="T730" i="10"/>
  <c r="S730" i="10"/>
  <c r="R730" i="10"/>
  <c r="Q730" i="10"/>
  <c r="P730" i="10"/>
  <c r="O730" i="10"/>
  <c r="N730" i="10"/>
  <c r="M730" i="10"/>
  <c r="L730" i="10"/>
  <c r="K730" i="10"/>
  <c r="J730" i="10"/>
  <c r="I730" i="10"/>
  <c r="H730" i="10"/>
  <c r="G730" i="10"/>
  <c r="F730" i="10"/>
  <c r="D730" i="10"/>
  <c r="C730" i="10"/>
  <c r="B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J726" i="10"/>
  <c r="AF726" i="10"/>
  <c r="AE726" i="10"/>
  <c r="AA726" i="10"/>
  <c r="Z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A722" i="10"/>
  <c r="BZ722" i="10"/>
  <c r="BV722" i="10"/>
  <c r="BS722" i="10"/>
  <c r="BR722" i="10"/>
  <c r="BQ722" i="10"/>
  <c r="BO722" i="10"/>
  <c r="BN722" i="10"/>
  <c r="BM722" i="10"/>
  <c r="BL722" i="10"/>
  <c r="BK722" i="10"/>
  <c r="BI722" i="10"/>
  <c r="BH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L722" i="10"/>
  <c r="I722" i="10"/>
  <c r="C722" i="10"/>
  <c r="B722" i="10"/>
  <c r="A722" i="10"/>
  <c r="E550" i="10"/>
  <c r="F550" i="10"/>
  <c r="E546" i="10"/>
  <c r="F545" i="10"/>
  <c r="E545" i="10"/>
  <c r="E544" i="10"/>
  <c r="H544" i="10"/>
  <c r="H540" i="10"/>
  <c r="F540" i="10"/>
  <c r="E540" i="10"/>
  <c r="F539" i="10"/>
  <c r="E539" i="10"/>
  <c r="H539" i="10"/>
  <c r="E538" i="10"/>
  <c r="H538" i="10"/>
  <c r="H537" i="10"/>
  <c r="E537" i="10"/>
  <c r="F537" i="10"/>
  <c r="H536" i="10"/>
  <c r="F536" i="10"/>
  <c r="E536" i="10"/>
  <c r="E535" i="10"/>
  <c r="H535" i="10"/>
  <c r="E534" i="10"/>
  <c r="H534" i="10"/>
  <c r="H533" i="10"/>
  <c r="E533" i="10"/>
  <c r="F533" i="10"/>
  <c r="H532" i="10"/>
  <c r="F532" i="10"/>
  <c r="E532" i="10"/>
  <c r="E531" i="10"/>
  <c r="F531" i="10"/>
  <c r="E530" i="10"/>
  <c r="E529" i="10"/>
  <c r="F529" i="10"/>
  <c r="H528" i="10"/>
  <c r="F528" i="10"/>
  <c r="E528" i="10"/>
  <c r="H527" i="10"/>
  <c r="F527" i="10"/>
  <c r="E527" i="10"/>
  <c r="E526" i="10"/>
  <c r="F525" i="10"/>
  <c r="E525" i="10"/>
  <c r="H525" i="10"/>
  <c r="E524" i="10"/>
  <c r="E523" i="10"/>
  <c r="H523" i="10"/>
  <c r="F522" i="10"/>
  <c r="E522" i="10"/>
  <c r="F521" i="10"/>
  <c r="E520" i="10"/>
  <c r="F519" i="10"/>
  <c r="E519" i="10"/>
  <c r="H519" i="10"/>
  <c r="E518" i="10"/>
  <c r="E517" i="10"/>
  <c r="H516" i="10"/>
  <c r="F516" i="10"/>
  <c r="E516" i="10"/>
  <c r="E515" i="10"/>
  <c r="F515" i="10"/>
  <c r="F514" i="10"/>
  <c r="E514" i="10"/>
  <c r="F513" i="10"/>
  <c r="F512" i="10"/>
  <c r="E511" i="10"/>
  <c r="F511" i="10"/>
  <c r="F510" i="10"/>
  <c r="E510" i="10"/>
  <c r="F509" i="10"/>
  <c r="E509" i="10"/>
  <c r="E508" i="10"/>
  <c r="H508" i="10"/>
  <c r="F507" i="10"/>
  <c r="E507" i="10"/>
  <c r="E506" i="10"/>
  <c r="H506" i="10"/>
  <c r="E505" i="10"/>
  <c r="H505" i="10"/>
  <c r="H504" i="10"/>
  <c r="F504" i="10"/>
  <c r="E504" i="10"/>
  <c r="E503" i="10"/>
  <c r="F503" i="10"/>
  <c r="H502" i="10"/>
  <c r="F502" i="10"/>
  <c r="E502" i="10"/>
  <c r="H501" i="10"/>
  <c r="F501" i="10"/>
  <c r="E501" i="10"/>
  <c r="E500" i="10"/>
  <c r="H500" i="10"/>
  <c r="F499" i="10"/>
  <c r="E499" i="10"/>
  <c r="H499" i="10"/>
  <c r="E497" i="10"/>
  <c r="H497" i="10"/>
  <c r="F496" i="10"/>
  <c r="E496" i="10"/>
  <c r="G493" i="10"/>
  <c r="E493" i="10"/>
  <c r="C493" i="10"/>
  <c r="A493" i="10"/>
  <c r="B478" i="10"/>
  <c r="B474" i="10"/>
  <c r="B473" i="10"/>
  <c r="B472" i="10"/>
  <c r="B471" i="10"/>
  <c r="B470" i="10"/>
  <c r="B469" i="10"/>
  <c r="B468" i="10"/>
  <c r="B463" i="10"/>
  <c r="C459" i="10"/>
  <c r="B459" i="10"/>
  <c r="B454" i="10"/>
  <c r="B453" i="10"/>
  <c r="C446" i="10"/>
  <c r="C444" i="10"/>
  <c r="B437" i="10"/>
  <c r="B435" i="10"/>
  <c r="B434" i="10"/>
  <c r="B433" i="10"/>
  <c r="B431" i="10"/>
  <c r="B430" i="10"/>
  <c r="B429" i="10"/>
  <c r="B428" i="10"/>
  <c r="D424" i="10"/>
  <c r="B424" i="10"/>
  <c r="B423" i="10"/>
  <c r="D421" i="10"/>
  <c r="B421" i="10"/>
  <c r="B420" i="10"/>
  <c r="D418" i="10"/>
  <c r="B418" i="10"/>
  <c r="B417" i="10"/>
  <c r="B415" i="10"/>
  <c r="B414" i="10"/>
  <c r="A412" i="10"/>
  <c r="C389" i="10"/>
  <c r="CC730" i="10" s="1"/>
  <c r="C387" i="10"/>
  <c r="B436" i="10" s="1"/>
  <c r="C383" i="10"/>
  <c r="B432" i="10" s="1"/>
  <c r="C378" i="10"/>
  <c r="B427" i="10" s="1"/>
  <c r="C370" i="10"/>
  <c r="B458" i="10" s="1"/>
  <c r="C366" i="10"/>
  <c r="BN730" i="10" s="1"/>
  <c r="C364" i="10"/>
  <c r="BL730" i="10" s="1"/>
  <c r="C360" i="10"/>
  <c r="BK730" i="10" s="1"/>
  <c r="D329" i="10"/>
  <c r="C326" i="10"/>
  <c r="AY730" i="10" s="1"/>
  <c r="D319" i="10"/>
  <c r="C307" i="10"/>
  <c r="AJ730" i="10" s="1"/>
  <c r="D290" i="10"/>
  <c r="D283" i="10"/>
  <c r="C274" i="10"/>
  <c r="V730" i="10" s="1"/>
  <c r="D265" i="10"/>
  <c r="C253" i="10"/>
  <c r="C238" i="10"/>
  <c r="C234" i="10"/>
  <c r="C228" i="10"/>
  <c r="BY722" i="10" s="1"/>
  <c r="C227" i="10"/>
  <c r="BX722" i="10" s="1"/>
  <c r="C226" i="10"/>
  <c r="BW722" i="10" s="1"/>
  <c r="C224" i="10"/>
  <c r="BU722" i="10" s="1"/>
  <c r="C223" i="10"/>
  <c r="BT722" i="10" s="1"/>
  <c r="D221" i="10"/>
  <c r="CD722" i="10" s="1"/>
  <c r="C217" i="10"/>
  <c r="D433" i="10" s="1"/>
  <c r="B217" i="10"/>
  <c r="E216" i="10"/>
  <c r="D215" i="10"/>
  <c r="BP722" i="10" s="1"/>
  <c r="E214" i="10"/>
  <c r="D213" i="10"/>
  <c r="BJ722" i="10" s="1"/>
  <c r="D212" i="10"/>
  <c r="BG722" i="10" s="1"/>
  <c r="E211" i="10"/>
  <c r="E210" i="10"/>
  <c r="E209" i="10"/>
  <c r="C203" i="10"/>
  <c r="AQ722" i="10" s="1"/>
  <c r="B203" i="10"/>
  <c r="AP722" i="10" s="1"/>
  <c r="D202" i="10"/>
  <c r="AO722" i="10" s="1"/>
  <c r="E201" i="10"/>
  <c r="E200" i="10"/>
  <c r="E199" i="10"/>
  <c r="C472" i="10" s="1"/>
  <c r="E198" i="10"/>
  <c r="C471" i="10" s="1"/>
  <c r="E197" i="10"/>
  <c r="C470" i="10" s="1"/>
  <c r="E196" i="10"/>
  <c r="C469" i="10" s="1"/>
  <c r="E195" i="10"/>
  <c r="C468" i="10" s="1"/>
  <c r="D190" i="10"/>
  <c r="D437" i="10" s="1"/>
  <c r="C183" i="10"/>
  <c r="M722" i="10" s="1"/>
  <c r="C179" i="10"/>
  <c r="K722" i="10" s="1"/>
  <c r="C176" i="10"/>
  <c r="J722" i="10" s="1"/>
  <c r="C171" i="10"/>
  <c r="H722" i="10" s="1"/>
  <c r="C170" i="10"/>
  <c r="G722" i="10" s="1"/>
  <c r="C169" i="10"/>
  <c r="F722" i="10" s="1"/>
  <c r="C168" i="10"/>
  <c r="E722" i="10" s="1"/>
  <c r="C167" i="10"/>
  <c r="D722" i="10" s="1"/>
  <c r="E154" i="10"/>
  <c r="E153" i="10"/>
  <c r="E152" i="10"/>
  <c r="E151" i="10"/>
  <c r="C421" i="10" s="1"/>
  <c r="E150" i="10"/>
  <c r="C420" i="10" s="1"/>
  <c r="E148" i="10"/>
  <c r="E147" i="10"/>
  <c r="E146" i="10"/>
  <c r="E145" i="10"/>
  <c r="C418" i="10" s="1"/>
  <c r="E144" i="10"/>
  <c r="C417" i="10" s="1"/>
  <c r="D142" i="10"/>
  <c r="AL726" i="10" s="1"/>
  <c r="C142" i="10"/>
  <c r="AG726" i="10" s="1"/>
  <c r="B142" i="10"/>
  <c r="AB726" i="10" s="1"/>
  <c r="D141" i="10"/>
  <c r="AK726" i="10" s="1"/>
  <c r="E140" i="10"/>
  <c r="D139" i="10"/>
  <c r="AI726" i="10" s="1"/>
  <c r="C139" i="10"/>
  <c r="AD726" i="10" s="1"/>
  <c r="B139" i="10"/>
  <c r="D138" i="10"/>
  <c r="AH726" i="10" s="1"/>
  <c r="C138" i="10"/>
  <c r="AC726" i="10" s="1"/>
  <c r="B138" i="10"/>
  <c r="X726" i="10" s="1"/>
  <c r="E127" i="10"/>
  <c r="CE80" i="10"/>
  <c r="L612" i="10" s="1"/>
  <c r="CF79" i="10"/>
  <c r="CE79" i="10"/>
  <c r="S816" i="10" s="1"/>
  <c r="CE78" i="10"/>
  <c r="R816" i="10" s="1"/>
  <c r="E77" i="10"/>
  <c r="Q736" i="10" s="1"/>
  <c r="CE76" i="10"/>
  <c r="P816" i="10" s="1"/>
  <c r="O779" i="10"/>
  <c r="O778" i="10"/>
  <c r="O777" i="10"/>
  <c r="O776" i="10"/>
  <c r="O775" i="10"/>
  <c r="O773" i="10"/>
  <c r="O771" i="10"/>
  <c r="O770" i="10"/>
  <c r="O769" i="10"/>
  <c r="O768" i="10"/>
  <c r="O767" i="10"/>
  <c r="O765" i="10"/>
  <c r="O763" i="10"/>
  <c r="O762" i="10"/>
  <c r="O761" i="10"/>
  <c r="O760" i="10"/>
  <c r="O759" i="10"/>
  <c r="O757" i="10"/>
  <c r="O755" i="10"/>
  <c r="O754" i="10"/>
  <c r="O753" i="10"/>
  <c r="O752" i="10"/>
  <c r="O751" i="10"/>
  <c r="O749" i="10"/>
  <c r="O747" i="10"/>
  <c r="O746" i="10"/>
  <c r="O745" i="10"/>
  <c r="O744" i="10"/>
  <c r="O743" i="10"/>
  <c r="O741" i="10"/>
  <c r="O739" i="10"/>
  <c r="O738" i="10"/>
  <c r="O737" i="10"/>
  <c r="O736" i="10"/>
  <c r="O735" i="10"/>
  <c r="CE73" i="10"/>
  <c r="CD71" i="10"/>
  <c r="C575" i="10" s="1"/>
  <c r="V813" i="10"/>
  <c r="V815" i="10" s="1"/>
  <c r="M812" i="10"/>
  <c r="M811" i="10"/>
  <c r="M810" i="10"/>
  <c r="M809" i="10"/>
  <c r="M807" i="10"/>
  <c r="M805" i="10"/>
  <c r="M804" i="10"/>
  <c r="M803" i="10"/>
  <c r="M802" i="10"/>
  <c r="M801" i="10"/>
  <c r="M799" i="10"/>
  <c r="M797" i="10"/>
  <c r="M796" i="10"/>
  <c r="M795" i="10"/>
  <c r="M794" i="10"/>
  <c r="M793" i="10"/>
  <c r="M791" i="10"/>
  <c r="M789" i="10"/>
  <c r="M788" i="10"/>
  <c r="M787" i="10"/>
  <c r="M786" i="10"/>
  <c r="M785" i="10"/>
  <c r="M783" i="10"/>
  <c r="M781" i="10"/>
  <c r="M780" i="10"/>
  <c r="M779" i="10"/>
  <c r="M778" i="10"/>
  <c r="M777" i="10"/>
  <c r="M775" i="10"/>
  <c r="M773" i="10"/>
  <c r="M772" i="10"/>
  <c r="M771" i="10"/>
  <c r="M770" i="10"/>
  <c r="M769" i="10"/>
  <c r="M767" i="10"/>
  <c r="M765" i="10"/>
  <c r="M764" i="10"/>
  <c r="M763" i="10"/>
  <c r="M762" i="10"/>
  <c r="M761" i="10"/>
  <c r="M759" i="10"/>
  <c r="M757" i="10"/>
  <c r="M756" i="10"/>
  <c r="M755" i="10"/>
  <c r="M754" i="10"/>
  <c r="M753" i="10"/>
  <c r="M751" i="10"/>
  <c r="M749" i="10"/>
  <c r="M748" i="10"/>
  <c r="M747" i="10"/>
  <c r="M746" i="10"/>
  <c r="M745" i="10"/>
  <c r="M743" i="10"/>
  <c r="M741" i="10"/>
  <c r="M740" i="10"/>
  <c r="M739" i="10"/>
  <c r="M738" i="10"/>
  <c r="M737" i="10"/>
  <c r="M735" i="10"/>
  <c r="M734" i="10"/>
  <c r="U813" i="10"/>
  <c r="U815" i="10" s="1"/>
  <c r="L812" i="10"/>
  <c r="L811" i="10"/>
  <c r="L810" i="10"/>
  <c r="L809" i="10"/>
  <c r="L808" i="10"/>
  <c r="L807" i="10"/>
  <c r="L806" i="10"/>
  <c r="L805" i="10"/>
  <c r="L804" i="10"/>
  <c r="L803" i="10"/>
  <c r="L802" i="10"/>
  <c r="L801" i="10"/>
  <c r="L800" i="10"/>
  <c r="L799" i="10"/>
  <c r="L798" i="10"/>
  <c r="L797" i="10"/>
  <c r="L796" i="10"/>
  <c r="L795" i="10"/>
  <c r="L794" i="10"/>
  <c r="L793" i="10"/>
  <c r="L792" i="10"/>
  <c r="L791" i="10"/>
  <c r="L790" i="10"/>
  <c r="L789" i="10"/>
  <c r="L788" i="10"/>
  <c r="L787" i="10"/>
  <c r="L786" i="10"/>
  <c r="L785" i="10"/>
  <c r="L784" i="10"/>
  <c r="L783" i="10"/>
  <c r="L782" i="10"/>
  <c r="L781" i="10"/>
  <c r="L780" i="10"/>
  <c r="L779" i="10"/>
  <c r="L778" i="10"/>
  <c r="L777" i="10"/>
  <c r="L776" i="10"/>
  <c r="L775" i="10"/>
  <c r="L774" i="10"/>
  <c r="L773" i="10"/>
  <c r="L772" i="10"/>
  <c r="L771" i="10"/>
  <c r="L770" i="10"/>
  <c r="L769" i="10"/>
  <c r="L768" i="10"/>
  <c r="L767" i="10"/>
  <c r="L766" i="10"/>
  <c r="L765" i="10"/>
  <c r="L764" i="10"/>
  <c r="L763" i="10"/>
  <c r="L762" i="10"/>
  <c r="L761" i="10"/>
  <c r="L760" i="10"/>
  <c r="L759" i="10"/>
  <c r="L758" i="10"/>
  <c r="L757" i="10"/>
  <c r="L756" i="10"/>
  <c r="L755" i="10"/>
  <c r="L754" i="10"/>
  <c r="L753" i="10"/>
  <c r="L752" i="10"/>
  <c r="L751" i="10"/>
  <c r="L750" i="10"/>
  <c r="L749" i="10"/>
  <c r="L748" i="10"/>
  <c r="L747" i="10"/>
  <c r="L746" i="10"/>
  <c r="L745" i="10"/>
  <c r="L744" i="10"/>
  <c r="L743" i="10"/>
  <c r="L742" i="10"/>
  <c r="L741" i="10"/>
  <c r="L740" i="10"/>
  <c r="L739" i="10"/>
  <c r="L738" i="10"/>
  <c r="L737" i="10"/>
  <c r="L736" i="10"/>
  <c r="L735" i="10"/>
  <c r="L734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I812" i="10"/>
  <c r="I811" i="10"/>
  <c r="I810" i="10"/>
  <c r="I809" i="10"/>
  <c r="I808" i="10"/>
  <c r="I807" i="10"/>
  <c r="I806" i="10"/>
  <c r="I805" i="10"/>
  <c r="I804" i="10"/>
  <c r="I803" i="10"/>
  <c r="I802" i="10"/>
  <c r="I801" i="10"/>
  <c r="I800" i="10"/>
  <c r="I799" i="10"/>
  <c r="I798" i="10"/>
  <c r="I797" i="10"/>
  <c r="I796" i="10"/>
  <c r="I795" i="10"/>
  <c r="I794" i="10"/>
  <c r="I793" i="10"/>
  <c r="I792" i="10"/>
  <c r="I791" i="10"/>
  <c r="I790" i="10"/>
  <c r="I789" i="10"/>
  <c r="I788" i="10"/>
  <c r="I787" i="10"/>
  <c r="I786" i="10"/>
  <c r="I785" i="10"/>
  <c r="I784" i="10"/>
  <c r="I783" i="10"/>
  <c r="I782" i="10"/>
  <c r="I781" i="10"/>
  <c r="I780" i="10"/>
  <c r="I779" i="10"/>
  <c r="I778" i="10"/>
  <c r="I777" i="10"/>
  <c r="I776" i="10"/>
  <c r="I775" i="10"/>
  <c r="I774" i="10"/>
  <c r="I773" i="10"/>
  <c r="I772" i="10"/>
  <c r="I771" i="10"/>
  <c r="I770" i="10"/>
  <c r="I769" i="10"/>
  <c r="I768" i="10"/>
  <c r="I767" i="10"/>
  <c r="I766" i="10"/>
  <c r="I765" i="10"/>
  <c r="I764" i="10"/>
  <c r="I763" i="10"/>
  <c r="I762" i="10"/>
  <c r="I761" i="10"/>
  <c r="I760" i="10"/>
  <c r="I759" i="10"/>
  <c r="I758" i="10"/>
  <c r="I757" i="10"/>
  <c r="I756" i="10"/>
  <c r="I755" i="10"/>
  <c r="I754" i="10"/>
  <c r="I753" i="10"/>
  <c r="I752" i="10"/>
  <c r="I751" i="10"/>
  <c r="I750" i="10"/>
  <c r="I749" i="10"/>
  <c r="I748" i="10"/>
  <c r="I747" i="10"/>
  <c r="I746" i="10"/>
  <c r="I745" i="10"/>
  <c r="I744" i="10"/>
  <c r="I743" i="10"/>
  <c r="I742" i="10"/>
  <c r="I741" i="10"/>
  <c r="I740" i="10"/>
  <c r="I739" i="10"/>
  <c r="I738" i="10"/>
  <c r="I737" i="10"/>
  <c r="I736" i="10"/>
  <c r="I735" i="10"/>
  <c r="I734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6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G734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D812" i="10"/>
  <c r="D811" i="10"/>
  <c r="D809" i="10"/>
  <c r="D808" i="10"/>
  <c r="D807" i="10"/>
  <c r="D806" i="10"/>
  <c r="D805" i="10"/>
  <c r="D804" i="10"/>
  <c r="D803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CE60" i="10"/>
  <c r="E59" i="10"/>
  <c r="CE47" i="10"/>
  <c r="CF76" i="10" l="1"/>
  <c r="F52" i="10" s="1"/>
  <c r="F67" i="10" s="1"/>
  <c r="J737" i="10" s="1"/>
  <c r="E212" i="10"/>
  <c r="E215" i="10"/>
  <c r="E141" i="10"/>
  <c r="D463" i="10" s="1"/>
  <c r="D177" i="10"/>
  <c r="D434" i="10" s="1"/>
  <c r="D181" i="10"/>
  <c r="D435" i="10" s="1"/>
  <c r="C473" i="10"/>
  <c r="D275" i="10"/>
  <c r="D277" i="10" s="1"/>
  <c r="D361" i="10"/>
  <c r="N817" i="10" s="1"/>
  <c r="D372" i="10"/>
  <c r="D612" i="10"/>
  <c r="Y726" i="10"/>
  <c r="E139" i="10"/>
  <c r="C415" i="10" s="1"/>
  <c r="CB722" i="10"/>
  <c r="D236" i="10"/>
  <c r="B446" i="10" s="1"/>
  <c r="E730" i="10"/>
  <c r="D260" i="10"/>
  <c r="B444" i="10"/>
  <c r="CC722" i="10"/>
  <c r="D240" i="10"/>
  <c r="B447" i="10" s="1"/>
  <c r="D390" i="10"/>
  <c r="F390" i="10" s="1"/>
  <c r="B455" i="10"/>
  <c r="B204" i="10"/>
  <c r="D367" i="10"/>
  <c r="B464" i="10"/>
  <c r="B475" i="10"/>
  <c r="T816" i="10"/>
  <c r="O816" i="10"/>
  <c r="C463" i="10"/>
  <c r="B47" i="10"/>
  <c r="B49" i="10" s="1"/>
  <c r="M742" i="10"/>
  <c r="M750" i="10"/>
  <c r="M758" i="10"/>
  <c r="M766" i="10"/>
  <c r="M774" i="10"/>
  <c r="M782" i="10"/>
  <c r="M790" i="10"/>
  <c r="M798" i="10"/>
  <c r="M806" i="10"/>
  <c r="CE70" i="10"/>
  <c r="B51" i="10"/>
  <c r="B53" i="10" s="1"/>
  <c r="CE51" i="10"/>
  <c r="D802" i="10"/>
  <c r="D810" i="10"/>
  <c r="M736" i="10"/>
  <c r="M744" i="10"/>
  <c r="M752" i="10"/>
  <c r="M760" i="10"/>
  <c r="M768" i="10"/>
  <c r="M776" i="10"/>
  <c r="M784" i="10"/>
  <c r="M792" i="10"/>
  <c r="M800" i="10"/>
  <c r="M808" i="10"/>
  <c r="O740" i="10"/>
  <c r="I75" i="10"/>
  <c r="N740" i="10" s="1"/>
  <c r="O748" i="10"/>
  <c r="Q75" i="10"/>
  <c r="N748" i="10" s="1"/>
  <c r="O756" i="10"/>
  <c r="Y75" i="10"/>
  <c r="N756" i="10" s="1"/>
  <c r="O764" i="10"/>
  <c r="AG75" i="10"/>
  <c r="N764" i="10" s="1"/>
  <c r="O772" i="10"/>
  <c r="AO75" i="10"/>
  <c r="N772" i="10" s="1"/>
  <c r="B736" i="10"/>
  <c r="E498" i="10"/>
  <c r="D415" i="10"/>
  <c r="CE74" i="10"/>
  <c r="C464" i="10" s="1"/>
  <c r="C816" i="10"/>
  <c r="BI730" i="10"/>
  <c r="H612" i="10"/>
  <c r="CE61" i="10"/>
  <c r="O734" i="10"/>
  <c r="C75" i="10"/>
  <c r="O742" i="10"/>
  <c r="K75" i="10"/>
  <c r="N742" i="10" s="1"/>
  <c r="O750" i="10"/>
  <c r="S75" i="10"/>
  <c r="N750" i="10" s="1"/>
  <c r="O758" i="10"/>
  <c r="AA75" i="10"/>
  <c r="N758" i="10" s="1"/>
  <c r="O766" i="10"/>
  <c r="AI75" i="10"/>
  <c r="N766" i="10" s="1"/>
  <c r="O774" i="10"/>
  <c r="AQ75" i="10"/>
  <c r="N774" i="10" s="1"/>
  <c r="D75" i="10"/>
  <c r="N735" i="10" s="1"/>
  <c r="L75" i="10"/>
  <c r="N743" i="10" s="1"/>
  <c r="T75" i="10"/>
  <c r="N751" i="10" s="1"/>
  <c r="AB75" i="10"/>
  <c r="N759" i="10" s="1"/>
  <c r="AJ75" i="10"/>
  <c r="N767" i="10" s="1"/>
  <c r="AR75" i="10"/>
  <c r="N775" i="10" s="1"/>
  <c r="H503" i="10"/>
  <c r="H511" i="10"/>
  <c r="H515" i="10"/>
  <c r="E75" i="10"/>
  <c r="N736" i="10" s="1"/>
  <c r="M75" i="10"/>
  <c r="N744" i="10" s="1"/>
  <c r="U75" i="10"/>
  <c r="N752" i="10" s="1"/>
  <c r="AC75" i="10"/>
  <c r="N760" i="10" s="1"/>
  <c r="AK75" i="10"/>
  <c r="N768" i="10" s="1"/>
  <c r="AS75" i="10"/>
  <c r="N776" i="10" s="1"/>
  <c r="CE77" i="10"/>
  <c r="E203" i="10"/>
  <c r="C475" i="10" s="1"/>
  <c r="M817" i="10"/>
  <c r="BO730" i="10"/>
  <c r="B438" i="10"/>
  <c r="C447" i="10"/>
  <c r="F500" i="10"/>
  <c r="F508" i="10"/>
  <c r="F520" i="10"/>
  <c r="F526" i="10"/>
  <c r="F535" i="10"/>
  <c r="C615" i="10"/>
  <c r="F75" i="10"/>
  <c r="N737" i="10" s="1"/>
  <c r="N75" i="10"/>
  <c r="N745" i="10" s="1"/>
  <c r="V75" i="10"/>
  <c r="N753" i="10" s="1"/>
  <c r="AD75" i="10"/>
  <c r="N761" i="10" s="1"/>
  <c r="AL75" i="10"/>
  <c r="N769" i="10" s="1"/>
  <c r="AT75" i="10"/>
  <c r="N777" i="10" s="1"/>
  <c r="C438" i="10"/>
  <c r="G75" i="10"/>
  <c r="N738" i="10" s="1"/>
  <c r="O75" i="10"/>
  <c r="N746" i="10" s="1"/>
  <c r="W75" i="10"/>
  <c r="N754" i="10" s="1"/>
  <c r="AE75" i="10"/>
  <c r="N762" i="10" s="1"/>
  <c r="AM75" i="10"/>
  <c r="N770" i="10" s="1"/>
  <c r="AU75" i="10"/>
  <c r="N778" i="10" s="1"/>
  <c r="E138" i="10"/>
  <c r="C414" i="10" s="1"/>
  <c r="C204" i="10"/>
  <c r="D217" i="10"/>
  <c r="D229" i="10"/>
  <c r="D314" i="10"/>
  <c r="F498" i="10"/>
  <c r="F506" i="10"/>
  <c r="F518" i="10"/>
  <c r="F524" i="10"/>
  <c r="F530" i="10"/>
  <c r="F534" i="10"/>
  <c r="F538" i="10"/>
  <c r="H75" i="10"/>
  <c r="N739" i="10" s="1"/>
  <c r="P75" i="10"/>
  <c r="N747" i="10" s="1"/>
  <c r="X75" i="10"/>
  <c r="N755" i="10" s="1"/>
  <c r="AF75" i="10"/>
  <c r="N763" i="10" s="1"/>
  <c r="AN75" i="10"/>
  <c r="N771" i="10" s="1"/>
  <c r="AV75" i="10"/>
  <c r="N779" i="10" s="1"/>
  <c r="D186" i="10"/>
  <c r="D436" i="10" s="1"/>
  <c r="D204" i="10"/>
  <c r="E213" i="10"/>
  <c r="D817" i="10"/>
  <c r="BQ730" i="10"/>
  <c r="B439" i="10"/>
  <c r="F497" i="10"/>
  <c r="F505" i="10"/>
  <c r="F517" i="10"/>
  <c r="F523" i="10"/>
  <c r="F544" i="10"/>
  <c r="CE63" i="10"/>
  <c r="CE64" i="10"/>
  <c r="CE65" i="10"/>
  <c r="CE66" i="10"/>
  <c r="CE68" i="10"/>
  <c r="I817" i="10"/>
  <c r="BV730" i="10"/>
  <c r="C439" i="10"/>
  <c r="C445" i="10"/>
  <c r="F546" i="10"/>
  <c r="I612" i="10"/>
  <c r="F815" i="10"/>
  <c r="G815" i="10"/>
  <c r="H815" i="10"/>
  <c r="I815" i="10"/>
  <c r="K815" i="10"/>
  <c r="L815" i="10"/>
  <c r="CE69" i="10"/>
  <c r="J75" i="10"/>
  <c r="N741" i="10" s="1"/>
  <c r="R75" i="10"/>
  <c r="N749" i="10" s="1"/>
  <c r="Z75" i="10"/>
  <c r="N757" i="10" s="1"/>
  <c r="AH75" i="10"/>
  <c r="N765" i="10" s="1"/>
  <c r="AP75" i="10"/>
  <c r="N773" i="10" s="1"/>
  <c r="E142" i="10"/>
  <c r="D464" i="10" s="1"/>
  <c r="D173" i="10"/>
  <c r="D428" i="10" s="1"/>
  <c r="E202" i="10"/>
  <c r="C474" i="10" s="1"/>
  <c r="D328" i="10"/>
  <c r="D330" i="10" s="1"/>
  <c r="L817" i="10"/>
  <c r="BZ730" i="10"/>
  <c r="J612" i="10"/>
  <c r="S815" i="10"/>
  <c r="C815" i="10"/>
  <c r="Q815" i="10"/>
  <c r="R815" i="10"/>
  <c r="T815" i="10"/>
  <c r="P815" i="10"/>
  <c r="AJ52" i="10" l="1"/>
  <c r="AJ67" i="10" s="1"/>
  <c r="J767" i="10" s="1"/>
  <c r="S52" i="10"/>
  <c r="S67" i="10" s="1"/>
  <c r="J750" i="10" s="1"/>
  <c r="AY52" i="10"/>
  <c r="AY67" i="10" s="1"/>
  <c r="J782" i="10" s="1"/>
  <c r="BP52" i="10"/>
  <c r="BP67" i="10" s="1"/>
  <c r="J799" i="10" s="1"/>
  <c r="D52" i="10"/>
  <c r="D67" i="10" s="1"/>
  <c r="J735" i="10" s="1"/>
  <c r="C52" i="10"/>
  <c r="AI52" i="10"/>
  <c r="AI67" i="10" s="1"/>
  <c r="J766" i="10" s="1"/>
  <c r="BO52" i="10"/>
  <c r="BO67" i="10" s="1"/>
  <c r="J798" i="10" s="1"/>
  <c r="AZ52" i="10"/>
  <c r="AZ67" i="10" s="1"/>
  <c r="J783" i="10" s="1"/>
  <c r="T52" i="10"/>
  <c r="T67" i="10" s="1"/>
  <c r="J751" i="10" s="1"/>
  <c r="K52" i="10"/>
  <c r="K67" i="10" s="1"/>
  <c r="J742" i="10" s="1"/>
  <c r="AA52" i="10"/>
  <c r="AA67" i="10" s="1"/>
  <c r="J758" i="10" s="1"/>
  <c r="AQ52" i="10"/>
  <c r="AQ67" i="10" s="1"/>
  <c r="J774" i="10" s="1"/>
  <c r="BG52" i="10"/>
  <c r="BG67" i="10" s="1"/>
  <c r="J790" i="10" s="1"/>
  <c r="BW52" i="10"/>
  <c r="BW67" i="10" s="1"/>
  <c r="J806" i="10" s="1"/>
  <c r="BN52" i="10"/>
  <c r="BN67" i="10" s="1"/>
  <c r="J797" i="10" s="1"/>
  <c r="B465" i="10"/>
  <c r="AH52" i="10"/>
  <c r="AH67" i="10" s="1"/>
  <c r="J765" i="10" s="1"/>
  <c r="B476" i="10"/>
  <c r="BX52" i="10"/>
  <c r="BX67" i="10" s="1"/>
  <c r="J807" i="10" s="1"/>
  <c r="BH52" i="10"/>
  <c r="BH67" i="10" s="1"/>
  <c r="J791" i="10" s="1"/>
  <c r="AR52" i="10"/>
  <c r="AR67" i="10" s="1"/>
  <c r="J775" i="10" s="1"/>
  <c r="AB52" i="10"/>
  <c r="AB67" i="10" s="1"/>
  <c r="J759" i="10" s="1"/>
  <c r="L52" i="10"/>
  <c r="L67" i="10" s="1"/>
  <c r="J743" i="10" s="1"/>
  <c r="G52" i="10"/>
  <c r="G67" i="10" s="1"/>
  <c r="J738" i="10" s="1"/>
  <c r="O52" i="10"/>
  <c r="O67" i="10" s="1"/>
  <c r="J746" i="10" s="1"/>
  <c r="W52" i="10"/>
  <c r="W67" i="10" s="1"/>
  <c r="J754" i="10" s="1"/>
  <c r="AE52" i="10"/>
  <c r="AE67" i="10" s="1"/>
  <c r="J762" i="10" s="1"/>
  <c r="AM52" i="10"/>
  <c r="AM67" i="10" s="1"/>
  <c r="J770" i="10" s="1"/>
  <c r="AU52" i="10"/>
  <c r="AU67" i="10" s="1"/>
  <c r="J778" i="10" s="1"/>
  <c r="BC52" i="10"/>
  <c r="BC67" i="10" s="1"/>
  <c r="J786" i="10" s="1"/>
  <c r="BK52" i="10"/>
  <c r="BK67" i="10" s="1"/>
  <c r="J794" i="10" s="1"/>
  <c r="BS52" i="10"/>
  <c r="BS67" i="10" s="1"/>
  <c r="J802" i="10" s="1"/>
  <c r="CA52" i="10"/>
  <c r="CA67" i="10" s="1"/>
  <c r="J810" i="10" s="1"/>
  <c r="AX52" i="10"/>
  <c r="AX67" i="10" s="1"/>
  <c r="J781" i="10" s="1"/>
  <c r="R52" i="10"/>
  <c r="R67" i="10" s="1"/>
  <c r="J749" i="10" s="1"/>
  <c r="E217" i="10"/>
  <c r="C478" i="10" s="1"/>
  <c r="CB52" i="10"/>
  <c r="CB67" i="10" s="1"/>
  <c r="J811" i="10" s="1"/>
  <c r="BT52" i="10"/>
  <c r="BT67" i="10" s="1"/>
  <c r="J803" i="10" s="1"/>
  <c r="BL52" i="10"/>
  <c r="BL67" i="10" s="1"/>
  <c r="J795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E52" i="10"/>
  <c r="E67" i="10" s="1"/>
  <c r="J736" i="10" s="1"/>
  <c r="I52" i="10"/>
  <c r="I67" i="10" s="1"/>
  <c r="J740" i="10" s="1"/>
  <c r="M52" i="10"/>
  <c r="M67" i="10" s="1"/>
  <c r="J744" i="10" s="1"/>
  <c r="Q52" i="10"/>
  <c r="Q67" i="10" s="1"/>
  <c r="J748" i="10" s="1"/>
  <c r="U52" i="10"/>
  <c r="U67" i="10" s="1"/>
  <c r="J752" i="10" s="1"/>
  <c r="Y52" i="10"/>
  <c r="Y67" i="10" s="1"/>
  <c r="J756" i="10" s="1"/>
  <c r="AC52" i="10"/>
  <c r="AC67" i="10" s="1"/>
  <c r="J760" i="10" s="1"/>
  <c r="AG52" i="10"/>
  <c r="AG67" i="10" s="1"/>
  <c r="J764" i="10" s="1"/>
  <c r="AK52" i="10"/>
  <c r="AK67" i="10" s="1"/>
  <c r="J768" i="10" s="1"/>
  <c r="AO52" i="10"/>
  <c r="AO67" i="10" s="1"/>
  <c r="J772" i="10" s="1"/>
  <c r="AS52" i="10"/>
  <c r="AS67" i="10" s="1"/>
  <c r="J776" i="10" s="1"/>
  <c r="AW52" i="10"/>
  <c r="AW67" i="10" s="1"/>
  <c r="J780" i="10" s="1"/>
  <c r="BA52" i="10"/>
  <c r="BA67" i="10" s="1"/>
  <c r="J784" i="10" s="1"/>
  <c r="BE52" i="10"/>
  <c r="BE67" i="10" s="1"/>
  <c r="J788" i="10" s="1"/>
  <c r="BI52" i="10"/>
  <c r="BI67" i="10" s="1"/>
  <c r="J792" i="10" s="1"/>
  <c r="BM52" i="10"/>
  <c r="BM67" i="10" s="1"/>
  <c r="J796" i="10" s="1"/>
  <c r="BQ52" i="10"/>
  <c r="BQ67" i="10" s="1"/>
  <c r="J800" i="10" s="1"/>
  <c r="BU52" i="10"/>
  <c r="BU67" i="10" s="1"/>
  <c r="J804" i="10" s="1"/>
  <c r="BY52" i="10"/>
  <c r="BY67" i="10" s="1"/>
  <c r="J808" i="10" s="1"/>
  <c r="CC52" i="10"/>
  <c r="CC67" i="10" s="1"/>
  <c r="J812" i="10" s="1"/>
  <c r="BF52" i="10"/>
  <c r="BF67" i="10" s="1"/>
  <c r="J789" i="10" s="1"/>
  <c r="AP52" i="10"/>
  <c r="AP67" i="10" s="1"/>
  <c r="J773" i="10" s="1"/>
  <c r="Z52" i="10"/>
  <c r="Z67" i="10" s="1"/>
  <c r="J757" i="10" s="1"/>
  <c r="J52" i="10"/>
  <c r="J67" i="10" s="1"/>
  <c r="J741" i="10" s="1"/>
  <c r="D465" i="10"/>
  <c r="D815" i="10"/>
  <c r="D292" i="10"/>
  <c r="D341" i="10" s="1"/>
  <c r="C481" i="10" s="1"/>
  <c r="BR52" i="10"/>
  <c r="BR67" i="10" s="1"/>
  <c r="J801" i="10" s="1"/>
  <c r="BB52" i="10"/>
  <c r="BB67" i="10" s="1"/>
  <c r="J785" i="10" s="1"/>
  <c r="AL52" i="10"/>
  <c r="AL67" i="10" s="1"/>
  <c r="J769" i="10" s="1"/>
  <c r="V52" i="10"/>
  <c r="V67" i="10" s="1"/>
  <c r="J753" i="10" s="1"/>
  <c r="BV52" i="10"/>
  <c r="BV67" i="10" s="1"/>
  <c r="J805" i="10" s="1"/>
  <c r="BZ52" i="10"/>
  <c r="BZ67" i="10" s="1"/>
  <c r="J809" i="10" s="1"/>
  <c r="AT52" i="10"/>
  <c r="AT67" i="10" s="1"/>
  <c r="J777" i="10" s="1"/>
  <c r="N52" i="10"/>
  <c r="N67" i="10" s="1"/>
  <c r="J745" i="10" s="1"/>
  <c r="AD52" i="10"/>
  <c r="AD67" i="10" s="1"/>
  <c r="J761" i="10" s="1"/>
  <c r="BJ52" i="10"/>
  <c r="BJ67" i="10" s="1"/>
  <c r="J793" i="10" s="1"/>
  <c r="B441" i="10"/>
  <c r="C448" i="10"/>
  <c r="D368" i="10"/>
  <c r="D373" i="10" s="1"/>
  <c r="D391" i="10" s="1"/>
  <c r="D393" i="10" s="1"/>
  <c r="D396" i="10" s="1"/>
  <c r="C67" i="10"/>
  <c r="D339" i="10"/>
  <c r="C482" i="10" s="1"/>
  <c r="M815" i="10"/>
  <c r="L816" i="10"/>
  <c r="C440" i="10"/>
  <c r="D816" i="10"/>
  <c r="C427" i="10"/>
  <c r="CA48" i="10"/>
  <c r="CA62" i="10" s="1"/>
  <c r="BS48" i="10"/>
  <c r="BS62" i="10" s="1"/>
  <c r="BK48" i="10"/>
  <c r="BK62" i="10" s="1"/>
  <c r="BC48" i="10"/>
  <c r="BC62" i="10" s="1"/>
  <c r="AU48" i="10"/>
  <c r="AU62" i="10" s="1"/>
  <c r="AM48" i="10"/>
  <c r="AM62" i="10" s="1"/>
  <c r="AE48" i="10"/>
  <c r="AE62" i="10" s="1"/>
  <c r="W48" i="10"/>
  <c r="W62" i="10" s="1"/>
  <c r="O48" i="10"/>
  <c r="O62" i="10" s="1"/>
  <c r="G48" i="10"/>
  <c r="G62" i="10" s="1"/>
  <c r="BY48" i="10"/>
  <c r="BY62" i="10" s="1"/>
  <c r="BA48" i="10"/>
  <c r="BA62" i="10" s="1"/>
  <c r="AK48" i="10"/>
  <c r="AK62" i="10" s="1"/>
  <c r="M48" i="10"/>
  <c r="M62" i="10" s="1"/>
  <c r="CC48" i="10"/>
  <c r="CC62" i="10" s="1"/>
  <c r="BM48" i="10"/>
  <c r="BM62" i="10" s="1"/>
  <c r="BE48" i="10"/>
  <c r="BE62" i="10" s="1"/>
  <c r="AO48" i="10"/>
  <c r="AO62" i="10" s="1"/>
  <c r="AG48" i="10"/>
  <c r="AG62" i="10" s="1"/>
  <c r="Q48" i="10"/>
  <c r="Q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I48" i="10"/>
  <c r="BI62" i="10" s="1"/>
  <c r="AS48" i="10"/>
  <c r="AS62" i="10" s="1"/>
  <c r="U48" i="10"/>
  <c r="U62" i="10" s="1"/>
  <c r="E48" i="10"/>
  <c r="E62" i="10" s="1"/>
  <c r="BQ48" i="10"/>
  <c r="BQ62" i="10" s="1"/>
  <c r="AC48" i="10"/>
  <c r="AC62" i="10" s="1"/>
  <c r="BU48" i="10"/>
  <c r="BU62" i="10" s="1"/>
  <c r="AW48" i="10"/>
  <c r="AW62" i="10" s="1"/>
  <c r="Y48" i="10"/>
  <c r="Y62" i="10" s="1"/>
  <c r="I48" i="10"/>
  <c r="I62" i="10" s="1"/>
  <c r="BL48" i="10"/>
  <c r="BL62" i="10" s="1"/>
  <c r="H48" i="10"/>
  <c r="H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T48" i="10"/>
  <c r="BT62" i="10" s="1"/>
  <c r="AV48" i="10"/>
  <c r="AV62" i="10" s="1"/>
  <c r="AF48" i="10"/>
  <c r="AF62" i="10" s="1"/>
  <c r="P48" i="10"/>
  <c r="P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CB48" i="10"/>
  <c r="CB62" i="10" s="1"/>
  <c r="BD48" i="10"/>
  <c r="BD62" i="10" s="1"/>
  <c r="AN48" i="10"/>
  <c r="AN62" i="10" s="1"/>
  <c r="X48" i="10"/>
  <c r="X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K816" i="10"/>
  <c r="C434" i="10"/>
  <c r="B445" i="10"/>
  <c r="D242" i="10"/>
  <c r="B448" i="10" s="1"/>
  <c r="I816" i="10"/>
  <c r="C432" i="10"/>
  <c r="H816" i="10"/>
  <c r="C431" i="10"/>
  <c r="B440" i="10"/>
  <c r="G816" i="10"/>
  <c r="F612" i="10"/>
  <c r="C430" i="10"/>
  <c r="N734" i="10"/>
  <c r="N815" i="10" s="1"/>
  <c r="CE75" i="10"/>
  <c r="M816" i="10"/>
  <c r="C458" i="10"/>
  <c r="F816" i="10"/>
  <c r="C429" i="10"/>
  <c r="O815" i="10"/>
  <c r="E204" i="10"/>
  <c r="C476" i="10" s="1"/>
  <c r="D438" i="10"/>
  <c r="Q816" i="10"/>
  <c r="G612" i="10"/>
  <c r="CF77" i="10"/>
  <c r="CE52" i="10" l="1"/>
  <c r="CE67" i="10"/>
  <c r="J734" i="10"/>
  <c r="J815" i="10" s="1"/>
  <c r="E782" i="10"/>
  <c r="AY71" i="10"/>
  <c r="E748" i="10"/>
  <c r="Q71" i="10"/>
  <c r="E784" i="10"/>
  <c r="BA71" i="10"/>
  <c r="E786" i="10"/>
  <c r="BC71" i="10"/>
  <c r="E773" i="10"/>
  <c r="AP71" i="10"/>
  <c r="E811" i="10"/>
  <c r="CB71" i="10"/>
  <c r="E790" i="10"/>
  <c r="BG71" i="10"/>
  <c r="E743" i="10"/>
  <c r="L71" i="10"/>
  <c r="E807" i="10"/>
  <c r="BX71" i="10"/>
  <c r="E800" i="10"/>
  <c r="BQ71" i="10"/>
  <c r="E761" i="10"/>
  <c r="AD71" i="10"/>
  <c r="E764" i="10"/>
  <c r="AG71" i="10"/>
  <c r="E808" i="10"/>
  <c r="BY71" i="10"/>
  <c r="E794" i="10"/>
  <c r="BK71" i="10"/>
  <c r="E765" i="10"/>
  <c r="AH71" i="10"/>
  <c r="E799" i="10"/>
  <c r="BP71" i="10"/>
  <c r="E751" i="10"/>
  <c r="T71" i="10"/>
  <c r="E789" i="10"/>
  <c r="BF71" i="10"/>
  <c r="E742" i="10"/>
  <c r="K71" i="10"/>
  <c r="E806" i="10"/>
  <c r="BW71" i="10"/>
  <c r="E759" i="10"/>
  <c r="AB71" i="10"/>
  <c r="E795" i="10"/>
  <c r="BL71" i="10"/>
  <c r="E752" i="10"/>
  <c r="U71" i="10"/>
  <c r="E777" i="10"/>
  <c r="AT71" i="10"/>
  <c r="E788" i="10"/>
  <c r="BE71" i="10"/>
  <c r="E746" i="10"/>
  <c r="O71" i="10"/>
  <c r="E810" i="10"/>
  <c r="CA71" i="10"/>
  <c r="E760" i="10"/>
  <c r="AC71" i="10"/>
  <c r="E769" i="10"/>
  <c r="AL71" i="10"/>
  <c r="E797" i="10"/>
  <c r="BN71" i="10"/>
  <c r="E750" i="10"/>
  <c r="S71" i="10"/>
  <c r="E747" i="10"/>
  <c r="P71" i="10"/>
  <c r="E767" i="10"/>
  <c r="AJ71" i="10"/>
  <c r="E740" i="10"/>
  <c r="I71" i="10"/>
  <c r="E776" i="10"/>
  <c r="AS71" i="10"/>
  <c r="E785" i="10"/>
  <c r="BB71" i="10"/>
  <c r="E796" i="10"/>
  <c r="BM71" i="10"/>
  <c r="E754" i="10"/>
  <c r="W71" i="10"/>
  <c r="E735" i="10"/>
  <c r="D71" i="10"/>
  <c r="CE48" i="10"/>
  <c r="C62" i="10"/>
  <c r="E739" i="10"/>
  <c r="H71" i="10"/>
  <c r="E802" i="10"/>
  <c r="BS71" i="10"/>
  <c r="E741" i="10"/>
  <c r="J71" i="10"/>
  <c r="E805" i="10"/>
  <c r="BV71" i="10"/>
  <c r="E758" i="10"/>
  <c r="AA71" i="10"/>
  <c r="E763" i="10"/>
  <c r="AF71" i="10"/>
  <c r="E775" i="10"/>
  <c r="AR71" i="10"/>
  <c r="E756" i="10"/>
  <c r="Y71" i="10"/>
  <c r="E792" i="10"/>
  <c r="BI71" i="10"/>
  <c r="E793" i="10"/>
  <c r="BJ71" i="10"/>
  <c r="E812" i="10"/>
  <c r="CC71" i="10"/>
  <c r="E762" i="10"/>
  <c r="AE71" i="10"/>
  <c r="E787" i="10"/>
  <c r="BD71" i="10"/>
  <c r="E736" i="10"/>
  <c r="E71" i="10"/>
  <c r="E772" i="10"/>
  <c r="AO71" i="10"/>
  <c r="E749" i="10"/>
  <c r="R71" i="10"/>
  <c r="E755" i="10"/>
  <c r="X71" i="10"/>
  <c r="E766" i="10"/>
  <c r="AI71" i="10"/>
  <c r="E779" i="10"/>
  <c r="AV71" i="10"/>
  <c r="E783" i="10"/>
  <c r="AZ71" i="10"/>
  <c r="E780" i="10"/>
  <c r="AW71" i="10"/>
  <c r="E737" i="10"/>
  <c r="F71" i="10"/>
  <c r="E801" i="10"/>
  <c r="BR71" i="10"/>
  <c r="E744" i="10"/>
  <c r="M71" i="10"/>
  <c r="E770" i="10"/>
  <c r="AM71" i="10"/>
  <c r="E753" i="10"/>
  <c r="V71" i="10"/>
  <c r="E781" i="10"/>
  <c r="AX71" i="10"/>
  <c r="E798" i="10"/>
  <c r="BO71" i="10"/>
  <c r="E738" i="10"/>
  <c r="G71" i="10"/>
  <c r="N816" i="10"/>
  <c r="K612" i="10"/>
  <c r="C465" i="10"/>
  <c r="E757" i="10"/>
  <c r="Z71" i="10"/>
  <c r="E771" i="10"/>
  <c r="AN71" i="10"/>
  <c r="E774" i="10"/>
  <c r="AQ71" i="10"/>
  <c r="E803" i="10"/>
  <c r="BT71" i="10"/>
  <c r="E791" i="10"/>
  <c r="BH71" i="10"/>
  <c r="E804" i="10"/>
  <c r="BU71" i="10"/>
  <c r="E745" i="10"/>
  <c r="N71" i="10"/>
  <c r="E809" i="10"/>
  <c r="BZ71" i="10"/>
  <c r="E768" i="10"/>
  <c r="AK71" i="10"/>
  <c r="E778" i="10"/>
  <c r="AU71" i="10"/>
  <c r="C433" i="10" l="1"/>
  <c r="J816" i="10"/>
  <c r="C678" i="10"/>
  <c r="C506" i="10"/>
  <c r="G506" i="10" s="1"/>
  <c r="C628" i="10"/>
  <c r="C545" i="10"/>
  <c r="C683" i="10"/>
  <c r="C511" i="10"/>
  <c r="G511" i="10" s="1"/>
  <c r="C696" i="10"/>
  <c r="C524" i="10"/>
  <c r="C690" i="10"/>
  <c r="C518" i="10"/>
  <c r="C567" i="10"/>
  <c r="C642" i="10"/>
  <c r="E734" i="10"/>
  <c r="E815" i="10" s="1"/>
  <c r="CE62" i="10"/>
  <c r="C71" i="10"/>
  <c r="C547" i="10"/>
  <c r="C632" i="10"/>
  <c r="C509" i="10"/>
  <c r="C681" i="10"/>
  <c r="C694" i="10"/>
  <c r="C522" i="10"/>
  <c r="C711" i="10"/>
  <c r="C539" i="10"/>
  <c r="G539" i="10" s="1"/>
  <c r="C568" i="10"/>
  <c r="C643" i="10"/>
  <c r="C561" i="10"/>
  <c r="C621" i="10"/>
  <c r="C698" i="10"/>
  <c r="C526" i="10"/>
  <c r="C677" i="10"/>
  <c r="C505" i="10"/>
  <c r="G505" i="10" s="1"/>
  <c r="C548" i="10"/>
  <c r="C633" i="10"/>
  <c r="C616" i="10"/>
  <c r="C543" i="10"/>
  <c r="C627" i="10"/>
  <c r="C560" i="10"/>
  <c r="C702" i="10"/>
  <c r="C530" i="10"/>
  <c r="C565" i="10"/>
  <c r="C640" i="10"/>
  <c r="C706" i="10"/>
  <c r="C534" i="10"/>
  <c r="G534" i="10" s="1"/>
  <c r="C675" i="10"/>
  <c r="C503" i="10"/>
  <c r="G503" i="10" s="1"/>
  <c r="C710" i="10"/>
  <c r="C538" i="10"/>
  <c r="G538" i="10" s="1"/>
  <c r="C686" i="10"/>
  <c r="C514" i="10"/>
  <c r="C676" i="10"/>
  <c r="C504" i="10"/>
  <c r="G504" i="10" s="1"/>
  <c r="C695" i="10"/>
  <c r="C523" i="10"/>
  <c r="G523" i="10" s="1"/>
  <c r="C552" i="10"/>
  <c r="C618" i="10"/>
  <c r="C687" i="10"/>
  <c r="C515" i="10"/>
  <c r="G515" i="10" s="1"/>
  <c r="C679" i="10"/>
  <c r="C507" i="10"/>
  <c r="C708" i="10"/>
  <c r="C536" i="10"/>
  <c r="G536" i="10" s="1"/>
  <c r="C671" i="10"/>
  <c r="C499" i="10"/>
  <c r="G499" i="10" s="1"/>
  <c r="C700" i="10"/>
  <c r="C528" i="10"/>
  <c r="G528" i="10" s="1"/>
  <c r="C670" i="10"/>
  <c r="C498" i="10"/>
  <c r="C555" i="10"/>
  <c r="C617" i="10"/>
  <c r="C525" i="10"/>
  <c r="G525" i="10" s="1"/>
  <c r="C697" i="10"/>
  <c r="C639" i="10"/>
  <c r="C564" i="10"/>
  <c r="C688" i="10"/>
  <c r="C516" i="10"/>
  <c r="G516" i="10" s="1"/>
  <c r="C674" i="10"/>
  <c r="C502" i="10"/>
  <c r="G502" i="10" s="1"/>
  <c r="C559" i="10"/>
  <c r="C619" i="10"/>
  <c r="C680" i="10"/>
  <c r="C508" i="10"/>
  <c r="G508" i="10" s="1"/>
  <c r="C557" i="10"/>
  <c r="C637" i="10"/>
  <c r="C551" i="10"/>
  <c r="C629" i="10"/>
  <c r="C556" i="10"/>
  <c r="C635" i="10"/>
  <c r="C562" i="10"/>
  <c r="C623" i="10"/>
  <c r="C573" i="10"/>
  <c r="C622" i="10"/>
  <c r="C682" i="10"/>
  <c r="C510" i="10"/>
  <c r="C691" i="10"/>
  <c r="C519" i="10"/>
  <c r="G519" i="10" s="1"/>
  <c r="C563" i="10"/>
  <c r="C626" i="10"/>
  <c r="C620" i="10"/>
  <c r="C574" i="10"/>
  <c r="C669" i="10"/>
  <c r="C497" i="10"/>
  <c r="G497" i="10" s="1"/>
  <c r="C647" i="10"/>
  <c r="C572" i="10"/>
  <c r="C699" i="10"/>
  <c r="C527" i="10"/>
  <c r="G527" i="10" s="1"/>
  <c r="C630" i="10"/>
  <c r="C546" i="10"/>
  <c r="C500" i="10"/>
  <c r="G500" i="10" s="1"/>
  <c r="C672" i="10"/>
  <c r="C553" i="10"/>
  <c r="C636" i="10"/>
  <c r="C571" i="10"/>
  <c r="C646" i="10"/>
  <c r="C713" i="10"/>
  <c r="C541" i="10"/>
  <c r="C709" i="10"/>
  <c r="C537" i="10"/>
  <c r="G537" i="10" s="1"/>
  <c r="C684" i="10"/>
  <c r="C512" i="10"/>
  <c r="C712" i="10"/>
  <c r="C540" i="10"/>
  <c r="G540" i="10" s="1"/>
  <c r="C566" i="10"/>
  <c r="C641" i="10"/>
  <c r="C705" i="10"/>
  <c r="C533" i="10"/>
  <c r="G533" i="10" s="1"/>
  <c r="C532" i="10"/>
  <c r="G532" i="10" s="1"/>
  <c r="C704" i="10"/>
  <c r="C542" i="10"/>
  <c r="C631" i="10"/>
  <c r="C689" i="10"/>
  <c r="C517" i="10"/>
  <c r="C549" i="10"/>
  <c r="C624" i="10"/>
  <c r="C634" i="10"/>
  <c r="C554" i="10"/>
  <c r="C692" i="10"/>
  <c r="C520" i="10"/>
  <c r="C673" i="10"/>
  <c r="C501" i="10"/>
  <c r="G501" i="10" s="1"/>
  <c r="C638" i="10"/>
  <c r="C558" i="10"/>
  <c r="C701" i="10"/>
  <c r="C529" i="10"/>
  <c r="C703" i="10"/>
  <c r="C531" i="10"/>
  <c r="C614" i="10"/>
  <c r="C550" i="10"/>
  <c r="G550" i="10" s="1"/>
  <c r="C693" i="10"/>
  <c r="C521" i="10"/>
  <c r="C685" i="10"/>
  <c r="C513" i="10"/>
  <c r="C645" i="10"/>
  <c r="C570" i="10"/>
  <c r="C569" i="10"/>
  <c r="C644" i="10"/>
  <c r="C707" i="10"/>
  <c r="C535" i="10"/>
  <c r="G535" i="10" s="1"/>
  <c r="C625" i="10"/>
  <c r="C544" i="10"/>
  <c r="G544" i="10" s="1"/>
  <c r="G524" i="10" l="1"/>
  <c r="H524" i="10" s="1"/>
  <c r="G530" i="10"/>
  <c r="H530" i="10" s="1"/>
  <c r="C668" i="10"/>
  <c r="C715" i="10" s="1"/>
  <c r="C496" i="10"/>
  <c r="E816" i="10"/>
  <c r="C428" i="10"/>
  <c r="C441" i="10" s="1"/>
  <c r="CE71" i="10"/>
  <c r="C716" i="10" s="1"/>
  <c r="G512" i="10"/>
  <c r="H512" i="10" s="1"/>
  <c r="G526" i="10"/>
  <c r="H526" i="10" s="1"/>
  <c r="G522" i="10"/>
  <c r="H522" i="10" s="1"/>
  <c r="G513" i="10"/>
  <c r="H513" i="10" s="1"/>
  <c r="G545" i="10"/>
  <c r="H545" i="10" s="1"/>
  <c r="G517" i="10"/>
  <c r="H517" i="10" s="1"/>
  <c r="H546" i="10"/>
  <c r="G546" i="10"/>
  <c r="G498" i="10"/>
  <c r="H498" i="10" s="1"/>
  <c r="G507" i="10"/>
  <c r="H507" i="10"/>
  <c r="G529" i="10"/>
  <c r="H529" i="10" s="1"/>
  <c r="G510" i="10"/>
  <c r="H510" i="10" s="1"/>
  <c r="C648" i="10"/>
  <c r="M716" i="10" s="1"/>
  <c r="Y816" i="10" s="1"/>
  <c r="D615" i="10"/>
  <c r="G509" i="10"/>
  <c r="H509" i="10" s="1"/>
  <c r="G518" i="10"/>
  <c r="H518" i="10" s="1"/>
  <c r="G521" i="10"/>
  <c r="H521" i="10" s="1"/>
  <c r="G531" i="10"/>
  <c r="H531" i="10" s="1"/>
  <c r="G520" i="10"/>
  <c r="H520" i="10" s="1"/>
  <c r="G514" i="10"/>
  <c r="H514" i="10" s="1"/>
  <c r="G496" i="10" l="1"/>
  <c r="H496" i="10" s="1"/>
  <c r="D711" i="10"/>
  <c r="D716" i="10"/>
  <c r="D707" i="10"/>
  <c r="D713" i="10"/>
  <c r="D712" i="10"/>
  <c r="D699" i="10"/>
  <c r="D710" i="10"/>
  <c r="D709" i="10"/>
  <c r="D708" i="10"/>
  <c r="D696" i="10"/>
  <c r="D688" i="10"/>
  <c r="D680" i="10"/>
  <c r="D672" i="10"/>
  <c r="D706" i="10"/>
  <c r="D705" i="10"/>
  <c r="D704" i="10"/>
  <c r="D701" i="10"/>
  <c r="D693" i="10"/>
  <c r="D685" i="10"/>
  <c r="D677" i="10"/>
  <c r="D703" i="10"/>
  <c r="D695" i="10"/>
  <c r="D687" i="10"/>
  <c r="D679" i="10"/>
  <c r="D671" i="10"/>
  <c r="D684" i="10"/>
  <c r="D683" i="10"/>
  <c r="D668" i="10"/>
  <c r="D692" i="10"/>
  <c r="D691" i="10"/>
  <c r="D647" i="10"/>
  <c r="D646" i="10"/>
  <c r="D645" i="10"/>
  <c r="D629" i="10"/>
  <c r="D626" i="10"/>
  <c r="D621" i="10"/>
  <c r="D617" i="10"/>
  <c r="D702" i="10"/>
  <c r="D678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86" i="10"/>
  <c r="D700" i="10"/>
  <c r="D627" i="10"/>
  <c r="D697" i="10"/>
  <c r="D681" i="10"/>
  <c r="D623" i="10"/>
  <c r="D619" i="10"/>
  <c r="D690" i="10"/>
  <c r="D620" i="10"/>
  <c r="D694" i="10"/>
  <c r="D689" i="10"/>
  <c r="D676" i="10"/>
  <c r="D673" i="10"/>
  <c r="D624" i="10"/>
  <c r="D618" i="10"/>
  <c r="D670" i="10"/>
  <c r="D698" i="10"/>
  <c r="D675" i="10"/>
  <c r="D682" i="10"/>
  <c r="D622" i="10"/>
  <c r="D616" i="10"/>
  <c r="D674" i="10"/>
  <c r="D669" i="10"/>
  <c r="D628" i="10"/>
  <c r="D625" i="10"/>
  <c r="E612" i="10" l="1"/>
  <c r="D715" i="10"/>
  <c r="E623" i="10"/>
  <c r="E708" i="10" l="1"/>
  <c r="E716" i="10"/>
  <c r="E712" i="10"/>
  <c r="E704" i="10"/>
  <c r="E711" i="10"/>
  <c r="E710" i="10"/>
  <c r="E709" i="10"/>
  <c r="E696" i="10"/>
  <c r="E707" i="10"/>
  <c r="E706" i="10"/>
  <c r="E705" i="10"/>
  <c r="E701" i="10"/>
  <c r="E693" i="10"/>
  <c r="E685" i="10"/>
  <c r="E677" i="10"/>
  <c r="E669" i="10"/>
  <c r="E698" i="10"/>
  <c r="E690" i="10"/>
  <c r="E682" i="10"/>
  <c r="E700" i="10"/>
  <c r="E692" i="10"/>
  <c r="E684" i="10"/>
  <c r="E676" i="10"/>
  <c r="E668" i="10"/>
  <c r="E691" i="10"/>
  <c r="E647" i="10"/>
  <c r="E646" i="10"/>
  <c r="E645" i="10"/>
  <c r="E702" i="10"/>
  <c r="E678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13" i="10"/>
  <c r="E699" i="10"/>
  <c r="E686" i="10"/>
  <c r="E679" i="10"/>
  <c r="E703" i="10"/>
  <c r="E687" i="10"/>
  <c r="E697" i="10"/>
  <c r="E681" i="10"/>
  <c r="E680" i="10"/>
  <c r="E694" i="10"/>
  <c r="E689" i="10"/>
  <c r="E688" i="10"/>
  <c r="E674" i="10"/>
  <c r="E673" i="10"/>
  <c r="E625" i="10"/>
  <c r="E695" i="10"/>
  <c r="E627" i="10"/>
  <c r="E670" i="10"/>
  <c r="E675" i="10"/>
  <c r="E683" i="10"/>
  <c r="E672" i="10"/>
  <c r="E629" i="10"/>
  <c r="E626" i="10"/>
  <c r="E628" i="10"/>
  <c r="E671" i="10"/>
  <c r="E715" i="10" l="1"/>
  <c r="F624" i="10"/>
  <c r="F713" i="10" l="1"/>
  <c r="F705" i="10"/>
  <c r="F709" i="10"/>
  <c r="F716" i="10"/>
  <c r="F708" i="10"/>
  <c r="F707" i="10"/>
  <c r="F706" i="10"/>
  <c r="F701" i="10"/>
  <c r="F693" i="10"/>
  <c r="F704" i="10"/>
  <c r="F698" i="10"/>
  <c r="F690" i="10"/>
  <c r="F682" i="10"/>
  <c r="F674" i="10"/>
  <c r="F703" i="10"/>
  <c r="F695" i="10"/>
  <c r="F687" i="10"/>
  <c r="F679" i="10"/>
  <c r="F697" i="10"/>
  <c r="F689" i="10"/>
  <c r="F681" i="10"/>
  <c r="F673" i="10"/>
  <c r="F702" i="10"/>
  <c r="F692" i="10"/>
  <c r="F678" i="10"/>
  <c r="F677" i="10"/>
  <c r="F644" i="10"/>
  <c r="F643" i="10"/>
  <c r="F642" i="10"/>
  <c r="F641" i="10"/>
  <c r="F640" i="10"/>
  <c r="F639" i="10"/>
  <c r="F699" i="10"/>
  <c r="F686" i="10"/>
  <c r="F685" i="10"/>
  <c r="F711" i="10"/>
  <c r="F696" i="10"/>
  <c r="F627" i="10"/>
  <c r="F700" i="10"/>
  <c r="F680" i="10"/>
  <c r="F694" i="10"/>
  <c r="F688" i="10"/>
  <c r="F625" i="10"/>
  <c r="F675" i="10"/>
  <c r="F672" i="10"/>
  <c r="F671" i="10"/>
  <c r="F670" i="10"/>
  <c r="F628" i="10"/>
  <c r="F676" i="10"/>
  <c r="F638" i="10"/>
  <c r="F636" i="10"/>
  <c r="F634" i="10"/>
  <c r="F632" i="10"/>
  <c r="F630" i="10"/>
  <c r="F668" i="10"/>
  <c r="F684" i="10"/>
  <c r="F645" i="10"/>
  <c r="F712" i="10"/>
  <c r="F683" i="10"/>
  <c r="F629" i="10"/>
  <c r="F626" i="10"/>
  <c r="F647" i="10"/>
  <c r="F637" i="10"/>
  <c r="F635" i="10"/>
  <c r="F633" i="10"/>
  <c r="F631" i="10"/>
  <c r="F710" i="10"/>
  <c r="F669" i="10"/>
  <c r="F691" i="10"/>
  <c r="F646" i="10"/>
  <c r="F715" i="10" l="1"/>
  <c r="G625" i="10"/>
  <c r="G710" i="10" l="1"/>
  <c r="G706" i="10"/>
  <c r="G705" i="10"/>
  <c r="G704" i="10"/>
  <c r="G698" i="10"/>
  <c r="G703" i="10"/>
  <c r="G695" i="10"/>
  <c r="G687" i="10"/>
  <c r="G679" i="10"/>
  <c r="G671" i="10"/>
  <c r="G700" i="10"/>
  <c r="G692" i="10"/>
  <c r="G684" i="10"/>
  <c r="G676" i="10"/>
  <c r="G702" i="10"/>
  <c r="G694" i="10"/>
  <c r="G686" i="10"/>
  <c r="G678" i="10"/>
  <c r="G670" i="10"/>
  <c r="G647" i="10"/>
  <c r="G699" i="10"/>
  <c r="G685" i="10"/>
  <c r="G713" i="10"/>
  <c r="G711" i="10"/>
  <c r="G696" i="10"/>
  <c r="G627" i="10"/>
  <c r="G716" i="10"/>
  <c r="G709" i="10"/>
  <c r="G707" i="10"/>
  <c r="G693" i="10"/>
  <c r="G680" i="10"/>
  <c r="G697" i="10"/>
  <c r="G688" i="10"/>
  <c r="G681" i="10"/>
  <c r="G689" i="10"/>
  <c r="G675" i="10"/>
  <c r="G674" i="10"/>
  <c r="G673" i="10"/>
  <c r="G672" i="10"/>
  <c r="G628" i="10"/>
  <c r="G712" i="10"/>
  <c r="G683" i="10"/>
  <c r="G682" i="10"/>
  <c r="G669" i="10"/>
  <c r="G668" i="10"/>
  <c r="G643" i="10"/>
  <c r="G645" i="10"/>
  <c r="G640" i="10"/>
  <c r="G629" i="10"/>
  <c r="G626" i="10"/>
  <c r="G642" i="10"/>
  <c r="G637" i="10"/>
  <c r="G635" i="10"/>
  <c r="G633" i="10"/>
  <c r="G631" i="10"/>
  <c r="G639" i="10"/>
  <c r="G691" i="10"/>
  <c r="G644" i="10"/>
  <c r="G677" i="10"/>
  <c r="G646" i="10"/>
  <c r="G641" i="10"/>
  <c r="G708" i="10"/>
  <c r="G701" i="10"/>
  <c r="G690" i="10"/>
  <c r="G638" i="10"/>
  <c r="G636" i="10"/>
  <c r="G634" i="10"/>
  <c r="G632" i="10"/>
  <c r="G630" i="10"/>
  <c r="H628" i="10" l="1"/>
  <c r="H716" i="10" s="1"/>
  <c r="G715" i="10"/>
  <c r="H643" i="10" l="1"/>
  <c r="H674" i="10"/>
  <c r="H636" i="10"/>
  <c r="H639" i="10"/>
  <c r="H704" i="10"/>
  <c r="H637" i="10"/>
  <c r="H629" i="10"/>
  <c r="I629" i="10" s="1"/>
  <c r="H632" i="10"/>
  <c r="H702" i="10"/>
  <c r="H644" i="10"/>
  <c r="H672" i="10"/>
  <c r="H633" i="10"/>
  <c r="H706" i="10"/>
  <c r="H708" i="10"/>
  <c r="H673" i="10"/>
  <c r="H646" i="10"/>
  <c r="H671" i="10"/>
  <c r="H690" i="10"/>
  <c r="H669" i="10"/>
  <c r="H687" i="10"/>
  <c r="H680" i="10"/>
  <c r="H696" i="10"/>
  <c r="H712" i="10"/>
  <c r="H705" i="10"/>
  <c r="H709" i="10"/>
  <c r="H675" i="10"/>
  <c r="H681" i="10"/>
  <c r="H691" i="10"/>
  <c r="H697" i="10"/>
  <c r="H684" i="10"/>
  <c r="H703" i="10"/>
  <c r="H700" i="10"/>
  <c r="H707" i="10"/>
  <c r="H630" i="10"/>
  <c r="H634" i="10"/>
  <c r="H638" i="10"/>
  <c r="H641" i="10"/>
  <c r="H677" i="10"/>
  <c r="H678" i="10"/>
  <c r="H647" i="10"/>
  <c r="H698" i="10"/>
  <c r="H631" i="10"/>
  <c r="H635" i="10"/>
  <c r="H642" i="10"/>
  <c r="H640" i="10"/>
  <c r="H685" i="10"/>
  <c r="H645" i="10"/>
  <c r="H668" i="10"/>
  <c r="H701" i="10"/>
  <c r="H710" i="10"/>
  <c r="H670" i="10"/>
  <c r="H682" i="10"/>
  <c r="H694" i="10"/>
  <c r="H688" i="10"/>
  <c r="H679" i="10"/>
  <c r="H693" i="10"/>
  <c r="H686" i="10"/>
  <c r="H713" i="10"/>
  <c r="H683" i="10"/>
  <c r="H699" i="10"/>
  <c r="H689" i="10"/>
  <c r="H676" i="10"/>
  <c r="H692" i="10"/>
  <c r="H695" i="10"/>
  <c r="H711" i="10"/>
  <c r="H715" i="10" l="1"/>
  <c r="I712" i="10"/>
  <c r="I704" i="10"/>
  <c r="I708" i="10"/>
  <c r="I700" i="10"/>
  <c r="I697" i="10"/>
  <c r="I689" i="10"/>
  <c r="I681" i="10"/>
  <c r="I673" i="10"/>
  <c r="I702" i="10"/>
  <c r="I694" i="10"/>
  <c r="I686" i="10"/>
  <c r="I678" i="10"/>
  <c r="I713" i="10"/>
  <c r="I696" i="10"/>
  <c r="I688" i="10"/>
  <c r="I680" i="10"/>
  <c r="I672" i="10"/>
  <c r="I711" i="10"/>
  <c r="I709" i="10"/>
  <c r="I693" i="10"/>
  <c r="I679" i="10"/>
  <c r="I716" i="10"/>
  <c r="I707" i="10"/>
  <c r="I705" i="10"/>
  <c r="I687" i="10"/>
  <c r="I703" i="10"/>
  <c r="I674" i="10"/>
  <c r="I682" i="10"/>
  <c r="I710" i="10"/>
  <c r="I701" i="10"/>
  <c r="I690" i="10"/>
  <c r="I683" i="10"/>
  <c r="I668" i="10"/>
  <c r="I646" i="10"/>
  <c r="I645" i="10"/>
  <c r="I706" i="10"/>
  <c r="I698" i="10"/>
  <c r="I691" i="10"/>
  <c r="I677" i="10"/>
  <c r="I676" i="10"/>
  <c r="I647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84" i="10"/>
  <c r="I670" i="10"/>
  <c r="I699" i="10"/>
  <c r="I675" i="10"/>
  <c r="I692" i="10"/>
  <c r="I669" i="10"/>
  <c r="I671" i="10"/>
  <c r="I695" i="10"/>
  <c r="I685" i="10"/>
  <c r="I715" i="10" l="1"/>
  <c r="J630" i="10"/>
  <c r="J709" i="10" l="1"/>
  <c r="J713" i="10"/>
  <c r="J705" i="10"/>
  <c r="J697" i="10"/>
  <c r="J702" i="10"/>
  <c r="J694" i="10"/>
  <c r="J686" i="10"/>
  <c r="J678" i="10"/>
  <c r="J670" i="10"/>
  <c r="J699" i="10"/>
  <c r="J691" i="10"/>
  <c r="J683" i="10"/>
  <c r="J675" i="10"/>
  <c r="J712" i="10"/>
  <c r="J711" i="10"/>
  <c r="J710" i="10"/>
  <c r="J701" i="10"/>
  <c r="J693" i="10"/>
  <c r="J685" i="10"/>
  <c r="J677" i="10"/>
  <c r="J669" i="10"/>
  <c r="J716" i="10"/>
  <c r="J707" i="10"/>
  <c r="J687" i="10"/>
  <c r="J680" i="10"/>
  <c r="J703" i="10"/>
  <c r="J688" i="10"/>
  <c r="J674" i="10"/>
  <c r="J700" i="10"/>
  <c r="J682" i="10"/>
  <c r="J681" i="10"/>
  <c r="J673" i="10"/>
  <c r="J672" i="10"/>
  <c r="J671" i="10"/>
  <c r="J690" i="10"/>
  <c r="J689" i="10"/>
  <c r="J708" i="10"/>
  <c r="J706" i="10"/>
  <c r="J698" i="10"/>
  <c r="J676" i="10"/>
  <c r="J647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704" i="10"/>
  <c r="J695" i="10"/>
  <c r="J684" i="10"/>
  <c r="J645" i="10"/>
  <c r="J679" i="10"/>
  <c r="J692" i="10"/>
  <c r="J646" i="10"/>
  <c r="J696" i="10"/>
  <c r="J668" i="10"/>
  <c r="K644" i="10" l="1"/>
  <c r="K710" i="10" s="1"/>
  <c r="L647" i="10"/>
  <c r="L711" i="10" s="1"/>
  <c r="J715" i="10"/>
  <c r="L671" i="10" l="1"/>
  <c r="L708" i="10"/>
  <c r="L703" i="10"/>
  <c r="K706" i="10"/>
  <c r="L686" i="10"/>
  <c r="L670" i="10"/>
  <c r="L685" i="10"/>
  <c r="L692" i="10"/>
  <c r="L690" i="10"/>
  <c r="L673" i="10"/>
  <c r="L704" i="10"/>
  <c r="L713" i="10"/>
  <c r="L678" i="10"/>
  <c r="L684" i="10"/>
  <c r="L675" i="10"/>
  <c r="L668" i="10"/>
  <c r="L689" i="10"/>
  <c r="L681" i="10"/>
  <c r="L687" i="10"/>
  <c r="L706" i="10"/>
  <c r="L701" i="10"/>
  <c r="L696" i="10"/>
  <c r="L680" i="10"/>
  <c r="L707" i="10"/>
  <c r="K687" i="10"/>
  <c r="M687" i="10" s="1"/>
  <c r="Y753" i="10" s="1"/>
  <c r="L709" i="10"/>
  <c r="L702" i="10"/>
  <c r="L691" i="10"/>
  <c r="L683" i="10"/>
  <c r="L698" i="10"/>
  <c r="L710" i="10"/>
  <c r="M710" i="10" s="1"/>
  <c r="Y776" i="10" s="1"/>
  <c r="L676" i="10"/>
  <c r="L694" i="10"/>
  <c r="L669" i="10"/>
  <c r="L682" i="10"/>
  <c r="L697" i="10"/>
  <c r="L674" i="10"/>
  <c r="L700" i="10"/>
  <c r="L679" i="10"/>
  <c r="L695" i="10"/>
  <c r="L705" i="10"/>
  <c r="L677" i="10"/>
  <c r="L693" i="10"/>
  <c r="L712" i="10"/>
  <c r="L672" i="10"/>
  <c r="L688" i="10"/>
  <c r="L699" i="10"/>
  <c r="L716" i="10"/>
  <c r="K677" i="10"/>
  <c r="K676" i="10"/>
  <c r="M676" i="10" s="1"/>
  <c r="Y742" i="10" s="1"/>
  <c r="K713" i="10"/>
  <c r="K701" i="10"/>
  <c r="K678" i="10"/>
  <c r="M678" i="10" s="1"/>
  <c r="Y744" i="10" s="1"/>
  <c r="K685" i="10"/>
  <c r="K695" i="10"/>
  <c r="K697" i="10"/>
  <c r="K668" i="10"/>
  <c r="K674" i="10"/>
  <c r="K670" i="10"/>
  <c r="K681" i="10"/>
  <c r="K707" i="10"/>
  <c r="K672" i="10"/>
  <c r="K703" i="10"/>
  <c r="M703" i="10" s="1"/>
  <c r="Y769" i="10" s="1"/>
  <c r="K690" i="10"/>
  <c r="K680" i="10"/>
  <c r="M680" i="10" s="1"/>
  <c r="Y746" i="10" s="1"/>
  <c r="K709" i="10"/>
  <c r="M709" i="10" s="1"/>
  <c r="Y775" i="10" s="1"/>
  <c r="K696" i="10"/>
  <c r="K683" i="10"/>
  <c r="K699" i="10"/>
  <c r="M699" i="10" s="1"/>
  <c r="Y765" i="10" s="1"/>
  <c r="K702" i="10"/>
  <c r="K686" i="10"/>
  <c r="K711" i="10"/>
  <c r="M711" i="10" s="1"/>
  <c r="Y777" i="10" s="1"/>
  <c r="K693" i="10"/>
  <c r="K679" i="10"/>
  <c r="K692" i="10"/>
  <c r="K684" i="10"/>
  <c r="K704" i="10"/>
  <c r="M704" i="10" s="1"/>
  <c r="Y770" i="10" s="1"/>
  <c r="K712" i="10"/>
  <c r="K669" i="10"/>
  <c r="K689" i="10"/>
  <c r="K671" i="10"/>
  <c r="M671" i="10" s="1"/>
  <c r="Y737" i="10" s="1"/>
  <c r="K673" i="10"/>
  <c r="M673" i="10" s="1"/>
  <c r="Y739" i="10" s="1"/>
  <c r="K700" i="10"/>
  <c r="K705" i="10"/>
  <c r="K682" i="10"/>
  <c r="K698" i="10"/>
  <c r="K708" i="10"/>
  <c r="K716" i="10"/>
  <c r="K688" i="10"/>
  <c r="K675" i="10"/>
  <c r="K691" i="10"/>
  <c r="K694" i="10"/>
  <c r="M686" i="10"/>
  <c r="Y752" i="10" s="1"/>
  <c r="M707" i="10" l="1"/>
  <c r="Y773" i="10" s="1"/>
  <c r="M675" i="10"/>
  <c r="Y741" i="10" s="1"/>
  <c r="M690" i="10"/>
  <c r="Y756" i="10" s="1"/>
  <c r="M694" i="10"/>
  <c r="Y760" i="10" s="1"/>
  <c r="M705" i="10"/>
  <c r="Y771" i="10" s="1"/>
  <c r="M689" i="10"/>
  <c r="Y755" i="10" s="1"/>
  <c r="M679" i="10"/>
  <c r="Y745" i="10" s="1"/>
  <c r="M702" i="10"/>
  <c r="Y768" i="10" s="1"/>
  <c r="M672" i="10"/>
  <c r="Y738" i="10" s="1"/>
  <c r="M674" i="10"/>
  <c r="Y740" i="10" s="1"/>
  <c r="M685" i="10"/>
  <c r="Y751" i="10" s="1"/>
  <c r="M701" i="10"/>
  <c r="Y767" i="10" s="1"/>
  <c r="M706" i="10"/>
  <c r="Y772" i="10" s="1"/>
  <c r="M691" i="10"/>
  <c r="Y757" i="10" s="1"/>
  <c r="M688" i="10"/>
  <c r="Y754" i="10" s="1"/>
  <c r="M708" i="10"/>
  <c r="Y774" i="10" s="1"/>
  <c r="M700" i="10"/>
  <c r="Y766" i="10" s="1"/>
  <c r="M669" i="10"/>
  <c r="Y735" i="10" s="1"/>
  <c r="M692" i="10"/>
  <c r="Y758" i="10" s="1"/>
  <c r="M670" i="10"/>
  <c r="Y736" i="10" s="1"/>
  <c r="M668" i="10"/>
  <c r="Y734" i="10" s="1"/>
  <c r="M695" i="10"/>
  <c r="Y761" i="10" s="1"/>
  <c r="M713" i="10"/>
  <c r="Y779" i="10" s="1"/>
  <c r="L715" i="10"/>
  <c r="M698" i="10"/>
  <c r="Y764" i="10" s="1"/>
  <c r="M712" i="10"/>
  <c r="Y778" i="10" s="1"/>
  <c r="M684" i="10"/>
  <c r="Y750" i="10" s="1"/>
  <c r="M696" i="10"/>
  <c r="Y762" i="10" s="1"/>
  <c r="M681" i="10"/>
  <c r="Y747" i="10" s="1"/>
  <c r="M697" i="10"/>
  <c r="Y763" i="10" s="1"/>
  <c r="M693" i="10"/>
  <c r="Y759" i="10" s="1"/>
  <c r="M682" i="10"/>
  <c r="Y748" i="10" s="1"/>
  <c r="M683" i="10"/>
  <c r="Y749" i="10" s="1"/>
  <c r="M677" i="10"/>
  <c r="Y743" i="10" s="1"/>
  <c r="K715" i="10"/>
  <c r="Y815" i="10" l="1"/>
  <c r="M715" i="10"/>
  <c r="F493" i="1"/>
  <c r="D493" i="1"/>
  <c r="A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F515" i="1" l="1"/>
  <c r="C115" i="8"/>
  <c r="C444" i="1"/>
  <c r="D367" i="1"/>
  <c r="C448" i="1" s="1"/>
  <c r="D221" i="1"/>
  <c r="B444" i="1" s="1"/>
  <c r="D12" i="6"/>
  <c r="I286" i="9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F517" i="1" s="1"/>
  <c r="D516" i="1"/>
  <c r="D515" i="1"/>
  <c r="D514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G221" i="9"/>
  <c r="C384" i="9"/>
  <c r="C383" i="9"/>
  <c r="C382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50" i="9"/>
  <c r="H350" i="9"/>
  <c r="G350" i="9"/>
  <c r="F350" i="9"/>
  <c r="E350" i="9"/>
  <c r="D350" i="9"/>
  <c r="I349" i="9"/>
  <c r="H349" i="9"/>
  <c r="G349" i="9"/>
  <c r="F349" i="9"/>
  <c r="E349" i="9"/>
  <c r="D349" i="9"/>
  <c r="C351" i="9"/>
  <c r="C350" i="9"/>
  <c r="C349" i="9"/>
  <c r="I319" i="9"/>
  <c r="H319" i="9"/>
  <c r="I318" i="9"/>
  <c r="H318" i="9"/>
  <c r="I317" i="9"/>
  <c r="H317" i="9"/>
  <c r="G317" i="9"/>
  <c r="I287" i="9"/>
  <c r="H287" i="9"/>
  <c r="G287" i="9"/>
  <c r="H286" i="9"/>
  <c r="G286" i="9"/>
  <c r="I285" i="9"/>
  <c r="H285" i="9"/>
  <c r="G285" i="9"/>
  <c r="D287" i="9"/>
  <c r="D286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30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30" i="9"/>
  <c r="D29" i="9"/>
  <c r="D28" i="9"/>
  <c r="H105" i="9"/>
  <c r="G28" i="9"/>
  <c r="G29" i="9"/>
  <c r="G30" i="9"/>
  <c r="G31" i="9"/>
  <c r="H92" i="9"/>
  <c r="I252" i="9"/>
  <c r="F284" i="9"/>
  <c r="H284" i="9"/>
  <c r="H316" i="9"/>
  <c r="D348" i="9"/>
  <c r="G348" i="9"/>
  <c r="E316" i="9"/>
  <c r="C96" i="9"/>
  <c r="H94" i="9"/>
  <c r="F96" i="9"/>
  <c r="G156" i="9"/>
  <c r="G157" i="9"/>
  <c r="E160" i="9"/>
  <c r="G160" i="9"/>
  <c r="H28" i="9"/>
  <c r="I28" i="9"/>
  <c r="H29" i="9"/>
  <c r="F30" i="9"/>
  <c r="H30" i="9"/>
  <c r="I30" i="9"/>
  <c r="F31" i="9"/>
  <c r="H31" i="9"/>
  <c r="I31" i="9"/>
  <c r="G32" i="9"/>
  <c r="H32" i="9"/>
  <c r="I32" i="9"/>
  <c r="C62" i="9"/>
  <c r="C63" i="9"/>
  <c r="D60" i="9"/>
  <c r="E60" i="9"/>
  <c r="F60" i="9"/>
  <c r="G60" i="9"/>
  <c r="H60" i="9"/>
  <c r="D61" i="9"/>
  <c r="E61" i="9"/>
  <c r="F61" i="9"/>
  <c r="G61" i="9"/>
  <c r="D62" i="9"/>
  <c r="E62" i="9"/>
  <c r="F62" i="9"/>
  <c r="G62" i="9"/>
  <c r="H62" i="9"/>
  <c r="D63" i="9"/>
  <c r="E63" i="9"/>
  <c r="F63" i="9"/>
  <c r="G63" i="9"/>
  <c r="D64" i="9"/>
  <c r="E64" i="9"/>
  <c r="F64" i="9"/>
  <c r="G64" i="9"/>
  <c r="H64" i="9"/>
  <c r="C92" i="9"/>
  <c r="C93" i="9"/>
  <c r="C94" i="9"/>
  <c r="D92" i="9"/>
  <c r="D93" i="9"/>
  <c r="D94" i="9"/>
  <c r="D95" i="9"/>
  <c r="D96" i="9"/>
  <c r="I92" i="9"/>
  <c r="G93" i="9"/>
  <c r="H93" i="9"/>
  <c r="I93" i="9"/>
  <c r="I94" i="9"/>
  <c r="G95" i="9"/>
  <c r="H95" i="9"/>
  <c r="I95" i="9"/>
  <c r="G96" i="9"/>
  <c r="H96" i="9"/>
  <c r="I96" i="9"/>
  <c r="E92" i="9"/>
  <c r="F92" i="9"/>
  <c r="E93" i="9"/>
  <c r="F93" i="9"/>
  <c r="E94" i="9"/>
  <c r="F94" i="9"/>
  <c r="E95" i="9"/>
  <c r="F95" i="9"/>
  <c r="E96" i="9"/>
  <c r="C124" i="9"/>
  <c r="C125" i="9"/>
  <c r="C126" i="9"/>
  <c r="C128" i="9"/>
  <c r="E124" i="9"/>
  <c r="F124" i="9"/>
  <c r="D125" i="9"/>
  <c r="E125" i="9"/>
  <c r="F125" i="9"/>
  <c r="E126" i="9"/>
  <c r="F126" i="9"/>
  <c r="E127" i="9"/>
  <c r="F127" i="9"/>
  <c r="E128" i="9"/>
  <c r="F128" i="9"/>
  <c r="I124" i="9"/>
  <c r="H125" i="9"/>
  <c r="I125" i="9"/>
  <c r="H126" i="9"/>
  <c r="I126" i="9"/>
  <c r="H127" i="9"/>
  <c r="I127" i="9"/>
  <c r="H128" i="9"/>
  <c r="I128" i="9"/>
  <c r="G125" i="9"/>
  <c r="G126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8" i="9"/>
  <c r="E158" i="9"/>
  <c r="F158" i="9"/>
  <c r="G158" i="9"/>
  <c r="I158" i="9"/>
  <c r="D159" i="9"/>
  <c r="E159" i="9"/>
  <c r="F159" i="9"/>
  <c r="I159" i="9"/>
  <c r="D160" i="9"/>
  <c r="F160" i="9"/>
  <c r="H160" i="9"/>
  <c r="I160" i="9"/>
  <c r="C188" i="9"/>
  <c r="C189" i="9"/>
  <c r="C190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0" i="9"/>
  <c r="E190" i="9"/>
  <c r="F190" i="9"/>
  <c r="G190" i="9"/>
  <c r="H190" i="9"/>
  <c r="I190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2" i="9"/>
  <c r="C223" i="9"/>
  <c r="C224" i="9"/>
  <c r="D220" i="9"/>
  <c r="E220" i="9"/>
  <c r="D221" i="9"/>
  <c r="E221" i="9"/>
  <c r="D222" i="9"/>
  <c r="E222" i="9"/>
  <c r="D223" i="9"/>
  <c r="E223" i="9"/>
  <c r="D224" i="9"/>
  <c r="E224" i="9"/>
  <c r="F221" i="9"/>
  <c r="F223" i="9"/>
  <c r="C253" i="9"/>
  <c r="D253" i="9"/>
  <c r="E253" i="9"/>
  <c r="F253" i="9"/>
  <c r="D254" i="9"/>
  <c r="E254" i="9"/>
  <c r="F254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2" i="9"/>
  <c r="G223" i="9"/>
  <c r="H220" i="9"/>
  <c r="C252" i="9"/>
  <c r="E252" i="9"/>
  <c r="F252" i="9"/>
  <c r="G92" i="9"/>
  <c r="G94" i="9"/>
  <c r="H156" i="9"/>
  <c r="E30" i="9"/>
  <c r="D126" i="9"/>
  <c r="C158" i="9"/>
  <c r="H158" i="9"/>
  <c r="F220" i="9"/>
  <c r="F222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E286" i="9"/>
  <c r="I60" i="9"/>
  <c r="G124" i="9"/>
  <c r="E156" i="9"/>
  <c r="D284" i="9"/>
  <c r="G284" i="9"/>
  <c r="G316" i="9"/>
  <c r="I62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I370" i="9" s="1"/>
  <c r="D75" i="1"/>
  <c r="AR75" i="1"/>
  <c r="I186" i="9"/>
  <c r="AS75" i="1"/>
  <c r="C218" i="9" s="1"/>
  <c r="AT75" i="1"/>
  <c r="D218" i="9" s="1"/>
  <c r="AU75" i="1"/>
  <c r="E218" i="9" s="1"/>
  <c r="AQ75" i="1"/>
  <c r="H186" i="9" s="1"/>
  <c r="AO75" i="1"/>
  <c r="AN75" i="1"/>
  <c r="E186" i="9" s="1"/>
  <c r="AM75" i="1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I90" i="9" s="1"/>
  <c r="V75" i="1"/>
  <c r="H90" i="9" s="1"/>
  <c r="T75" i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G186" i="9"/>
  <c r="AJ75" i="1"/>
  <c r="AL75" i="1"/>
  <c r="C186" i="9" s="1"/>
  <c r="AK75" i="1"/>
  <c r="I154" i="9" s="1"/>
  <c r="AG75" i="1"/>
  <c r="E154" i="9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78" i="1"/>
  <c r="CE69" i="1"/>
  <c r="I371" i="9" s="1"/>
  <c r="D361" i="1"/>
  <c r="C112" i="8" s="1"/>
  <c r="D372" i="1"/>
  <c r="C125" i="8" s="1"/>
  <c r="D260" i="1"/>
  <c r="D265" i="1"/>
  <c r="D275" i="1"/>
  <c r="D277" i="1" s="1"/>
  <c r="C35" i="8" s="1"/>
  <c r="D290" i="1"/>
  <c r="C49" i="8" s="1"/>
  <c r="D314" i="1"/>
  <c r="D319" i="1"/>
  <c r="C74" i="8" s="1"/>
  <c r="D328" i="1"/>
  <c r="C84" i="8" s="1"/>
  <c r="D329" i="1"/>
  <c r="C85" i="8" s="1"/>
  <c r="D229" i="1"/>
  <c r="B445" i="1" s="1"/>
  <c r="D236" i="1"/>
  <c r="D240" i="1"/>
  <c r="B447" i="1" s="1"/>
  <c r="E209" i="1"/>
  <c r="F24" i="6" s="1"/>
  <c r="E210" i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433" i="1" s="1"/>
  <c r="E196" i="1"/>
  <c r="C469" i="1" s="1"/>
  <c r="E197" i="1"/>
  <c r="C470" i="1" s="1"/>
  <c r="E198" i="1"/>
  <c r="E199" i="1"/>
  <c r="C472" i="1" s="1"/>
  <c r="E200" i="1"/>
  <c r="E201" i="1"/>
  <c r="E202" i="1"/>
  <c r="C474" i="1" s="1"/>
  <c r="E203" i="1"/>
  <c r="C475" i="1" s="1"/>
  <c r="D204" i="1"/>
  <c r="B204" i="1"/>
  <c r="C16" i="6" s="1"/>
  <c r="D190" i="1"/>
  <c r="D437" i="1" s="1"/>
  <c r="D186" i="1"/>
  <c r="D436" i="1" s="1"/>
  <c r="D181" i="1"/>
  <c r="D435" i="1" s="1"/>
  <c r="D177" i="1"/>
  <c r="C20" i="5" s="1"/>
  <c r="E154" i="1"/>
  <c r="G28" i="4" s="1"/>
  <c r="E153" i="1"/>
  <c r="E152" i="1"/>
  <c r="E151" i="1"/>
  <c r="C28" i="4" s="1"/>
  <c r="E150" i="1"/>
  <c r="E148" i="1"/>
  <c r="E147" i="1"/>
  <c r="E146" i="1"/>
  <c r="D19" i="4" s="1"/>
  <c r="E145" i="1"/>
  <c r="C19" i="4" s="1"/>
  <c r="E144" i="1"/>
  <c r="C417" i="1" s="1"/>
  <c r="E141" i="1"/>
  <c r="E10" i="4" s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5" i="1"/>
  <c r="B474" i="1"/>
  <c r="B473" i="1"/>
  <c r="B472" i="1"/>
  <c r="B471" i="1"/>
  <c r="B470" i="1"/>
  <c r="B469" i="1"/>
  <c r="B468" i="1"/>
  <c r="B464" i="1"/>
  <c r="B463" i="1"/>
  <c r="C459" i="1"/>
  <c r="B459" i="1"/>
  <c r="B458" i="1"/>
  <c r="B455" i="1"/>
  <c r="B454" i="1"/>
  <c r="B453" i="1"/>
  <c r="C447" i="1"/>
  <c r="C446" i="1"/>
  <c r="C445" i="1"/>
  <c r="B438" i="1"/>
  <c r="B439" i="1"/>
  <c r="C439" i="1"/>
  <c r="C438" i="1"/>
  <c r="B437" i="1"/>
  <c r="B436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8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9" i="4"/>
  <c r="G18" i="4"/>
  <c r="G17" i="4"/>
  <c r="G16" i="4"/>
  <c r="F19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9" i="4"/>
  <c r="B18" i="4"/>
  <c r="B17" i="4"/>
  <c r="B16" i="4"/>
  <c r="A2" i="4"/>
  <c r="G8" i="4"/>
  <c r="G7" i="4"/>
  <c r="F8" i="4"/>
  <c r="F7" i="4"/>
  <c r="E9" i="4"/>
  <c r="E8" i="4"/>
  <c r="E7" i="4"/>
  <c r="D9" i="4"/>
  <c r="D8" i="4"/>
  <c r="D7" i="4"/>
  <c r="C10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8" i="5"/>
  <c r="C7" i="5"/>
  <c r="C6" i="5"/>
  <c r="D32" i="6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F25" i="6"/>
  <c r="E25" i="6"/>
  <c r="D25" i="6"/>
  <c r="E24" i="6"/>
  <c r="D24" i="6"/>
  <c r="E16" i="6"/>
  <c r="F15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C34" i="5"/>
  <c r="C16" i="8"/>
  <c r="F12" i="6"/>
  <c r="F8" i="6"/>
  <c r="I377" i="9"/>
  <c r="I26" i="9"/>
  <c r="F90" i="9"/>
  <c r="D366" i="9"/>
  <c r="CE64" i="1"/>
  <c r="F612" i="1" s="1"/>
  <c r="D368" i="9"/>
  <c r="C276" i="9"/>
  <c r="CE70" i="1"/>
  <c r="C458" i="1" s="1"/>
  <c r="CE76" i="1"/>
  <c r="D612" i="1" s="1"/>
  <c r="CE77" i="1"/>
  <c r="CF77" i="1" s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B441" i="1" s="1"/>
  <c r="D283" i="1"/>
  <c r="C42" i="8" s="1"/>
  <c r="C40" i="8"/>
  <c r="E515" i="1"/>
  <c r="H73" i="9"/>
  <c r="E105" i="9"/>
  <c r="E519" i="1"/>
  <c r="E528" i="1"/>
  <c r="G137" i="9"/>
  <c r="C9" i="5"/>
  <c r="D173" i="1"/>
  <c r="D428" i="1" s="1"/>
  <c r="CD71" i="1"/>
  <c r="E373" i="9" s="1"/>
  <c r="C615" i="1"/>
  <c r="E372" i="9"/>
  <c r="C14" i="5"/>
  <c r="B10" i="4"/>
  <c r="I366" i="9"/>
  <c r="F499" i="1"/>
  <c r="F511" i="1"/>
  <c r="H505" i="1"/>
  <c r="F505" i="1"/>
  <c r="H515" i="1"/>
  <c r="H501" i="1"/>
  <c r="F501" i="1"/>
  <c r="F497" i="1"/>
  <c r="H497" i="1"/>
  <c r="H499" i="1"/>
  <c r="H511" i="1"/>
  <c r="F9" i="6" l="1"/>
  <c r="I380" i="9"/>
  <c r="C141" i="8"/>
  <c r="F28" i="4"/>
  <c r="I363" i="9"/>
  <c r="I381" i="9"/>
  <c r="B476" i="1"/>
  <c r="I382" i="9"/>
  <c r="F48" i="1"/>
  <c r="F62" i="1" s="1"/>
  <c r="I362" i="9"/>
  <c r="C473" i="1"/>
  <c r="C430" i="1"/>
  <c r="AV48" i="1"/>
  <c r="AV62" i="1" s="1"/>
  <c r="F204" i="9" s="1"/>
  <c r="AO48" i="1"/>
  <c r="AO62" i="1" s="1"/>
  <c r="CF76" i="1"/>
  <c r="AJ52" i="1" s="1"/>
  <c r="AJ67" i="1" s="1"/>
  <c r="AF48" i="1"/>
  <c r="AF62" i="1" s="1"/>
  <c r="D140" i="9" s="1"/>
  <c r="BN48" i="1"/>
  <c r="BN62" i="1" s="1"/>
  <c r="BG48" i="1"/>
  <c r="BG62" i="1" s="1"/>
  <c r="C268" i="9" s="1"/>
  <c r="BA48" i="1"/>
  <c r="BA62" i="1" s="1"/>
  <c r="M48" i="1"/>
  <c r="M62" i="1" s="1"/>
  <c r="F44" i="9" s="1"/>
  <c r="H48" i="1"/>
  <c r="H62" i="1" s="1"/>
  <c r="D463" i="1"/>
  <c r="BW52" i="1"/>
  <c r="BW67" i="1" s="1"/>
  <c r="E337" i="9" s="1"/>
  <c r="G612" i="1"/>
  <c r="R48" i="1"/>
  <c r="R62" i="1" s="1"/>
  <c r="AN48" i="1"/>
  <c r="AN62" i="1" s="1"/>
  <c r="BF48" i="1"/>
  <c r="BF62" i="1" s="1"/>
  <c r="BV48" i="1"/>
  <c r="BV62" i="1" s="1"/>
  <c r="I612" i="1"/>
  <c r="S48" i="1"/>
  <c r="S62" i="1" s="1"/>
  <c r="I48" i="1"/>
  <c r="I62" i="1" s="1"/>
  <c r="BU48" i="1"/>
  <c r="BU62" i="1" s="1"/>
  <c r="BI48" i="1"/>
  <c r="BI62" i="1" s="1"/>
  <c r="E268" i="9" s="1"/>
  <c r="BZ48" i="1"/>
  <c r="BZ62" i="1" s="1"/>
  <c r="X48" i="1"/>
  <c r="X62" i="1" s="1"/>
  <c r="C440" i="1"/>
  <c r="N48" i="1"/>
  <c r="N62" i="1" s="1"/>
  <c r="G44" i="9" s="1"/>
  <c r="Z48" i="1"/>
  <c r="Z62" i="1" s="1"/>
  <c r="AJ48" i="1"/>
  <c r="AJ62" i="1" s="1"/>
  <c r="H140" i="9" s="1"/>
  <c r="AR48" i="1"/>
  <c r="AR62" i="1" s="1"/>
  <c r="I172" i="9" s="1"/>
  <c r="AZ48" i="1"/>
  <c r="AZ62" i="1" s="1"/>
  <c r="BJ48" i="1"/>
  <c r="BJ62" i="1" s="1"/>
  <c r="BR48" i="1"/>
  <c r="BR62" i="1" s="1"/>
  <c r="BY48" i="1"/>
  <c r="BY62" i="1" s="1"/>
  <c r="C48" i="1"/>
  <c r="C62" i="1" s="1"/>
  <c r="C12" i="9" s="1"/>
  <c r="AI48" i="1"/>
  <c r="AI62" i="1" s="1"/>
  <c r="BW48" i="1"/>
  <c r="BW62" i="1" s="1"/>
  <c r="Y48" i="1"/>
  <c r="Y62" i="1" s="1"/>
  <c r="D108" i="9" s="1"/>
  <c r="BE48" i="1"/>
  <c r="BE62" i="1" s="1"/>
  <c r="U48" i="1"/>
  <c r="U62" i="1" s="1"/>
  <c r="O48" i="1"/>
  <c r="O62" i="1" s="1"/>
  <c r="AC48" i="1"/>
  <c r="AC62" i="1" s="1"/>
  <c r="D330" i="1"/>
  <c r="C86" i="8" s="1"/>
  <c r="P48" i="1"/>
  <c r="P62" i="1" s="1"/>
  <c r="I44" i="9" s="1"/>
  <c r="C434" i="1"/>
  <c r="C429" i="1"/>
  <c r="W48" i="1"/>
  <c r="W62" i="1" s="1"/>
  <c r="D368" i="1"/>
  <c r="C421" i="1"/>
  <c r="B440" i="1"/>
  <c r="C432" i="1"/>
  <c r="B465" i="1"/>
  <c r="D5" i="7"/>
  <c r="C27" i="5"/>
  <c r="F10" i="4"/>
  <c r="G122" i="9"/>
  <c r="D186" i="9"/>
  <c r="C575" i="1"/>
  <c r="I372" i="9"/>
  <c r="D76" i="9"/>
  <c r="J48" i="1"/>
  <c r="J62" i="1" s="1"/>
  <c r="C44" i="9" s="1"/>
  <c r="V48" i="1"/>
  <c r="V62" i="1" s="1"/>
  <c r="H76" i="9" s="1"/>
  <c r="AD48" i="1"/>
  <c r="AD62" i="1" s="1"/>
  <c r="AH48" i="1"/>
  <c r="AH62" i="1" s="1"/>
  <c r="AL48" i="1"/>
  <c r="AL62" i="1" s="1"/>
  <c r="AP48" i="1"/>
  <c r="AP62" i="1" s="1"/>
  <c r="G172" i="9" s="1"/>
  <c r="AT48" i="1"/>
  <c r="AT62" i="1" s="1"/>
  <c r="D204" i="9" s="1"/>
  <c r="AX48" i="1"/>
  <c r="AX62" i="1" s="1"/>
  <c r="BB48" i="1"/>
  <c r="BB62" i="1" s="1"/>
  <c r="E236" i="9" s="1"/>
  <c r="BD48" i="1"/>
  <c r="BD62" i="1" s="1"/>
  <c r="BH48" i="1"/>
  <c r="BH62" i="1" s="1"/>
  <c r="D268" i="9" s="1"/>
  <c r="BL48" i="1"/>
  <c r="BL62" i="1" s="1"/>
  <c r="BP48" i="1"/>
  <c r="BP62" i="1" s="1"/>
  <c r="E300" i="9" s="1"/>
  <c r="BT48" i="1"/>
  <c r="BT62" i="1" s="1"/>
  <c r="I300" i="9" s="1"/>
  <c r="BX48" i="1"/>
  <c r="BX62" i="1" s="1"/>
  <c r="F332" i="9" s="1"/>
  <c r="CA48" i="1"/>
  <c r="CA62" i="1" s="1"/>
  <c r="H12" i="9"/>
  <c r="CB48" i="1"/>
  <c r="CB62" i="1" s="1"/>
  <c r="C364" i="9" s="1"/>
  <c r="K48" i="1"/>
  <c r="K62" i="1" s="1"/>
  <c r="AA48" i="1"/>
  <c r="AA62" i="1" s="1"/>
  <c r="AQ48" i="1"/>
  <c r="AQ62" i="1" s="1"/>
  <c r="H172" i="9" s="1"/>
  <c r="AY48" i="1"/>
  <c r="AY62" i="1" s="1"/>
  <c r="BO48" i="1"/>
  <c r="BO62" i="1" s="1"/>
  <c r="D300" i="9" s="1"/>
  <c r="CC48" i="1"/>
  <c r="CC62" i="1" s="1"/>
  <c r="D364" i="9" s="1"/>
  <c r="Q48" i="1"/>
  <c r="Q62" i="1" s="1"/>
  <c r="C76" i="9" s="1"/>
  <c r="AG48" i="1"/>
  <c r="AG62" i="1" s="1"/>
  <c r="AW48" i="1"/>
  <c r="AW62" i="1" s="1"/>
  <c r="BM48" i="1"/>
  <c r="BM62" i="1" s="1"/>
  <c r="E48" i="1"/>
  <c r="E62" i="1" s="1"/>
  <c r="E12" i="9" s="1"/>
  <c r="AK48" i="1"/>
  <c r="AK62" i="1" s="1"/>
  <c r="I140" i="9" s="1"/>
  <c r="BQ48" i="1"/>
  <c r="BQ62" i="1" s="1"/>
  <c r="F300" i="9" s="1"/>
  <c r="C427" i="1"/>
  <c r="AM48" i="1"/>
  <c r="AM62" i="1" s="1"/>
  <c r="BC48" i="1"/>
  <c r="BC62" i="1" s="1"/>
  <c r="AE48" i="1"/>
  <c r="AE62" i="1" s="1"/>
  <c r="BS48" i="1"/>
  <c r="BS62" i="1" s="1"/>
  <c r="AU48" i="1"/>
  <c r="AU62" i="1" s="1"/>
  <c r="G48" i="1"/>
  <c r="G62" i="1" s="1"/>
  <c r="D48" i="1"/>
  <c r="D62" i="1" s="1"/>
  <c r="D12" i="9" s="1"/>
  <c r="L48" i="1"/>
  <c r="L62" i="1" s="1"/>
  <c r="T48" i="1"/>
  <c r="T62" i="1" s="1"/>
  <c r="F76" i="9" s="1"/>
  <c r="AB48" i="1"/>
  <c r="AB62" i="1" s="1"/>
  <c r="AS48" i="1"/>
  <c r="AS62" i="1" s="1"/>
  <c r="E140" i="9"/>
  <c r="E172" i="9"/>
  <c r="H268" i="9"/>
  <c r="I332" i="9"/>
  <c r="E76" i="9"/>
  <c r="C236" i="9"/>
  <c r="I268" i="9"/>
  <c r="G108" i="9"/>
  <c r="E108" i="9"/>
  <c r="H236" i="9"/>
  <c r="G76" i="9"/>
  <c r="D236" i="9"/>
  <c r="H332" i="9"/>
  <c r="I12" i="9"/>
  <c r="D44" i="9"/>
  <c r="F172" i="9"/>
  <c r="F140" i="9"/>
  <c r="I108" i="9"/>
  <c r="F268" i="9"/>
  <c r="G332" i="9"/>
  <c r="C300" i="9"/>
  <c r="I236" i="9"/>
  <c r="D332" i="9"/>
  <c r="H204" i="9"/>
  <c r="C172" i="9"/>
  <c r="G300" i="9"/>
  <c r="H44" i="9"/>
  <c r="B446" i="1"/>
  <c r="D242" i="1"/>
  <c r="F12" i="9"/>
  <c r="G140" i="9"/>
  <c r="E332" i="9"/>
  <c r="C418" i="1"/>
  <c r="D438" i="1"/>
  <c r="C108" i="9"/>
  <c r="F14" i="6"/>
  <c r="C471" i="1"/>
  <c r="F10" i="6"/>
  <c r="D26" i="9"/>
  <c r="CE75" i="1"/>
  <c r="F7" i="6"/>
  <c r="E204" i="1"/>
  <c r="C468" i="1"/>
  <c r="I383" i="9"/>
  <c r="D22" i="7"/>
  <c r="C40" i="5"/>
  <c r="I76" i="9"/>
  <c r="C420" i="1"/>
  <c r="B28" i="4"/>
  <c r="F186" i="9"/>
  <c r="I204" i="9"/>
  <c r="AK52" i="1"/>
  <c r="AK67" i="1" s="1"/>
  <c r="I376" i="9"/>
  <c r="C463" i="1"/>
  <c r="D58" i="9"/>
  <c r="G26" i="9"/>
  <c r="E217" i="1"/>
  <c r="I384" i="9"/>
  <c r="L612" i="1"/>
  <c r="F218" i="9"/>
  <c r="D90" i="9"/>
  <c r="D464" i="1"/>
  <c r="H154" i="9"/>
  <c r="I367" i="9"/>
  <c r="D434" i="1"/>
  <c r="D292" i="1"/>
  <c r="C58" i="9"/>
  <c r="D373" i="1" l="1"/>
  <c r="C120" i="8"/>
  <c r="BT52" i="1"/>
  <c r="BT67" i="1" s="1"/>
  <c r="AQ52" i="1"/>
  <c r="AQ67" i="1" s="1"/>
  <c r="BY52" i="1"/>
  <c r="BY67" i="1" s="1"/>
  <c r="BY71" i="1" s="1"/>
  <c r="C570" i="1" s="1"/>
  <c r="H52" i="1"/>
  <c r="H67" i="1" s="1"/>
  <c r="L52" i="1"/>
  <c r="L67" i="1" s="1"/>
  <c r="CC52" i="1"/>
  <c r="CC67" i="1" s="1"/>
  <c r="BE52" i="1"/>
  <c r="BE67" i="1" s="1"/>
  <c r="BE71" i="1" s="1"/>
  <c r="C550" i="1" s="1"/>
  <c r="G550" i="1" s="1"/>
  <c r="AW52" i="1"/>
  <c r="AW67" i="1" s="1"/>
  <c r="AW71" i="1" s="1"/>
  <c r="AM52" i="1"/>
  <c r="AM67" i="1" s="1"/>
  <c r="AM71" i="1" s="1"/>
  <c r="D181" i="9" s="1"/>
  <c r="R52" i="1"/>
  <c r="R67" i="1" s="1"/>
  <c r="AE52" i="1"/>
  <c r="AE67" i="1" s="1"/>
  <c r="C145" i="9" s="1"/>
  <c r="BA52" i="1"/>
  <c r="BA67" i="1" s="1"/>
  <c r="S52" i="1"/>
  <c r="S67" i="1" s="1"/>
  <c r="AZ52" i="1"/>
  <c r="AZ67" i="1" s="1"/>
  <c r="H145" i="9"/>
  <c r="AJ71" i="1"/>
  <c r="C529" i="1" s="1"/>
  <c r="G529" i="1" s="1"/>
  <c r="D465" i="1"/>
  <c r="G52" i="1"/>
  <c r="G67" i="1" s="1"/>
  <c r="D52" i="1"/>
  <c r="D67" i="1" s="1"/>
  <c r="BN52" i="1"/>
  <c r="BN67" i="1" s="1"/>
  <c r="BN71" i="1" s="1"/>
  <c r="C559" i="1" s="1"/>
  <c r="BM52" i="1"/>
  <c r="BM67" i="1" s="1"/>
  <c r="BM71" i="1" s="1"/>
  <c r="I277" i="9" s="1"/>
  <c r="BQ52" i="1"/>
  <c r="BQ67" i="1" s="1"/>
  <c r="D339" i="1"/>
  <c r="C482" i="1" s="1"/>
  <c r="BT71" i="1"/>
  <c r="C640" i="1" s="1"/>
  <c r="BC52" i="1"/>
  <c r="BC67" i="1" s="1"/>
  <c r="F241" i="9" s="1"/>
  <c r="AV52" i="1"/>
  <c r="AV67" i="1" s="1"/>
  <c r="K52" i="1"/>
  <c r="K67" i="1" s="1"/>
  <c r="AU52" i="1"/>
  <c r="AU67" i="1" s="1"/>
  <c r="BX52" i="1"/>
  <c r="BX67" i="1" s="1"/>
  <c r="BB52" i="1"/>
  <c r="BB67" i="1" s="1"/>
  <c r="AR52" i="1"/>
  <c r="AR67" i="1" s="1"/>
  <c r="AF52" i="1"/>
  <c r="AF67" i="1" s="1"/>
  <c r="AI52" i="1"/>
  <c r="AI67" i="1" s="1"/>
  <c r="AI71" i="1" s="1"/>
  <c r="G149" i="9" s="1"/>
  <c r="AC52" i="1"/>
  <c r="AC67" i="1" s="1"/>
  <c r="AC71" i="1" s="1"/>
  <c r="C694" i="1" s="1"/>
  <c r="G12" i="9"/>
  <c r="F236" i="9"/>
  <c r="F108" i="9"/>
  <c r="H108" i="9"/>
  <c r="BW71" i="1"/>
  <c r="C643" i="1" s="1"/>
  <c r="BS52" i="1"/>
  <c r="BS67" i="1" s="1"/>
  <c r="BZ52" i="1"/>
  <c r="BZ67" i="1" s="1"/>
  <c r="BZ71" i="1" s="1"/>
  <c r="H341" i="9" s="1"/>
  <c r="O52" i="1"/>
  <c r="O67" i="1" s="1"/>
  <c r="H49" i="9" s="1"/>
  <c r="X52" i="1"/>
  <c r="X67" i="1" s="1"/>
  <c r="C113" i="9" s="1"/>
  <c r="N52" i="1"/>
  <c r="N67" i="1" s="1"/>
  <c r="G49" i="9" s="1"/>
  <c r="I52" i="1"/>
  <c r="I67" i="1" s="1"/>
  <c r="BO52" i="1"/>
  <c r="BO67" i="1" s="1"/>
  <c r="AS52" i="1"/>
  <c r="AS67" i="1" s="1"/>
  <c r="AS71" i="1" s="1"/>
  <c r="BU52" i="1"/>
  <c r="BU67" i="1" s="1"/>
  <c r="Y52" i="1"/>
  <c r="Y67" i="1" s="1"/>
  <c r="P52" i="1"/>
  <c r="P67" i="1" s="1"/>
  <c r="CA52" i="1"/>
  <c r="CA67" i="1" s="1"/>
  <c r="BG52" i="1"/>
  <c r="BG67" i="1" s="1"/>
  <c r="C273" i="9" s="1"/>
  <c r="E52" i="1"/>
  <c r="E67" i="1" s="1"/>
  <c r="BI52" i="1"/>
  <c r="BI67" i="1" s="1"/>
  <c r="E273" i="9" s="1"/>
  <c r="W52" i="1"/>
  <c r="W67" i="1" s="1"/>
  <c r="BJ52" i="1"/>
  <c r="BJ67" i="1" s="1"/>
  <c r="F273" i="9" s="1"/>
  <c r="AL52" i="1"/>
  <c r="AL67" i="1" s="1"/>
  <c r="C177" i="9" s="1"/>
  <c r="AB52" i="1"/>
  <c r="AB67" i="1" s="1"/>
  <c r="AN52" i="1"/>
  <c r="AN67" i="1" s="1"/>
  <c r="J52" i="1"/>
  <c r="J67" i="1" s="1"/>
  <c r="C52" i="1"/>
  <c r="BH52" i="1"/>
  <c r="BH67" i="1" s="1"/>
  <c r="D273" i="9" s="1"/>
  <c r="AH52" i="1"/>
  <c r="AH67" i="1" s="1"/>
  <c r="AD52" i="1"/>
  <c r="AD67" i="1" s="1"/>
  <c r="I113" i="9" s="1"/>
  <c r="BP52" i="1"/>
  <c r="BP67" i="1" s="1"/>
  <c r="AG52" i="1"/>
  <c r="AG67" i="1" s="1"/>
  <c r="E145" i="9" s="1"/>
  <c r="U52" i="1"/>
  <c r="U67" i="1" s="1"/>
  <c r="Z52" i="1"/>
  <c r="Z67" i="1" s="1"/>
  <c r="E113" i="9" s="1"/>
  <c r="V52" i="1"/>
  <c r="V67" i="1" s="1"/>
  <c r="AT52" i="1"/>
  <c r="AT67" i="1" s="1"/>
  <c r="AT71" i="1" s="1"/>
  <c r="C711" i="1" s="1"/>
  <c r="BL52" i="1"/>
  <c r="BL67" i="1" s="1"/>
  <c r="AP52" i="1"/>
  <c r="AP67" i="1" s="1"/>
  <c r="G177" i="9" s="1"/>
  <c r="BD52" i="1"/>
  <c r="BD67" i="1" s="1"/>
  <c r="BD71" i="1" s="1"/>
  <c r="BF52" i="1"/>
  <c r="BF67" i="1" s="1"/>
  <c r="BF71" i="1" s="1"/>
  <c r="C551" i="1" s="1"/>
  <c r="F52" i="1"/>
  <c r="F67" i="1" s="1"/>
  <c r="F71" i="1" s="1"/>
  <c r="C671" i="1" s="1"/>
  <c r="AY52" i="1"/>
  <c r="AY67" i="1" s="1"/>
  <c r="AY71" i="1" s="1"/>
  <c r="C544" i="1" s="1"/>
  <c r="G544" i="1" s="1"/>
  <c r="CB52" i="1"/>
  <c r="CB67" i="1" s="1"/>
  <c r="CB71" i="1" s="1"/>
  <c r="C373" i="9" s="1"/>
  <c r="T52" i="1"/>
  <c r="T67" i="1" s="1"/>
  <c r="T71" i="1" s="1"/>
  <c r="C513" i="1" s="1"/>
  <c r="G513" i="1" s="1"/>
  <c r="M52" i="1"/>
  <c r="M67" i="1" s="1"/>
  <c r="M71" i="1" s="1"/>
  <c r="C506" i="1" s="1"/>
  <c r="G506" i="1" s="1"/>
  <c r="BV52" i="1"/>
  <c r="BV67" i="1" s="1"/>
  <c r="BV71" i="1" s="1"/>
  <c r="C642" i="1" s="1"/>
  <c r="AA52" i="1"/>
  <c r="AA67" i="1" s="1"/>
  <c r="AA71" i="1" s="1"/>
  <c r="C692" i="1" s="1"/>
  <c r="AX52" i="1"/>
  <c r="AX67" i="1" s="1"/>
  <c r="AX71" i="1" s="1"/>
  <c r="C616" i="1" s="1"/>
  <c r="BR52" i="1"/>
  <c r="BR67" i="1" s="1"/>
  <c r="BR71" i="1" s="1"/>
  <c r="C563" i="1" s="1"/>
  <c r="Q52" i="1"/>
  <c r="Q67" i="1" s="1"/>
  <c r="C81" i="9" s="1"/>
  <c r="BK52" i="1"/>
  <c r="BK67" i="1" s="1"/>
  <c r="G273" i="9" s="1"/>
  <c r="AO52" i="1"/>
  <c r="AO67" i="1" s="1"/>
  <c r="C332" i="9"/>
  <c r="CE62" i="1"/>
  <c r="I364" i="9" s="1"/>
  <c r="E204" i="9"/>
  <c r="G204" i="9"/>
  <c r="C140" i="9"/>
  <c r="D172" i="9"/>
  <c r="CE48" i="1"/>
  <c r="C204" i="9"/>
  <c r="E44" i="9"/>
  <c r="H300" i="9"/>
  <c r="AK71" i="1"/>
  <c r="G236" i="9"/>
  <c r="G17" i="9"/>
  <c r="D27" i="7"/>
  <c r="B448" i="1"/>
  <c r="F544" i="1"/>
  <c r="H544" i="1"/>
  <c r="H536" i="1"/>
  <c r="F536" i="1"/>
  <c r="F528" i="1"/>
  <c r="H528" i="1"/>
  <c r="F520" i="1"/>
  <c r="D341" i="1"/>
  <c r="C481" i="1" s="1"/>
  <c r="C50" i="8"/>
  <c r="H209" i="9"/>
  <c r="I378" i="9"/>
  <c r="K612" i="1"/>
  <c r="C465" i="1"/>
  <c r="C126" i="8"/>
  <c r="D391" i="1"/>
  <c r="F32" i="6"/>
  <c r="C478" i="1"/>
  <c r="C102" i="8"/>
  <c r="F498" i="1"/>
  <c r="H241" i="9"/>
  <c r="I145" i="9"/>
  <c r="C476" i="1"/>
  <c r="F16" i="6"/>
  <c r="F516" i="1"/>
  <c r="H516" i="1"/>
  <c r="F540" i="1"/>
  <c r="H540" i="1"/>
  <c r="F532" i="1"/>
  <c r="H532" i="1"/>
  <c r="F524" i="1"/>
  <c r="F550" i="1"/>
  <c r="C369" i="9" l="1"/>
  <c r="G309" i="9"/>
  <c r="I213" i="9"/>
  <c r="F305" i="9"/>
  <c r="H213" i="9"/>
  <c r="G341" i="9"/>
  <c r="G337" i="9"/>
  <c r="C309" i="9"/>
  <c r="I241" i="9"/>
  <c r="H149" i="9"/>
  <c r="G145" i="9"/>
  <c r="E341" i="9"/>
  <c r="G241" i="9"/>
  <c r="F113" i="9"/>
  <c r="F117" i="9"/>
  <c r="D213" i="9"/>
  <c r="I245" i="9"/>
  <c r="F81" i="9"/>
  <c r="I309" i="9"/>
  <c r="F85" i="9"/>
  <c r="D145" i="9"/>
  <c r="F53" i="9"/>
  <c r="F17" i="9"/>
  <c r="F49" i="9"/>
  <c r="G305" i="9"/>
  <c r="G209" i="9"/>
  <c r="C305" i="9"/>
  <c r="F21" i="9"/>
  <c r="G71" i="1"/>
  <c r="C49" i="9"/>
  <c r="G113" i="9"/>
  <c r="C337" i="9"/>
  <c r="H305" i="9"/>
  <c r="BB71" i="1"/>
  <c r="E245" i="9" s="1"/>
  <c r="E241" i="9"/>
  <c r="F209" i="9"/>
  <c r="S71" i="1"/>
  <c r="E85" i="9" s="1"/>
  <c r="E81" i="9"/>
  <c r="E49" i="9"/>
  <c r="H177" i="9"/>
  <c r="I305" i="9"/>
  <c r="D17" i="9"/>
  <c r="D341" i="9"/>
  <c r="D177" i="9"/>
  <c r="H117" i="9"/>
  <c r="I209" i="9"/>
  <c r="D337" i="9"/>
  <c r="I273" i="9"/>
  <c r="H245" i="9"/>
  <c r="H273" i="9"/>
  <c r="H81" i="9"/>
  <c r="E305" i="9"/>
  <c r="E177" i="9"/>
  <c r="I81" i="9"/>
  <c r="E17" i="9"/>
  <c r="I337" i="9"/>
  <c r="I17" i="9"/>
  <c r="E209" i="9"/>
  <c r="AR71" i="1"/>
  <c r="I181" i="9" s="1"/>
  <c r="I177" i="9"/>
  <c r="F337" i="9"/>
  <c r="D49" i="9"/>
  <c r="C241" i="9"/>
  <c r="D241" i="9"/>
  <c r="D81" i="9"/>
  <c r="D369" i="9"/>
  <c r="H17" i="9"/>
  <c r="C645" i="1"/>
  <c r="H71" i="1"/>
  <c r="C626" i="1"/>
  <c r="C568" i="1"/>
  <c r="E71" i="1"/>
  <c r="E21" i="9" s="1"/>
  <c r="C678" i="1"/>
  <c r="C520" i="1"/>
  <c r="G520" i="1" s="1"/>
  <c r="C614" i="1"/>
  <c r="AQ71" i="1"/>
  <c r="C536" i="1" s="1"/>
  <c r="G536" i="1" s="1"/>
  <c r="AV71" i="1"/>
  <c r="C619" i="1"/>
  <c r="BQ71" i="1"/>
  <c r="F309" i="9" s="1"/>
  <c r="AF71" i="1"/>
  <c r="CC71" i="1"/>
  <c r="D373" i="9" s="1"/>
  <c r="AZ71" i="1"/>
  <c r="C543" i="1"/>
  <c r="L71" i="1"/>
  <c r="C677" i="1" s="1"/>
  <c r="BX71" i="1"/>
  <c r="F341" i="9" s="1"/>
  <c r="AE71" i="1"/>
  <c r="C524" i="1" s="1"/>
  <c r="D71" i="1"/>
  <c r="C497" i="1" s="1"/>
  <c r="G497" i="1" s="1"/>
  <c r="C701" i="1"/>
  <c r="R71" i="1"/>
  <c r="BA71" i="1"/>
  <c r="D245" i="9" s="1"/>
  <c r="C638" i="1"/>
  <c r="C558" i="1"/>
  <c r="C629" i="1"/>
  <c r="C567" i="1"/>
  <c r="C522" i="1"/>
  <c r="G522" i="1" s="1"/>
  <c r="C565" i="1"/>
  <c r="AU71" i="1"/>
  <c r="BP71" i="1"/>
  <c r="C561" i="1" s="1"/>
  <c r="C499" i="1"/>
  <c r="G499" i="1" s="1"/>
  <c r="C528" i="1"/>
  <c r="G528" i="1" s="1"/>
  <c r="C700" i="1"/>
  <c r="CA71" i="1"/>
  <c r="I341" i="9" s="1"/>
  <c r="V71" i="1"/>
  <c r="H85" i="9" s="1"/>
  <c r="W71" i="1"/>
  <c r="C571" i="1"/>
  <c r="C646" i="1"/>
  <c r="C625" i="1"/>
  <c r="C685" i="1"/>
  <c r="K71" i="1"/>
  <c r="C504" i="1" s="1"/>
  <c r="G504" i="1" s="1"/>
  <c r="I71" i="1"/>
  <c r="I21" i="9" s="1"/>
  <c r="BC71" i="1"/>
  <c r="F245" i="9" s="1"/>
  <c r="H113" i="9"/>
  <c r="F177" i="9"/>
  <c r="AO71" i="1"/>
  <c r="Q71" i="1"/>
  <c r="C85" i="9" s="1"/>
  <c r="AP71" i="1"/>
  <c r="G181" i="9" s="1"/>
  <c r="D209" i="9"/>
  <c r="Z71" i="1"/>
  <c r="E117" i="9" s="1"/>
  <c r="AG71" i="1"/>
  <c r="AD71" i="1"/>
  <c r="I117" i="9" s="1"/>
  <c r="BH71" i="1"/>
  <c r="D277" i="9" s="1"/>
  <c r="BJ71" i="1"/>
  <c r="F277" i="9" s="1"/>
  <c r="BI71" i="1"/>
  <c r="E277" i="9" s="1"/>
  <c r="BG71" i="1"/>
  <c r="C277" i="9" s="1"/>
  <c r="I49" i="9"/>
  <c r="D305" i="9"/>
  <c r="N71" i="1"/>
  <c r="G53" i="9" s="1"/>
  <c r="O71" i="1"/>
  <c r="H53" i="9" s="1"/>
  <c r="P71" i="1"/>
  <c r="AB71" i="1"/>
  <c r="G117" i="9" s="1"/>
  <c r="C539" i="1"/>
  <c r="G539" i="1" s="1"/>
  <c r="BS71" i="1"/>
  <c r="C639" i="1" s="1"/>
  <c r="BO71" i="1"/>
  <c r="C627" i="1" s="1"/>
  <c r="BU71" i="1"/>
  <c r="C641" i="1" s="1"/>
  <c r="J71" i="1"/>
  <c r="BK71" i="1"/>
  <c r="G277" i="9" s="1"/>
  <c r="G81" i="9"/>
  <c r="F145" i="9"/>
  <c r="C67" i="1"/>
  <c r="C17" i="9" s="1"/>
  <c r="CE52" i="1"/>
  <c r="AL71" i="1"/>
  <c r="C181" i="9" s="1"/>
  <c r="D113" i="9"/>
  <c r="C209" i="9"/>
  <c r="X71" i="1"/>
  <c r="H337" i="9"/>
  <c r="BL71" i="1"/>
  <c r="H277" i="9" s="1"/>
  <c r="AH71" i="1"/>
  <c r="F149" i="9" s="1"/>
  <c r="AN71" i="1"/>
  <c r="E181" i="9" s="1"/>
  <c r="U71" i="1"/>
  <c r="G85" i="9" s="1"/>
  <c r="Y71" i="1"/>
  <c r="D117" i="9" s="1"/>
  <c r="C573" i="1"/>
  <c r="D53" i="9"/>
  <c r="C704" i="1"/>
  <c r="C532" i="1"/>
  <c r="G532" i="1" s="1"/>
  <c r="C622" i="1"/>
  <c r="H550" i="1"/>
  <c r="C428" i="1"/>
  <c r="C530" i="1"/>
  <c r="G530" i="1" s="1"/>
  <c r="I149" i="9"/>
  <c r="C702" i="1"/>
  <c r="C710" i="1"/>
  <c r="C213" i="9"/>
  <c r="C538" i="1"/>
  <c r="G538" i="1" s="1"/>
  <c r="C549" i="1"/>
  <c r="C624" i="1"/>
  <c r="G245" i="9"/>
  <c r="G213" i="9"/>
  <c r="C631" i="1"/>
  <c r="C542" i="1"/>
  <c r="F522" i="1"/>
  <c r="F510" i="1"/>
  <c r="F513" i="1"/>
  <c r="H513" i="1" s="1"/>
  <c r="C142" i="8"/>
  <c r="D393" i="1"/>
  <c r="F538" i="1"/>
  <c r="H538" i="1"/>
  <c r="F496" i="1"/>
  <c r="F534" i="1"/>
  <c r="H534" i="1"/>
  <c r="H502" i="1"/>
  <c r="F502" i="1"/>
  <c r="H504" i="1"/>
  <c r="F504" i="1"/>
  <c r="F530" i="1"/>
  <c r="F512" i="1"/>
  <c r="F526" i="1"/>
  <c r="F503" i="1"/>
  <c r="H503" i="1"/>
  <c r="H508" i="1"/>
  <c r="F508" i="1"/>
  <c r="F514" i="1"/>
  <c r="F507" i="1"/>
  <c r="F518" i="1"/>
  <c r="F546" i="1"/>
  <c r="F506" i="1"/>
  <c r="H506" i="1"/>
  <c r="H500" i="1"/>
  <c r="F500" i="1"/>
  <c r="F509" i="1"/>
  <c r="H181" i="9" l="1"/>
  <c r="H309" i="9"/>
  <c r="C632" i="1"/>
  <c r="C149" i="9"/>
  <c r="E53" i="9"/>
  <c r="C500" i="1"/>
  <c r="G500" i="1" s="1"/>
  <c r="G21" i="9"/>
  <c r="D309" i="9"/>
  <c r="C709" i="1"/>
  <c r="C672" i="1"/>
  <c r="C696" i="1"/>
  <c r="C537" i="1"/>
  <c r="G537" i="1" s="1"/>
  <c r="C684" i="1"/>
  <c r="C516" i="1"/>
  <c r="G516" i="1" s="1"/>
  <c r="I85" i="9"/>
  <c r="C540" i="1"/>
  <c r="G540" i="1" s="1"/>
  <c r="E213" i="9"/>
  <c r="C501" i="1"/>
  <c r="G501" i="1" s="1"/>
  <c r="H21" i="9"/>
  <c r="E309" i="9"/>
  <c r="D21" i="9"/>
  <c r="C341" i="9"/>
  <c r="C512" i="1"/>
  <c r="G512" i="1" s="1"/>
  <c r="C547" i="1"/>
  <c r="C545" i="1"/>
  <c r="G545" i="1" s="1"/>
  <c r="C245" i="9"/>
  <c r="C525" i="1"/>
  <c r="G525" i="1" s="1"/>
  <c r="D149" i="9"/>
  <c r="C541" i="1"/>
  <c r="F213" i="9"/>
  <c r="C669" i="1"/>
  <c r="D615" i="1"/>
  <c r="D629" i="1" s="1"/>
  <c r="H520" i="1"/>
  <c r="C673" i="1"/>
  <c r="C562" i="1"/>
  <c r="C708" i="1"/>
  <c r="C644" i="1"/>
  <c r="C670" i="1"/>
  <c r="C498" i="1"/>
  <c r="G498" i="1" s="1"/>
  <c r="C569" i="1"/>
  <c r="C623" i="1"/>
  <c r="C712" i="1"/>
  <c r="C713" i="1"/>
  <c r="C676" i="1"/>
  <c r="C697" i="1"/>
  <c r="C628" i="1"/>
  <c r="C574" i="1"/>
  <c r="C620" i="1"/>
  <c r="C621" i="1"/>
  <c r="C505" i="1"/>
  <c r="G505" i="1" s="1"/>
  <c r="C564" i="1"/>
  <c r="C566" i="1"/>
  <c r="D85" i="9"/>
  <c r="C511" i="1"/>
  <c r="G511" i="1" s="1"/>
  <c r="C688" i="1"/>
  <c r="C683" i="1"/>
  <c r="C546" i="1"/>
  <c r="C630" i="1"/>
  <c r="H522" i="1"/>
  <c r="C515" i="1"/>
  <c r="G515" i="1" s="1"/>
  <c r="C687" i="1"/>
  <c r="C572" i="1"/>
  <c r="C647" i="1"/>
  <c r="C548" i="1"/>
  <c r="C633" i="1"/>
  <c r="C560" i="1"/>
  <c r="C674" i="1"/>
  <c r="C502" i="1"/>
  <c r="G502" i="1" s="1"/>
  <c r="C686" i="1"/>
  <c r="C514" i="1"/>
  <c r="C527" i="1"/>
  <c r="G527" i="1" s="1"/>
  <c r="C699" i="1"/>
  <c r="C117" i="9"/>
  <c r="C517" i="1"/>
  <c r="C689" i="1"/>
  <c r="C703" i="1"/>
  <c r="C531" i="1"/>
  <c r="G531" i="1" s="1"/>
  <c r="C635" i="1"/>
  <c r="C556" i="1"/>
  <c r="C53" i="9"/>
  <c r="C503" i="1"/>
  <c r="G503" i="1" s="1"/>
  <c r="C675" i="1"/>
  <c r="I53" i="9"/>
  <c r="C509" i="1"/>
  <c r="C681" i="1"/>
  <c r="F181" i="9"/>
  <c r="C534" i="1"/>
  <c r="G534" i="1" s="1"/>
  <c r="C706" i="1"/>
  <c r="C690" i="1"/>
  <c r="C518" i="1"/>
  <c r="C533" i="1"/>
  <c r="G533" i="1" s="1"/>
  <c r="C705" i="1"/>
  <c r="C557" i="1"/>
  <c r="C637" i="1"/>
  <c r="CE67" i="1"/>
  <c r="I369" i="9" s="1"/>
  <c r="C71" i="1"/>
  <c r="C21" i="9" s="1"/>
  <c r="C521" i="1"/>
  <c r="G521" i="1" s="1"/>
  <c r="C693" i="1"/>
  <c r="C508" i="1"/>
  <c r="G508" i="1" s="1"/>
  <c r="C680" i="1"/>
  <c r="C507" i="1"/>
  <c r="C679" i="1"/>
  <c r="C618" i="1"/>
  <c r="C552" i="1"/>
  <c r="C634" i="1"/>
  <c r="C554" i="1"/>
  <c r="C555" i="1"/>
  <c r="C617" i="1"/>
  <c r="C636" i="1"/>
  <c r="C553" i="1"/>
  <c r="C695" i="1"/>
  <c r="C523" i="1"/>
  <c r="G523" i="1" s="1"/>
  <c r="E149" i="9"/>
  <c r="C698" i="1"/>
  <c r="C526" i="1"/>
  <c r="C691" i="1"/>
  <c r="C519" i="1"/>
  <c r="G519" i="1" s="1"/>
  <c r="C535" i="1"/>
  <c r="G535" i="1" s="1"/>
  <c r="C707" i="1"/>
  <c r="C510" i="1"/>
  <c r="C682" i="1"/>
  <c r="H530" i="1"/>
  <c r="G524" i="1"/>
  <c r="H524" i="1" s="1"/>
  <c r="F545" i="1"/>
  <c r="H525" i="1"/>
  <c r="F525" i="1"/>
  <c r="F529" i="1"/>
  <c r="H529" i="1" s="1"/>
  <c r="C146" i="8"/>
  <c r="D396" i="1"/>
  <c r="C151" i="8" s="1"/>
  <c r="F521" i="1"/>
  <c r="H535" i="1"/>
  <c r="F535" i="1"/>
  <c r="H533" i="1"/>
  <c r="F533" i="1"/>
  <c r="H527" i="1"/>
  <c r="F527" i="1"/>
  <c r="F539" i="1"/>
  <c r="H539" i="1"/>
  <c r="F519" i="1"/>
  <c r="H519" i="1"/>
  <c r="F523" i="1"/>
  <c r="H523" i="1"/>
  <c r="F537" i="1"/>
  <c r="H537" i="1"/>
  <c r="F531" i="1"/>
  <c r="C648" i="1" l="1"/>
  <c r="M716" i="1" s="1"/>
  <c r="H512" i="1"/>
  <c r="H498" i="1"/>
  <c r="D674" i="1"/>
  <c r="D623" i="1"/>
  <c r="D702" i="1"/>
  <c r="D630" i="1"/>
  <c r="D687" i="1"/>
  <c r="H545" i="1"/>
  <c r="D698" i="1"/>
  <c r="D709" i="1"/>
  <c r="D684" i="1"/>
  <c r="D699" i="1"/>
  <c r="D622" i="1"/>
  <c r="D616" i="1"/>
  <c r="D713" i="1"/>
  <c r="D636" i="1"/>
  <c r="D716" i="1"/>
  <c r="D642" i="1"/>
  <c r="D682" i="1"/>
  <c r="D675" i="1"/>
  <c r="D686" i="1"/>
  <c r="D700" i="1"/>
  <c r="D692" i="1"/>
  <c r="D635" i="1"/>
  <c r="D647" i="1"/>
  <c r="D694" i="1"/>
  <c r="D637" i="1"/>
  <c r="D707" i="1"/>
  <c r="D690" i="1"/>
  <c r="D685" i="1"/>
  <c r="D697" i="1"/>
  <c r="D617" i="1"/>
  <c r="D632" i="1"/>
  <c r="D676" i="1"/>
  <c r="D706" i="1"/>
  <c r="D631" i="1"/>
  <c r="D711" i="1"/>
  <c r="D705" i="1"/>
  <c r="D628" i="1"/>
  <c r="D639" i="1"/>
  <c r="D704" i="1"/>
  <c r="D645" i="1"/>
  <c r="D644" i="1"/>
  <c r="D681" i="1"/>
  <c r="D618" i="1"/>
  <c r="D625" i="1"/>
  <c r="D693" i="1"/>
  <c r="D624" i="1"/>
  <c r="D679" i="1"/>
  <c r="D683" i="1"/>
  <c r="D688" i="1"/>
  <c r="D695" i="1"/>
  <c r="D708" i="1"/>
  <c r="D619" i="1"/>
  <c r="D646" i="1"/>
  <c r="D643" i="1"/>
  <c r="D633" i="1"/>
  <c r="D680" i="1"/>
  <c r="D641" i="1"/>
  <c r="D668" i="1"/>
  <c r="D626" i="1"/>
  <c r="D710" i="1"/>
  <c r="D672" i="1"/>
  <c r="D696" i="1"/>
  <c r="D678" i="1"/>
  <c r="D701" i="1"/>
  <c r="D712" i="1"/>
  <c r="D689" i="1"/>
  <c r="D621" i="1"/>
  <c r="D640" i="1"/>
  <c r="D627" i="1"/>
  <c r="D677" i="1"/>
  <c r="D670" i="1"/>
  <c r="D673" i="1"/>
  <c r="D703" i="1"/>
  <c r="D691" i="1"/>
  <c r="D638" i="1"/>
  <c r="D669" i="1"/>
  <c r="D634" i="1"/>
  <c r="D620" i="1"/>
  <c r="D671" i="1"/>
  <c r="H521" i="1"/>
  <c r="G546" i="1"/>
  <c r="H546" i="1"/>
  <c r="G510" i="1"/>
  <c r="H510" i="1" s="1"/>
  <c r="C496" i="1"/>
  <c r="C668" i="1"/>
  <c r="H531" i="1"/>
  <c r="G526" i="1"/>
  <c r="H526" i="1" s="1"/>
  <c r="G507" i="1"/>
  <c r="H507" i="1"/>
  <c r="C433" i="1"/>
  <c r="C441" i="1" s="1"/>
  <c r="CE71" i="1"/>
  <c r="G518" i="1"/>
  <c r="H518" i="1" s="1"/>
  <c r="G509" i="1"/>
  <c r="H509" i="1" s="1"/>
  <c r="G517" i="1"/>
  <c r="H517" i="1" s="1"/>
  <c r="G514" i="1"/>
  <c r="H514" i="1" s="1"/>
  <c r="E623" i="1" l="1"/>
  <c r="E716" i="1" s="1"/>
  <c r="C716" i="1"/>
  <c r="I373" i="9"/>
  <c r="D715" i="1"/>
  <c r="C715" i="1"/>
  <c r="E612" i="1"/>
  <c r="G496" i="1"/>
  <c r="H496" i="1" s="1"/>
  <c r="E710" i="1" l="1"/>
  <c r="E641" i="1"/>
  <c r="E626" i="1"/>
  <c r="E696" i="1"/>
  <c r="E713" i="1"/>
  <c r="E647" i="1"/>
  <c r="E705" i="1"/>
  <c r="E681" i="1"/>
  <c r="E671" i="1"/>
  <c r="E683" i="1"/>
  <c r="E688" i="1"/>
  <c r="E686" i="1"/>
  <c r="E675" i="1"/>
  <c r="E669" i="1"/>
  <c r="E698" i="1"/>
  <c r="E691" i="1"/>
  <c r="E687" i="1"/>
  <c r="E702" i="1"/>
  <c r="E697" i="1"/>
  <c r="E645" i="1"/>
  <c r="E630" i="1"/>
  <c r="E711" i="1"/>
  <c r="E643" i="1"/>
  <c r="E627" i="1"/>
  <c r="E640" i="1"/>
  <c r="E635" i="1"/>
  <c r="E684" i="1"/>
  <c r="E680" i="1"/>
  <c r="E632" i="1"/>
  <c r="E677" i="1"/>
  <c r="E633" i="1"/>
  <c r="E709" i="1"/>
  <c r="E695" i="1"/>
  <c r="E703" i="1"/>
  <c r="E692" i="1"/>
  <c r="E639" i="1"/>
  <c r="E708" i="1"/>
  <c r="E644" i="1"/>
  <c r="E690" i="1"/>
  <c r="E625" i="1"/>
  <c r="E682" i="1"/>
  <c r="E672" i="1"/>
  <c r="E634" i="1"/>
  <c r="E689" i="1"/>
  <c r="E685" i="1"/>
  <c r="E699" i="1"/>
  <c r="E674" i="1"/>
  <c r="E676" i="1"/>
  <c r="E638" i="1"/>
  <c r="E637" i="1"/>
  <c r="E706" i="1"/>
  <c r="E700" i="1"/>
  <c r="E704" i="1"/>
  <c r="E631" i="1"/>
  <c r="E678" i="1"/>
  <c r="E701" i="1"/>
  <c r="E642" i="1"/>
  <c r="E624" i="1"/>
  <c r="F624" i="1" s="1"/>
  <c r="E712" i="1"/>
  <c r="E707" i="1"/>
  <c r="E646" i="1"/>
  <c r="E693" i="1"/>
  <c r="E673" i="1"/>
  <c r="E679" i="1"/>
  <c r="E628" i="1"/>
  <c r="E629" i="1"/>
  <c r="E694" i="1"/>
  <c r="E636" i="1"/>
  <c r="E668" i="1"/>
  <c r="E670" i="1"/>
  <c r="F707" i="1" l="1"/>
  <c r="F688" i="1"/>
  <c r="F687" i="1"/>
  <c r="F693" i="1"/>
  <c r="F639" i="1"/>
  <c r="F701" i="1"/>
  <c r="F627" i="1"/>
  <c r="F630" i="1"/>
  <c r="F698" i="1"/>
  <c r="F643" i="1"/>
  <c r="F647" i="1"/>
  <c r="F644" i="1"/>
  <c r="F704" i="1"/>
  <c r="F676" i="1"/>
  <c r="F634" i="1"/>
  <c r="F628" i="1"/>
  <c r="F699" i="1"/>
  <c r="F716" i="1"/>
  <c r="F694" i="1"/>
  <c r="F692" i="1"/>
  <c r="F710" i="1"/>
  <c r="F638" i="1"/>
  <c r="F685" i="1"/>
  <c r="F712" i="1"/>
  <c r="F642" i="1"/>
  <c r="F697" i="1"/>
  <c r="F711" i="1"/>
  <c r="F631" i="1"/>
  <c r="F633" i="1"/>
  <c r="F683" i="1"/>
  <c r="F709" i="1"/>
  <c r="F703" i="1"/>
  <c r="F700" i="1"/>
  <c r="F640" i="1"/>
  <c r="F702" i="1"/>
  <c r="F671" i="1"/>
  <c r="F678" i="1"/>
  <c r="F632" i="1"/>
  <c r="F625" i="1"/>
  <c r="F713" i="1"/>
  <c r="F695" i="1"/>
  <c r="F672" i="1"/>
  <c r="F645" i="1"/>
  <c r="F635" i="1"/>
  <c r="F684" i="1"/>
  <c r="F691" i="1"/>
  <c r="F706" i="1"/>
  <c r="F682" i="1"/>
  <c r="F679" i="1"/>
  <c r="F708" i="1"/>
  <c r="F673" i="1"/>
  <c r="F681" i="1"/>
  <c r="F689" i="1"/>
  <c r="F690" i="1"/>
  <c r="F636" i="1"/>
  <c r="F677" i="1"/>
  <c r="F668" i="1"/>
  <c r="F670" i="1"/>
  <c r="F626" i="1"/>
  <c r="F629" i="1"/>
  <c r="F705" i="1"/>
  <c r="F675" i="1"/>
  <c r="F641" i="1"/>
  <c r="F637" i="1"/>
  <c r="F686" i="1"/>
  <c r="F669" i="1"/>
  <c r="F674" i="1"/>
  <c r="F646" i="1"/>
  <c r="F696" i="1"/>
  <c r="F680" i="1"/>
  <c r="G625" i="1"/>
  <c r="E715" i="1"/>
  <c r="G628" i="1" l="1"/>
  <c r="G698" i="1"/>
  <c r="G680" i="1"/>
  <c r="G631" i="1"/>
  <c r="G679" i="1"/>
  <c r="G677" i="1"/>
  <c r="G673" i="1"/>
  <c r="G630" i="1"/>
  <c r="G642" i="1"/>
  <c r="G706" i="1"/>
  <c r="G634" i="1"/>
  <c r="G636" i="1"/>
  <c r="G646" i="1"/>
  <c r="G710" i="1"/>
  <c r="G695" i="1"/>
  <c r="G690" i="1"/>
  <c r="G711" i="1"/>
  <c r="G688" i="1"/>
  <c r="G703" i="1"/>
  <c r="G701" i="1"/>
  <c r="G683" i="1"/>
  <c r="G691" i="1"/>
  <c r="G712" i="1"/>
  <c r="G626" i="1"/>
  <c r="G645" i="1"/>
  <c r="G702" i="1"/>
  <c r="G644" i="1"/>
  <c r="G699" i="1"/>
  <c r="G708" i="1"/>
  <c r="G697" i="1"/>
  <c r="G641" i="1"/>
  <c r="G633" i="1"/>
  <c r="G643" i="1"/>
  <c r="G716" i="1"/>
  <c r="G713" i="1"/>
  <c r="G685" i="1"/>
  <c r="G635" i="1"/>
  <c r="G678" i="1"/>
  <c r="G704" i="1"/>
  <c r="G637" i="1"/>
  <c r="G675" i="1"/>
  <c r="G684" i="1"/>
  <c r="G668" i="1"/>
  <c r="G647" i="1"/>
  <c r="G627" i="1"/>
  <c r="G670" i="1"/>
  <c r="G692" i="1"/>
  <c r="G693" i="1"/>
  <c r="G689" i="1"/>
  <c r="G640" i="1"/>
  <c r="G669" i="1"/>
  <c r="G638" i="1"/>
  <c r="G672" i="1"/>
  <c r="G694" i="1"/>
  <c r="G682" i="1"/>
  <c r="G700" i="1"/>
  <c r="G687" i="1"/>
  <c r="G639" i="1"/>
  <c r="G709" i="1"/>
  <c r="G676" i="1"/>
  <c r="G707" i="1"/>
  <c r="G681" i="1"/>
  <c r="G629" i="1"/>
  <c r="G671" i="1"/>
  <c r="G686" i="1"/>
  <c r="G705" i="1"/>
  <c r="G632" i="1"/>
  <c r="G696" i="1"/>
  <c r="G674" i="1"/>
  <c r="F715" i="1"/>
  <c r="H628" i="1" l="1"/>
  <c r="H691" i="1" s="1"/>
  <c r="G715" i="1"/>
  <c r="H684" i="1" l="1"/>
  <c r="H690" i="1"/>
  <c r="H683" i="1"/>
  <c r="H701" i="1"/>
  <c r="H679" i="1"/>
  <c r="H693" i="1"/>
  <c r="H692" i="1"/>
  <c r="H647" i="1"/>
  <c r="H639" i="1"/>
  <c r="H709" i="1"/>
  <c r="H671" i="1"/>
  <c r="H635" i="1"/>
  <c r="H713" i="1"/>
  <c r="H680" i="1"/>
  <c r="H638" i="1"/>
  <c r="H668" i="1"/>
  <c r="H687" i="1"/>
  <c r="H695" i="1"/>
  <c r="H678" i="1"/>
  <c r="H700" i="1"/>
  <c r="H672" i="1"/>
  <c r="H629" i="1"/>
  <c r="I629" i="1" s="1"/>
  <c r="H643" i="1"/>
  <c r="H677" i="1"/>
  <c r="H696" i="1"/>
  <c r="H633" i="1"/>
  <c r="H675" i="1"/>
  <c r="H682" i="1"/>
  <c r="H703" i="1"/>
  <c r="H632" i="1"/>
  <c r="H646" i="1"/>
  <c r="H631" i="1"/>
  <c r="H674" i="1"/>
  <c r="H705" i="1"/>
  <c r="H637" i="1"/>
  <c r="H644" i="1"/>
  <c r="H645" i="1"/>
  <c r="H681" i="1"/>
  <c r="H716" i="1"/>
  <c r="H711" i="1"/>
  <c r="H697" i="1"/>
  <c r="H699" i="1"/>
  <c r="H670" i="1"/>
  <c r="H704" i="1"/>
  <c r="H673" i="1"/>
  <c r="H708" i="1"/>
  <c r="H640" i="1"/>
  <c r="H688" i="1"/>
  <c r="H710" i="1"/>
  <c r="H694" i="1"/>
  <c r="H712" i="1"/>
  <c r="H636" i="1"/>
  <c r="H707" i="1"/>
  <c r="H698" i="1"/>
  <c r="H685" i="1"/>
  <c r="H634" i="1"/>
  <c r="H689" i="1"/>
  <c r="H706" i="1"/>
  <c r="H686" i="1"/>
  <c r="H676" i="1"/>
  <c r="H669" i="1"/>
  <c r="H630" i="1"/>
  <c r="H702" i="1"/>
  <c r="H641" i="1"/>
  <c r="H642" i="1"/>
  <c r="H715" i="1" l="1"/>
  <c r="I645" i="1"/>
  <c r="I641" i="1"/>
  <c r="I702" i="1"/>
  <c r="I694" i="1"/>
  <c r="I705" i="1"/>
  <c r="I712" i="1"/>
  <c r="I697" i="1"/>
  <c r="I677" i="1"/>
  <c r="I636" i="1"/>
  <c r="I633" i="1"/>
  <c r="I678" i="1"/>
  <c r="I643" i="1"/>
  <c r="I674" i="1"/>
  <c r="I689" i="1"/>
  <c r="I704" i="1"/>
  <c r="I716" i="1"/>
  <c r="I707" i="1"/>
  <c r="I671" i="1"/>
  <c r="I710" i="1"/>
  <c r="I687" i="1"/>
  <c r="I682" i="1"/>
  <c r="I703" i="1"/>
  <c r="I668" i="1"/>
  <c r="I630" i="1"/>
  <c r="J630" i="1" s="1"/>
  <c r="I634" i="1"/>
  <c r="I709" i="1"/>
  <c r="I693" i="1"/>
  <c r="I640" i="1"/>
  <c r="I711" i="1"/>
  <c r="I672" i="1"/>
  <c r="I684" i="1"/>
  <c r="I676" i="1"/>
  <c r="I681" i="1"/>
  <c r="I647" i="1"/>
  <c r="I642" i="1"/>
  <c r="I692" i="1"/>
  <c r="I670" i="1"/>
  <c r="I637" i="1"/>
  <c r="I669" i="1"/>
  <c r="I673" i="1"/>
  <c r="I708" i="1"/>
  <c r="I683" i="1"/>
  <c r="I706" i="1"/>
  <c r="I713" i="1"/>
  <c r="I695" i="1"/>
  <c r="I680" i="1"/>
  <c r="I644" i="1"/>
  <c r="I696" i="1"/>
  <c r="I635" i="1"/>
  <c r="I632" i="1"/>
  <c r="I638" i="1"/>
  <c r="I679" i="1"/>
  <c r="I631" i="1"/>
  <c r="I701" i="1"/>
  <c r="I639" i="1"/>
  <c r="I698" i="1"/>
  <c r="I686" i="1"/>
  <c r="I688" i="1"/>
  <c r="I690" i="1"/>
  <c r="I691" i="1"/>
  <c r="I675" i="1"/>
  <c r="I699" i="1"/>
  <c r="I700" i="1"/>
  <c r="I685" i="1"/>
  <c r="I646" i="1"/>
  <c r="J675" i="1" l="1"/>
  <c r="J682" i="1"/>
  <c r="J639" i="1"/>
  <c r="J683" i="1"/>
  <c r="J713" i="1"/>
  <c r="J632" i="1"/>
  <c r="J692" i="1"/>
  <c r="J641" i="1"/>
  <c r="J685" i="1"/>
  <c r="J668" i="1"/>
  <c r="J700" i="1"/>
  <c r="J673" i="1"/>
  <c r="J674" i="1"/>
  <c r="J688" i="1"/>
  <c r="J709" i="1"/>
  <c r="J647" i="1"/>
  <c r="J701" i="1"/>
  <c r="J676" i="1"/>
  <c r="J694" i="1"/>
  <c r="J689" i="1"/>
  <c r="J696" i="1"/>
  <c r="J678" i="1"/>
  <c r="J680" i="1"/>
  <c r="J642" i="1"/>
  <c r="J638" i="1"/>
  <c r="J716" i="1"/>
  <c r="J643" i="1"/>
  <c r="J697" i="1"/>
  <c r="J687" i="1"/>
  <c r="J711" i="1"/>
  <c r="J691" i="1"/>
  <c r="J684" i="1"/>
  <c r="J698" i="1"/>
  <c r="J679" i="1"/>
  <c r="J670" i="1"/>
  <c r="J686" i="1"/>
  <c r="J669" i="1"/>
  <c r="J681" i="1"/>
  <c r="J672" i="1"/>
  <c r="J637" i="1"/>
  <c r="J636" i="1"/>
  <c r="J645" i="1"/>
  <c r="J699" i="1"/>
  <c r="J710" i="1"/>
  <c r="J708" i="1"/>
  <c r="J633" i="1"/>
  <c r="J702" i="1"/>
  <c r="J640" i="1"/>
  <c r="J707" i="1"/>
  <c r="J706" i="1"/>
  <c r="J635" i="1"/>
  <c r="J712" i="1"/>
  <c r="J693" i="1"/>
  <c r="J644" i="1"/>
  <c r="J677" i="1"/>
  <c r="J703" i="1"/>
  <c r="J695" i="1"/>
  <c r="J646" i="1"/>
  <c r="J690" i="1"/>
  <c r="J705" i="1"/>
  <c r="J634" i="1"/>
  <c r="J704" i="1"/>
  <c r="J671" i="1"/>
  <c r="J631" i="1"/>
  <c r="I715" i="1"/>
  <c r="J715" i="1" l="1"/>
  <c r="K644" i="1"/>
  <c r="L647" i="1"/>
  <c r="L669" i="1" l="1"/>
  <c r="L710" i="1"/>
  <c r="L693" i="1"/>
  <c r="L677" i="1"/>
  <c r="L697" i="1"/>
  <c r="L686" i="1"/>
  <c r="L692" i="1"/>
  <c r="L676" i="1"/>
  <c r="L674" i="1"/>
  <c r="L711" i="1"/>
  <c r="L673" i="1"/>
  <c r="L679" i="1"/>
  <c r="L695" i="1"/>
  <c r="L671" i="1"/>
  <c r="L685" i="1"/>
  <c r="L707" i="1"/>
  <c r="L694" i="1"/>
  <c r="L704" i="1"/>
  <c r="L713" i="1"/>
  <c r="L681" i="1"/>
  <c r="L699" i="1"/>
  <c r="L690" i="1"/>
  <c r="L698" i="1"/>
  <c r="L705" i="1"/>
  <c r="L683" i="1"/>
  <c r="L670" i="1"/>
  <c r="L675" i="1"/>
  <c r="L687" i="1"/>
  <c r="L706" i="1"/>
  <c r="L672" i="1"/>
  <c r="L689" i="1"/>
  <c r="L709" i="1"/>
  <c r="L688" i="1"/>
  <c r="L702" i="1"/>
  <c r="L716" i="1"/>
  <c r="L678" i="1"/>
  <c r="L680" i="1"/>
  <c r="L696" i="1"/>
  <c r="L703" i="1"/>
  <c r="L700" i="1"/>
  <c r="L684" i="1"/>
  <c r="L691" i="1"/>
  <c r="L708" i="1"/>
  <c r="L701" i="1"/>
  <c r="L682" i="1"/>
  <c r="L668" i="1"/>
  <c r="L712" i="1"/>
  <c r="K670" i="1"/>
  <c r="K681" i="1"/>
  <c r="K695" i="1"/>
  <c r="K697" i="1"/>
  <c r="K687" i="1"/>
  <c r="K676" i="1"/>
  <c r="K689" i="1"/>
  <c r="K696" i="1"/>
  <c r="K698" i="1"/>
  <c r="K677" i="1"/>
  <c r="K707" i="1"/>
  <c r="K680" i="1"/>
  <c r="K703" i="1"/>
  <c r="K674" i="1"/>
  <c r="K686" i="1"/>
  <c r="K712" i="1"/>
  <c r="K669" i="1"/>
  <c r="K705" i="1"/>
  <c r="K708" i="1"/>
  <c r="K700" i="1"/>
  <c r="K704" i="1"/>
  <c r="K692" i="1"/>
  <c r="K710" i="1"/>
  <c r="K672" i="1"/>
  <c r="K694" i="1"/>
  <c r="K713" i="1"/>
  <c r="K683" i="1"/>
  <c r="K711" i="1"/>
  <c r="K685" i="1"/>
  <c r="K701" i="1"/>
  <c r="K706" i="1"/>
  <c r="K671" i="1"/>
  <c r="K709" i="1"/>
  <c r="K673" i="1"/>
  <c r="K690" i="1"/>
  <c r="K693" i="1"/>
  <c r="K679" i="1"/>
  <c r="K716" i="1"/>
  <c r="K702" i="1"/>
  <c r="K682" i="1"/>
  <c r="K675" i="1"/>
  <c r="K699" i="1"/>
  <c r="K678" i="1"/>
  <c r="K688" i="1"/>
  <c r="K684" i="1"/>
  <c r="K691" i="1"/>
  <c r="K668" i="1"/>
  <c r="L715" i="1" l="1"/>
  <c r="M700" i="1"/>
  <c r="M696" i="1"/>
  <c r="C151" i="9" s="1"/>
  <c r="M701" i="1"/>
  <c r="M691" i="1"/>
  <c r="M672" i="1"/>
  <c r="G23" i="9" s="1"/>
  <c r="M705" i="1"/>
  <c r="E183" i="9" s="1"/>
  <c r="M681" i="1"/>
  <c r="I55" i="9" s="1"/>
  <c r="M671" i="1"/>
  <c r="F23" i="9" s="1"/>
  <c r="M711" i="1"/>
  <c r="M676" i="1"/>
  <c r="M677" i="1"/>
  <c r="E55" i="9" s="1"/>
  <c r="K715" i="1"/>
  <c r="M668" i="1"/>
  <c r="E119" i="9"/>
  <c r="M678" i="1"/>
  <c r="M702" i="1"/>
  <c r="M709" i="1"/>
  <c r="M687" i="1"/>
  <c r="M670" i="1"/>
  <c r="M690" i="1"/>
  <c r="M704" i="1"/>
  <c r="M707" i="1"/>
  <c r="M679" i="1"/>
  <c r="D55" i="9"/>
  <c r="M686" i="1"/>
  <c r="M710" i="1"/>
  <c r="M712" i="1"/>
  <c r="M682" i="1"/>
  <c r="M708" i="1"/>
  <c r="M684" i="1"/>
  <c r="M703" i="1"/>
  <c r="M680" i="1"/>
  <c r="M688" i="1"/>
  <c r="M689" i="1"/>
  <c r="M706" i="1"/>
  <c r="M675" i="1"/>
  <c r="M683" i="1"/>
  <c r="M698" i="1"/>
  <c r="M699" i="1"/>
  <c r="M713" i="1"/>
  <c r="M694" i="1"/>
  <c r="M685" i="1"/>
  <c r="M695" i="1"/>
  <c r="M673" i="1"/>
  <c r="M674" i="1"/>
  <c r="M692" i="1"/>
  <c r="M697" i="1"/>
  <c r="M693" i="1"/>
  <c r="M669" i="1"/>
  <c r="D215" i="9" l="1"/>
  <c r="G151" i="9"/>
  <c r="H151" i="9"/>
  <c r="D23" i="9"/>
  <c r="D151" i="9"/>
  <c r="I23" i="9"/>
  <c r="I119" i="9"/>
  <c r="H119" i="9"/>
  <c r="F151" i="9"/>
  <c r="D87" i="9"/>
  <c r="F183" i="9"/>
  <c r="I87" i="9"/>
  <c r="C183" i="9"/>
  <c r="H183" i="9"/>
  <c r="E215" i="9"/>
  <c r="G87" i="9"/>
  <c r="G183" i="9"/>
  <c r="D119" i="9"/>
  <c r="H87" i="9"/>
  <c r="I151" i="9"/>
  <c r="C23" i="9"/>
  <c r="M715" i="1"/>
  <c r="G119" i="9"/>
  <c r="F119" i="9"/>
  <c r="H23" i="9"/>
  <c r="F87" i="9"/>
  <c r="F215" i="9"/>
  <c r="E151" i="9"/>
  <c r="C55" i="9"/>
  <c r="C119" i="9"/>
  <c r="H55" i="9"/>
  <c r="E87" i="9"/>
  <c r="C87" i="9"/>
  <c r="C215" i="9"/>
  <c r="G55" i="9"/>
  <c r="D183" i="9"/>
  <c r="E23" i="9"/>
  <c r="I183" i="9"/>
  <c r="F55" i="9"/>
</calcChain>
</file>

<file path=xl/sharedStrings.xml><?xml version="1.0" encoding="utf-8"?>
<sst xmlns="http://schemas.openxmlformats.org/spreadsheetml/2006/main" count="5256" uniqueCount="1656">
  <si>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</si>
  <si>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</si>
  <si>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</si>
  <si>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</si>
  <si>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</si>
  <si>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</si>
  <si>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</si>
  <si>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</si>
  <si>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</si>
  <si>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</si>
  <si>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</si>
  <si>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</si>
  <si>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</si>
  <si>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</si>
  <si>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</si>
  <si>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</si>
  <si>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</si>
  <si>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</si>
  <si>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</si>
  <si>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</si>
  <si>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</si>
  <si>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</si>
  <si>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</si>
  <si>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</si>
  <si>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</si>
  <si>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</si>
  <si>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</si>
  <si>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</si>
  <si>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</si>
  <si>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</si>
  <si>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</si>
  <si>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</si>
  <si>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</si>
  <si>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</si>
  <si>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</si>
  <si>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</si>
  <si>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</si>
  <si>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</si>
  <si>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</si>
  <si>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</si>
  <si>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</si>
  <si>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</si>
  <si>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</si>
  <si>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</si>
  <si>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</si>
  <si>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</si>
  <si>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</si>
  <si>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</si>
  <si>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</si>
  <si>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</si>
  <si>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</si>
  <si>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</si>
  <si>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</si>
  <si>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</si>
  <si>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</si>
  <si>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</si>
  <si>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</si>
  <si>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</si>
  <si>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</si>
  <si>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</si>
  <si>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</si>
  <si>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</si>
  <si>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</si>
  <si>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</si>
  <si>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</si>
  <si>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</si>
  <si>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</si>
  <si>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</si>
  <si>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</si>
  <si>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</si>
  <si>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</si>
  <si>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</si>
  <si>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</si>
  <si>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</si>
  <si>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</si>
  <si>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</si>
  <si>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</si>
  <si>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</si>
  <si>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</si>
  <si>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</si>
  <si>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</si>
  <si>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</si>
  <si>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</si>
  <si>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</si>
  <si>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</si>
  <si>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</si>
  <si>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</si>
  <si>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</si>
  <si>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</si>
  <si>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</si>
  <si>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</si>
  <si>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</si>
  <si>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</si>
  <si>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</si>
  <si>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</si>
  <si>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</si>
  <si>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</si>
  <si>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</si>
  <si>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</si>
  <si>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</si>
  <si>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</si>
  <si>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</si>
  <si>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</si>
  <si>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</si>
  <si>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</si>
  <si>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</si>
  <si>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</si>
  <si>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</si>
  <si>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</si>
  <si>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</si>
  <si>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</si>
  <si>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</si>
  <si>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</si>
  <si>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</si>
  <si>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</si>
  <si>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</si>
  <si>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</si>
  <si>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</si>
  <si>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</si>
  <si>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</si>
  <si>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</si>
  <si>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</si>
  <si>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</si>
  <si>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</si>
  <si>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</si>
  <si>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</si>
  <si>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</si>
  <si>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</si>
  <si>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</si>
  <si>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</si>
  <si>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</si>
  <si>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</si>
  <si>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</si>
  <si>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</si>
  <si>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</si>
  <si>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</si>
  <si>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</si>
  <si>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</si>
  <si>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</si>
  <si>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</si>
  <si>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</si>
  <si>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</si>
  <si>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</si>
  <si>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</si>
  <si>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</si>
  <si>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</si>
  <si>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</si>
  <si>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</si>
  <si>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</si>
  <si>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</si>
  <si>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</si>
  <si>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</si>
  <si>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</si>
  <si>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</si>
  <si>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</si>
  <si>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</si>
  <si>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</si>
  <si>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</si>
  <si>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</si>
  <si>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</si>
  <si>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</si>
  <si>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</si>
  <si>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</si>
  <si>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</si>
  <si>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</si>
  <si>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</si>
  <si>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</si>
  <si>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</si>
  <si>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</si>
  <si>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</si>
  <si>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</si>
  <si>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</si>
  <si>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</si>
  <si>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</si>
  <si>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</si>
  <si>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</si>
  <si>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</si>
  <si>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</si>
  <si>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</si>
  <si>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</si>
  <si>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</si>
  <si>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</si>
  <si>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</si>
  <si>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</si>
  <si>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</si>
  <si>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</si>
  <si>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</si>
  <si>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</si>
  <si>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</si>
  <si>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</si>
  <si>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</si>
  <si>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</si>
  <si>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</si>
  <si>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</si>
  <si>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</si>
  <si>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</si>
  <si>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</si>
  <si>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</si>
  <si>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</si>
  <si>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</si>
  <si>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</si>
  <si>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</si>
  <si>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</si>
  <si>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</si>
  <si>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</si>
  <si>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</si>
  <si>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</si>
  <si>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</si>
  <si>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</si>
  <si>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</si>
  <si>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</si>
  <si>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</si>
  <si>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</si>
  <si>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</si>
  <si>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</si>
  <si>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</si>
  <si>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</si>
  <si>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</si>
  <si>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</si>
  <si>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</si>
  <si>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</si>
  <si>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</si>
  <si>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</si>
  <si>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</si>
  <si>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</si>
  <si>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</si>
  <si>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</si>
  <si>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</si>
  <si>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</si>
  <si>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</si>
  <si>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</si>
  <si>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</si>
  <si>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</si>
  <si>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</si>
  <si>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</si>
  <si>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</si>
  <si>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</si>
  <si>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</si>
  <si>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</si>
  <si>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</si>
  <si>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</si>
  <si>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</si>
  <si>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</si>
  <si>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</si>
  <si>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</si>
  <si>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</si>
  <si>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</si>
  <si>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</si>
  <si>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</si>
  <si>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</si>
  <si>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</si>
  <si>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</si>
  <si>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</si>
  <si>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</si>
  <si>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</si>
  <si>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</si>
  <si>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</si>
  <si>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</si>
  <si>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</si>
  <si>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</si>
  <si>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</si>
  <si>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</si>
  <si>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</si>
  <si>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</si>
  <si>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</si>
  <si>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</si>
  <si>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</si>
  <si>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</si>
  <si>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</si>
  <si>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</si>
  <si>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</si>
  <si>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</si>
  <si>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</si>
  <si>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</si>
  <si>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</si>
  <si>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</si>
  <si>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</si>
  <si>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</si>
  <si>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</si>
  <si>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</si>
  <si>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</si>
  <si>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</si>
  <si>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</si>
  <si>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</si>
  <si>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</si>
  <si>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</si>
  <si>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</si>
  <si>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</si>
  <si>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</si>
  <si>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</si>
  <si>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</si>
  <si>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</si>
  <si>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</si>
  <si>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</si>
  <si>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</si>
  <si>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</si>
  <si>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</si>
  <si>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</si>
  <si>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</si>
  <si>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</si>
  <si>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</si>
  <si>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</si>
  <si>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</si>
  <si>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</si>
  <si>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</si>
  <si>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</si>
  <si>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</si>
  <si>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</si>
  <si>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</si>
  <si>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</si>
  <si>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</si>
  <si>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</si>
  <si>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</si>
  <si>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</si>
  <si>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</si>
  <si>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</si>
  <si>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</si>
  <si>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</si>
  <si>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</si>
  <si>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</si>
  <si>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</si>
  <si>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</si>
  <si>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</si>
  <si>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</si>
  <si>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</si>
  <si>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</si>
  <si>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</si>
  <si>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</si>
  <si>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</si>
  <si>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</si>
  <si>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</si>
  <si>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</si>
  <si>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</si>
  <si>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</si>
  <si>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</si>
  <si>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</si>
  <si>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</si>
  <si>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</si>
  <si>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</si>
  <si>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</si>
  <si>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</si>
  <si>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</si>
  <si>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</si>
  <si>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</si>
  <si>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</si>
  <si>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</si>
  <si>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</si>
  <si>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</si>
  <si>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</si>
  <si>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</si>
  <si>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</si>
  <si>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</si>
  <si>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</si>
  <si>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</si>
  <si>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</si>
  <si>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</si>
  <si>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</si>
  <si>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</si>
  <si>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</si>
  <si>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</si>
  <si>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</si>
  <si>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</si>
  <si>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</si>
  <si>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</si>
  <si>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</si>
  <si>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</si>
  <si>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</si>
  <si>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</si>
  <si>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</si>
  <si>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</si>
  <si>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</si>
  <si>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</si>
  <si>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</si>
  <si>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</si>
  <si>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</si>
  <si>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</si>
  <si>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</si>
  <si>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</si>
  <si>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</si>
  <si>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</si>
  <si>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</si>
  <si>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</si>
  <si>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</si>
  <si>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</si>
  <si>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</si>
  <si>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</si>
  <si>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</si>
  <si>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</si>
  <si>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</si>
  <si>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</si>
  <si>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</si>
  <si>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</si>
  <si>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</si>
  <si>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</si>
  <si>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</si>
  <si>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</si>
  <si>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</si>
  <si>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</si>
  <si>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</si>
  <si>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</si>
  <si>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</si>
  <si>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</si>
  <si>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</si>
  <si>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</si>
  <si>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</si>
  <si>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</si>
  <si>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</si>
  <si>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</si>
  <si>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</si>
  <si>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</si>
  <si>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</si>
  <si>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</si>
  <si>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</si>
  <si>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</si>
  <si>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</si>
  <si>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</si>
  <si>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</si>
  <si>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</si>
  <si>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</si>
  <si>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</si>
  <si>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</si>
  <si>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</si>
  <si>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</si>
  <si>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</si>
  <si>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</si>
  <si>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</si>
  <si>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</si>
  <si>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</si>
  <si>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</si>
  <si>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</si>
  <si>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</si>
  <si>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</si>
  <si>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</si>
  <si>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</si>
  <si>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</si>
  <si>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</si>
  <si>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</si>
  <si>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</si>
  <si>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</si>
  <si>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</si>
  <si>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</si>
  <si>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</si>
  <si>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</si>
  <si>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</si>
  <si>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</si>
  <si>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</si>
  <si>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</si>
  <si>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</si>
  <si>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</si>
  <si>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</si>
  <si>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</si>
  <si>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</si>
  <si>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</si>
  <si>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</si>
  <si>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</si>
  <si>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</si>
  <si>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</si>
  <si>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</si>
  <si>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</si>
  <si>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</si>
  <si>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</si>
  <si>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</si>
  <si>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</si>
  <si>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</si>
  <si>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</si>
  <si>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</si>
  <si>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</si>
  <si>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</si>
  <si>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</si>
  <si>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</si>
  <si>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</si>
  <si>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</si>
  <si>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</si>
  <si>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</si>
  <si>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</si>
  <si>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</si>
  <si>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</si>
  <si>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</si>
  <si>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</si>
  <si>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</si>
  <si>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</si>
  <si>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</si>
  <si>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</si>
  <si>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</si>
  <si>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</si>
  <si>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</si>
  <si>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</si>
  <si>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</si>
  <si>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</si>
  <si>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</si>
  <si>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</si>
  <si>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</si>
  <si>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</si>
  <si>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</si>
  <si>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</si>
  <si>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</si>
  <si>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</si>
  <si>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</si>
  <si>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</si>
  <si>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</si>
  <si>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</si>
  <si>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</si>
  <si>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</si>
  <si>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</si>
  <si>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</si>
  <si>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</si>
  <si>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</si>
  <si>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</si>
  <si>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</si>
  <si>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</si>
  <si>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</si>
  <si>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</si>
  <si>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</si>
  <si>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</si>
  <si>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</si>
  <si>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</si>
  <si>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</si>
  <si>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</si>
  <si>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</si>
  <si>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</si>
  <si>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</si>
  <si>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</si>
  <si>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</si>
  <si>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</si>
  <si>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</si>
  <si>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</si>
  <si>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</si>
  <si>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</si>
  <si>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</si>
  <si>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</si>
  <si>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</si>
  <si>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</si>
  <si>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</si>
  <si>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</si>
  <si>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</si>
  <si>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</si>
  <si>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</si>
  <si>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</si>
  <si>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</si>
  <si>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</si>
  <si>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</si>
  <si>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</si>
  <si>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</si>
  <si>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</si>
  <si>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</si>
  <si>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</si>
  <si>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</si>
  <si>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</si>
  <si>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</si>
  <si>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</si>
  <si>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</si>
  <si>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</si>
  <si>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</si>
  <si>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</si>
  <si>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</si>
  <si>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</si>
  <si>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</si>
  <si>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</si>
  <si>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</si>
  <si>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</si>
  <si>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</si>
  <si>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</si>
  <si>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</si>
  <si>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</si>
  <si>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</si>
  <si>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</si>
  <si>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</si>
  <si>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</si>
  <si>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</si>
  <si>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</si>
  <si>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</si>
  <si>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</si>
  <si>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</si>
  <si>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</si>
  <si>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</si>
  <si>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</si>
  <si>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</si>
  <si>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</si>
  <si>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</si>
  <si>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</si>
  <si>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</si>
  <si>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</si>
  <si>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</si>
  <si>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</si>
  <si>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</si>
  <si>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</si>
  <si>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</si>
  <si>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</si>
  <si>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</si>
  <si>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</si>
  <si>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</si>
  <si>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</si>
  <si>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</si>
  <si>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</si>
  <si>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</si>
  <si>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</si>
  <si>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</si>
  <si>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</si>
  <si>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</si>
  <si>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</si>
  <si>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</si>
  <si>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</si>
  <si>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</si>
  <si>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</si>
  <si>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</si>
  <si>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</si>
  <si>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</si>
  <si>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</si>
  <si>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</si>
  <si>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</si>
  <si>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</si>
  <si>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</si>
  <si>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</si>
  <si>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</si>
  <si>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</si>
  <si>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</si>
  <si>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</si>
  <si>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</si>
  <si>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</si>
  <si>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</si>
  <si>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</si>
  <si>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</si>
  <si>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</si>
  <si>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</si>
  <si>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</si>
  <si>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</si>
  <si>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</si>
  <si>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</si>
  <si>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</si>
  <si>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</si>
  <si>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</si>
  <si>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</si>
  <si>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</si>
  <si>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</si>
  <si>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</si>
  <si>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</si>
  <si>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</si>
  <si>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</si>
  <si>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</si>
  <si>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</si>
  <si>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</si>
  <si>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</si>
  <si>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</si>
  <si>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</si>
  <si>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</si>
  <si>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</si>
  <si>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</si>
  <si>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</si>
  <si>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</si>
  <si>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</si>
  <si>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</si>
  <si>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</si>
  <si>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</si>
  <si>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</si>
  <si>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</si>
  <si>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</si>
  <si>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</si>
  <si>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</si>
  <si>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</si>
  <si>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</si>
  <si>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</si>
  <si>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</si>
  <si>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</si>
  <si>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</si>
  <si>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</si>
  <si>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</si>
  <si>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</si>
  <si>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</si>
  <si>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</si>
  <si>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</si>
  <si>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</si>
  <si>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</si>
  <si>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</si>
  <si>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</si>
  <si>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</si>
  <si>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</si>
  <si>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</si>
  <si>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</si>
  <si>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</si>
  <si>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</si>
  <si>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</si>
  <si>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</si>
  <si>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</si>
  <si>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</si>
  <si>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</si>
  <si>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</si>
  <si>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</si>
  <si>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</si>
  <si>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</si>
  <si>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</si>
  <si>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</si>
  <si>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</si>
  <si>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</si>
  <si>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</si>
  <si>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</si>
  <si>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</si>
  <si>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</si>
  <si>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</si>
  <si>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</si>
  <si>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</si>
  <si>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</si>
  <si>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</si>
  <si>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</si>
  <si>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</si>
  <si>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</si>
  <si>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</si>
  <si>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</si>
  <si>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</si>
  <si>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</si>
  <si>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</si>
  <si>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</si>
  <si>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</si>
  <si>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</si>
  <si>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</si>
  <si>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</si>
  <si>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</si>
  <si>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</si>
  <si>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</si>
  <si>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</si>
  <si>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</si>
  <si>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</si>
  <si>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</si>
  <si>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</si>
  <si>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</si>
  <si>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</si>
  <si>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</si>
  <si>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</si>
  <si>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</si>
  <si>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</si>
  <si>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</si>
  <si>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</si>
  <si>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</si>
  <si>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</si>
  <si>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</si>
  <si>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</si>
  <si>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</si>
  <si>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</si>
  <si>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</si>
  <si>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</si>
  <si>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</si>
  <si>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</si>
  <si>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</si>
  <si>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</si>
  <si>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</si>
  <si>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</si>
  <si>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</si>
  <si>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</si>
  <si>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</si>
  <si>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</si>
  <si>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</si>
  <si>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</si>
  <si>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</si>
  <si>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</si>
  <si>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</si>
  <si>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</si>
  <si>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</si>
  <si>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</si>
  <si>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</si>
  <si>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</si>
  <si>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</si>
  <si>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</si>
  <si>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</si>
  <si>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</si>
  <si>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</si>
  <si>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</si>
  <si>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</si>
  <si>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</si>
  <si>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</si>
  <si>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</si>
  <si>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</si>
  <si>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</si>
  <si>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</si>
  <si>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</si>
  <si>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</si>
  <si>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</si>
  <si>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</si>
  <si>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</si>
  <si>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</si>
  <si>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</si>
  <si>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</si>
  <si>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</si>
  <si>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</si>
  <si>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</si>
  <si>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</si>
  <si>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</si>
  <si>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</si>
  <si>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</si>
  <si>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</si>
  <si>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</si>
  <si>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</si>
  <si>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</si>
  <si>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</si>
  <si>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</si>
  <si>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</si>
  <si>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</si>
  <si>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</si>
  <si>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</si>
  <si>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</si>
  <si>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</si>
  <si>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</si>
  <si>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</si>
  <si>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</si>
  <si>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</si>
  <si>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</si>
  <si>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</si>
  <si>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</si>
  <si>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</si>
  <si>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</si>
  <si>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</si>
  <si>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</si>
  <si>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</si>
  <si>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</si>
  <si>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</si>
  <si>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</si>
  <si>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</si>
  <si>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</si>
  <si>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</si>
  <si>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</si>
  <si>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</si>
  <si>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</si>
  <si>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</si>
  <si>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</si>
  <si>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</si>
  <si>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</si>
  <si>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</si>
  <si>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</si>
  <si>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</si>
  <si>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</si>
  <si>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</si>
  <si>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</si>
  <si>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</si>
  <si>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</si>
  <si>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</si>
  <si>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</si>
  <si>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</si>
  <si>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</si>
  <si>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</si>
  <si>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</si>
  <si>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</si>
  <si>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</si>
  <si>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</si>
  <si>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</si>
  <si>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</si>
  <si>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</si>
  <si>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</si>
  <si>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</si>
  <si>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</si>
  <si>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</si>
  <si>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</si>
  <si>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</si>
  <si>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</si>
  <si>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</si>
  <si>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</si>
  <si>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</si>
  <si>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</si>
  <si>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</si>
  <si>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</si>
  <si>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</si>
  <si>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</si>
  <si>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</si>
  <si>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</si>
  <si>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</si>
  <si>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</si>
  <si>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</si>
  <si>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</si>
  <si>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</si>
  <si>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</si>
  <si>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</si>
  <si>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</si>
  <si>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</si>
  <si>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</si>
  <si>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</si>
  <si>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</si>
  <si>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</si>
  <si>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</si>
  <si>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</si>
  <si>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</si>
  <si>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</si>
  <si>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</si>
  <si>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</si>
  <si>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</si>
  <si>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</si>
  <si>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</si>
  <si>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</si>
  <si>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</si>
  <si>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</si>
  <si>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</si>
  <si>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</si>
  <si>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</si>
  <si>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</si>
  <si>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</si>
  <si>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</si>
  <si>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</si>
  <si>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</si>
  <si>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</si>
  <si>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</si>
  <si>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</si>
  <si>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</si>
  <si>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</si>
  <si>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</si>
  <si>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</si>
  <si>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</si>
  <si>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</si>
  <si>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</si>
  <si>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</si>
  <si>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</si>
  <si>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</si>
  <si>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</si>
  <si>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</si>
  <si>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</si>
  <si>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</si>
  <si>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</si>
  <si>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</si>
  <si>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</si>
  <si>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</si>
  <si>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</si>
  <si>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</si>
  <si>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</si>
  <si>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</si>
  <si>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</si>
  <si>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</si>
  <si>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</si>
  <si>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</si>
  <si>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</si>
  <si>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</si>
  <si>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</si>
  <si>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</si>
  <si>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</si>
  <si>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</si>
  <si>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</si>
  <si>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</si>
  <si>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</si>
  <si>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</si>
  <si>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</si>
  <si>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</si>
  <si>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</si>
  <si>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</si>
  <si>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</si>
  <si>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</si>
  <si>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</si>
  <si>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</si>
  <si>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</si>
  <si>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</si>
  <si>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</si>
  <si>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</si>
  <si>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</si>
  <si>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</si>
  <si>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</si>
  <si>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</si>
  <si>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</si>
  <si>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</si>
  <si>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</si>
  <si>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</si>
  <si>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</si>
  <si>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</si>
  <si>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</si>
  <si>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</si>
  <si>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</si>
  <si>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</si>
  <si>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</si>
  <si>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</si>
  <si>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</si>
  <si>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</si>
  <si>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</si>
  <si>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</si>
  <si>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</si>
  <si>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</si>
  <si>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</si>
  <si>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</si>
  <si>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</si>
  <si>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</si>
  <si>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</si>
  <si>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</si>
  <si>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</si>
  <si>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</si>
  <si>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</si>
  <si>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</si>
  <si>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</si>
  <si>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</si>
  <si>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</si>
  <si>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</si>
  <si>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</si>
  <si>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</si>
  <si>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</si>
  <si>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</si>
  <si>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</si>
  <si>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</si>
  <si>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</si>
  <si>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</si>
  <si>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</si>
  <si>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</si>
  <si>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</si>
  <si>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</si>
  <si>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</si>
  <si>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</si>
  <si>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</si>
  <si>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</si>
  <si>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</si>
  <si>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</si>
  <si>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</si>
  <si>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</si>
  <si>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</si>
  <si>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</si>
  <si>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</si>
  <si>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</si>
  <si>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</si>
  <si>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</si>
  <si>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</si>
  <si>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</si>
  <si>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</si>
  <si>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</si>
  <si>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</si>
  <si>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</si>
  <si>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</si>
  <si>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</si>
  <si>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</si>
  <si>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</si>
  <si>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</si>
  <si>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</si>
  <si>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</si>
  <si>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</si>
  <si>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</si>
  <si>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</si>
  <si>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</si>
  <si>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</si>
  <si>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</si>
  <si>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</si>
  <si>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</si>
  <si>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</si>
  <si>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</si>
  <si>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</si>
  <si>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</si>
  <si>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</si>
  <si>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</si>
  <si>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</si>
  <si>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</si>
  <si>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</si>
  <si>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</si>
  <si>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</si>
  <si>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</si>
  <si>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</si>
  <si>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</si>
  <si>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</si>
  <si>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</si>
  <si>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</si>
  <si>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</si>
  <si>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</si>
  <si>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</si>
  <si>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</si>
  <si>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</si>
  <si>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</si>
  <si>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</si>
  <si>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</si>
  <si>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</si>
  <si>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</si>
  <si>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</si>
  <si>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</si>
  <si>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</si>
  <si>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</si>
  <si>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</si>
  <si>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</si>
  <si>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</si>
  <si>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</si>
  <si>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</si>
  <si>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</si>
  <si>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</si>
  <si>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</si>
  <si>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</si>
  <si>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</si>
  <si>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</si>
  <si>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</si>
  <si>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</si>
  <si>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</si>
  <si>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</si>
  <si>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</si>
  <si>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</si>
  <si>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</si>
  <si>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</si>
  <si>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</si>
  <si>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</si>
  <si>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</si>
  <si>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</si>
  <si>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</si>
  <si>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</si>
  <si>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</si>
  <si>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</si>
  <si>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</si>
  <si>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</si>
  <si>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</si>
  <si>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</si>
  <si>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</si>
  <si>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</si>
  <si>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</si>
  <si>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</si>
  <si>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</si>
  <si>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</si>
  <si>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</si>
  <si>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</si>
  <si>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</si>
  <si>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</si>
  <si>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</si>
  <si>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</si>
  <si>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</si>
  <si>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</si>
  <si>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</si>
  <si>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</si>
  <si>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</si>
  <si>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</si>
  <si>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</si>
  <si>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</si>
  <si>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</si>
  <si>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</si>
  <si>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</si>
  <si>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</si>
  <si>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</si>
  <si>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</si>
  <si>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</si>
  <si>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</si>
  <si>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</si>
  <si>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</si>
  <si>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</si>
  <si>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</si>
  <si>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</si>
  <si>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</si>
  <si>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</si>
  <si>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</si>
  <si>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</si>
  <si>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</si>
  <si>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</si>
  <si>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</si>
  <si>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</si>
  <si>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</si>
  <si>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</si>
  <si>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</si>
  <si>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</si>
  <si>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</si>
  <si>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</si>
  <si>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</si>
  <si>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</si>
  <si>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</si>
  <si>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</si>
  <si>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</si>
  <si>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</si>
  <si>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</si>
  <si>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</si>
  <si>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</si>
  <si>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</si>
  <si>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</si>
  <si>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</si>
  <si>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</si>
  <si>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</si>
  <si>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</si>
  <si>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</si>
  <si>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</si>
  <si>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</si>
  <si>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</si>
  <si>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</si>
  <si>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</si>
  <si>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</si>
  <si>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</si>
  <si>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</si>
  <si>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</si>
  <si>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</si>
  <si>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</si>
  <si>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</si>
  <si>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</si>
  <si>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</si>
  <si>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</si>
  <si>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</si>
  <si>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</si>
  <si>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</si>
  <si>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</si>
  <si>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</si>
  <si>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</si>
  <si>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</si>
  <si>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</si>
  <si>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</si>
  <si>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</si>
  <si>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</si>
  <si>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</si>
  <si>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</si>
  <si>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</si>
  <si>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</si>
  <si>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</si>
  <si>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</si>
  <si>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</si>
  <si>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</si>
  <si>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</si>
  <si>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</si>
  <si>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</si>
  <si>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</si>
  <si>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</si>
  <si>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</si>
  <si>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</si>
  <si>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</si>
  <si>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</si>
  <si>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</si>
  <si>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</si>
  <si>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</si>
  <si>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</si>
  <si>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</si>
  <si>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</si>
  <si>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</si>
  <si>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</si>
  <si>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</si>
  <si>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</si>
  <si>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</si>
  <si>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</si>
  <si>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</si>
  <si>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</si>
  <si>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</si>
  <si>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</si>
  <si>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</si>
  <si>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</si>
  <si>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</si>
  <si>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</si>
  <si>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</si>
  <si>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</si>
  <si>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</si>
  <si>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</si>
  <si>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</si>
  <si>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</si>
  <si>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</si>
  <si>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</si>
  <si>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</si>
  <si>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</si>
  <si>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</si>
  <si>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</si>
  <si>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</si>
  <si>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</si>
  <si>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</si>
  <si>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</si>
  <si>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</si>
  <si>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</si>
  <si>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</si>
  <si>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</si>
  <si>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</si>
  <si>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</si>
  <si>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</si>
  <si>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</si>
  <si>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</si>
  <si>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</si>
  <si>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</si>
  <si>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</si>
  <si>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</si>
  <si>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</si>
  <si>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</si>
  <si>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</si>
  <si>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</si>
  <si>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</si>
  <si>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</si>
  <si>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</si>
  <si>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</si>
  <si>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</si>
  <si>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</si>
  <si>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</si>
  <si>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</si>
  <si>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</si>
  <si>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</si>
  <si>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</si>
  <si>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</si>
  <si>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</si>
  <si>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</si>
  <si>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</si>
  <si>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</si>
  <si>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06/30/2017</t>
  </si>
  <si>
    <t>Pierce</t>
  </si>
  <si>
    <t>2016</t>
  </si>
  <si>
    <t>06/30/2018</t>
  </si>
  <si>
    <t>132</t>
  </si>
  <si>
    <t>St. Clare Hospital</t>
  </si>
  <si>
    <t>11315 Bridgeport Way SW</t>
  </si>
  <si>
    <t>Lakewood, WA 98500</t>
  </si>
  <si>
    <t>KETUL PATEL</t>
  </si>
  <si>
    <t>MIKE FITZGERALD</t>
  </si>
  <si>
    <t>ROY BROOKS</t>
  </si>
  <si>
    <t>253-588-1711</t>
  </si>
  <si>
    <t>253-588-3001</t>
  </si>
  <si>
    <t>FY17's units of measure were pulled using EPSi whereas Visionware was used in FY16.  EPSi captured from 7/1/17 - 6/30/17 for FY17 whereas in FY16 Visionware captured by pay period ended 7/2/16 through pay period ended 6/17/17 (timing difference). FY16's total would have been 65862 if pulled from EPSi.</t>
  </si>
  <si>
    <t>Row Labels</t>
  </si>
  <si>
    <t>Sum of Inpatient services gross revenue</t>
  </si>
  <si>
    <t>Sum of Total Outpatient Rev</t>
  </si>
  <si>
    <t>Sum of Total nonpatient revenues</t>
  </si>
  <si>
    <t>Sum of Gross patient services revenue</t>
  </si>
  <si>
    <t>Sum of Total operating revenue</t>
  </si>
  <si>
    <t>Sum of Salaries and wages</t>
  </si>
  <si>
    <t>Sum of Employee benefits</t>
  </si>
  <si>
    <t>Sum of Total P/S</t>
  </si>
  <si>
    <t>Sum of Supplies expense</t>
  </si>
  <si>
    <t>Sum of Utilities expense</t>
  </si>
  <si>
    <t>Sum of Rentals and leases</t>
  </si>
  <si>
    <t>Sum of Depreciation and amortization</t>
  </si>
  <si>
    <t>Sum of Insurance expense</t>
  </si>
  <si>
    <t>Sum of Total Other Exp</t>
  </si>
  <si>
    <t>Sum of Total operating expenses</t>
  </si>
  <si>
    <t>Sum of Nonoperating gains (losses)</t>
  </si>
  <si>
    <t>Sum of Medical professional fees</t>
  </si>
  <si>
    <t>Sum of Income Statement</t>
  </si>
  <si>
    <t>6010  ICU</t>
  </si>
  <si>
    <t>6400 Other Daily Services</t>
  </si>
  <si>
    <t>7020  Surgery</t>
  </si>
  <si>
    <t>7030  Recovery</t>
  </si>
  <si>
    <t>7050  Medical Supplies</t>
  </si>
  <si>
    <t>7060 IVT</t>
  </si>
  <si>
    <t>7070  Lab</t>
  </si>
  <si>
    <t>7130 CT Scan</t>
  </si>
  <si>
    <t>7140  Radiology</t>
  </si>
  <si>
    <t>7160  Nuclear Med</t>
  </si>
  <si>
    <t>7180  Resp Therapy</t>
  </si>
  <si>
    <t>7230  Emergency</t>
  </si>
  <si>
    <t>7310  Occup Therapy</t>
  </si>
  <si>
    <t>7320  Speech</t>
  </si>
  <si>
    <t>7490  Other Ancilliary</t>
  </si>
  <si>
    <t>8310  Printing</t>
  </si>
  <si>
    <t>8350  Laundry</t>
  </si>
  <si>
    <t>8370  Central Transp</t>
  </si>
  <si>
    <t>8470  Communications</t>
  </si>
  <si>
    <t>8490  Other General</t>
  </si>
  <si>
    <t>8530  Patient Acctg</t>
  </si>
  <si>
    <t>8610  Administration</t>
  </si>
  <si>
    <t>8630  Marketing</t>
  </si>
  <si>
    <t>8660  Auxilliary</t>
  </si>
  <si>
    <t>8670  Chaplaincy</t>
  </si>
  <si>
    <t>8710  Utilization Review</t>
  </si>
  <si>
    <t>8720  Nursing Admin</t>
  </si>
  <si>
    <t>8740  Education</t>
  </si>
  <si>
    <t>8770  Comm Health</t>
  </si>
  <si>
    <t>8790  Other Admin</t>
  </si>
  <si>
    <t>8900  Unassigned</t>
  </si>
  <si>
    <t>Grand Total</t>
  </si>
  <si>
    <t>I/S</t>
  </si>
  <si>
    <t>Variance</t>
  </si>
  <si>
    <t>DOH Account</t>
  </si>
  <si>
    <t>DOH Acct</t>
  </si>
  <si>
    <t>AU</t>
  </si>
  <si>
    <t>Percentage</t>
  </si>
  <si>
    <t>Inpatient services gross revenue</t>
  </si>
  <si>
    <t>400020 Outpatient care services revenue</t>
  </si>
  <si>
    <t>Physician services gross revenue</t>
  </si>
  <si>
    <t>400060 Home-based services gross revenue</t>
  </si>
  <si>
    <t>400070 Residential services gross revenue</t>
  </si>
  <si>
    <t>Total Outpatient Rev</t>
  </si>
  <si>
    <t>Gross patient services revenue</t>
  </si>
  <si>
    <t>Net patient services revenue</t>
  </si>
  <si>
    <t>Total nonpatient revenues</t>
  </si>
  <si>
    <t>Total operating revenue</t>
  </si>
  <si>
    <t>Contract labor</t>
  </si>
  <si>
    <t>Salaries and wages</t>
  </si>
  <si>
    <t>Employee benefits</t>
  </si>
  <si>
    <t>Medical professional fees</t>
  </si>
  <si>
    <t>Purchased services</t>
  </si>
  <si>
    <t>Repairs and maintenance</t>
  </si>
  <si>
    <t>747001 National Assessment</t>
  </si>
  <si>
    <t>Consulting</t>
  </si>
  <si>
    <t>Total P/S</t>
  </si>
  <si>
    <t>Supplies expense</t>
  </si>
  <si>
    <t>Utilities expense</t>
  </si>
  <si>
    <t>Rentals and leases</t>
  </si>
  <si>
    <t>Depreciation and amortization</t>
  </si>
  <si>
    <t>Restructuring expense</t>
  </si>
  <si>
    <t>Interest expense</t>
  </si>
  <si>
    <t>Insurance expense</t>
  </si>
  <si>
    <t>Other expenses</t>
  </si>
  <si>
    <t>Total Other Exp</t>
  </si>
  <si>
    <t>Total operating expenses</t>
  </si>
  <si>
    <t>Nonoperating gains (losses)</t>
  </si>
  <si>
    <t>Income Statement</t>
  </si>
  <si>
    <t>718091-0000 Contract Services-Intracompany</t>
  </si>
  <si>
    <t>718050-3502 Day Supports - In-House</t>
  </si>
  <si>
    <t>GROUP</t>
  </si>
  <si>
    <t>5100_103_D3000 - Med/Tele</t>
  </si>
  <si>
    <t>5100_103_D3136 - Orthopedic Surgical</t>
  </si>
  <si>
    <t>5100_103_D3199 - ED Transitional Unit</t>
  </si>
  <si>
    <t>5100_103_D3230 - Patient Transport Services</t>
  </si>
  <si>
    <t>5100_103_D3240 - IV Therapy</t>
  </si>
  <si>
    <t>5100_103_D3270 - Nursing Administration</t>
  </si>
  <si>
    <t>5100_103_D3208 - Nursing Float</t>
  </si>
  <si>
    <t>5100_103_D3205 - Nurse Staffing Office</t>
  </si>
  <si>
    <t>5100_103_D3250 - Clinical Education</t>
  </si>
  <si>
    <t>5100_103_D3300 - Progressive Care Unit (PCU)</t>
  </si>
  <si>
    <t>5100_103_D3400 - Critical Care</t>
  </si>
  <si>
    <t>5100_103_D3800 - Emergency Services</t>
  </si>
  <si>
    <t>5100_103_D4155 - FHS-Psychology Services</t>
  </si>
  <si>
    <t>5100_103_D4315 - Physical Therapy</t>
  </si>
  <si>
    <t>5100_103_D4340 - Occupational Therapy</t>
  </si>
  <si>
    <t>5100_103_D4350 - Speech-Language Pathology</t>
  </si>
  <si>
    <t>5100_103_D4399 - Therapies Administration</t>
  </si>
  <si>
    <t>5100_103_D4400 - Surgery Services</t>
  </si>
  <si>
    <t>5100_103_D4505 - Recovery Services</t>
  </si>
  <si>
    <t>5100_103_D4510 - Pre-Admission Clinic</t>
  </si>
  <si>
    <t>5100_103_D4550 - Sterile Processing</t>
  </si>
  <si>
    <t>5100_103_D4600 - Gastro Intestinal (GI) Svcs</t>
  </si>
  <si>
    <t>5100_103_D4700 - Clinical Laboratory Service</t>
  </si>
  <si>
    <t>5100_103_D4800 - OP Imaging Center</t>
  </si>
  <si>
    <t>5100_103_D4805 - CT Scan Services</t>
  </si>
  <si>
    <t>5100_103_D4810 - Radiology - Diagnostic</t>
  </si>
  <si>
    <t>5100_103_D4815 - MRI</t>
  </si>
  <si>
    <t>5100_103_D4825 - Nuclear Medicine</t>
  </si>
  <si>
    <t>5100_103_D4835 - Radiology Support Services</t>
  </si>
  <si>
    <t>5100_103_D4845 - Ultrasound</t>
  </si>
  <si>
    <t>5100_103_D4925 - Cardio Vascular Lab</t>
  </si>
  <si>
    <t>5100_103_D4950 - Respiratory Therapy</t>
  </si>
  <si>
    <t>5100_103_D4915 - Echo Cardiology</t>
  </si>
  <si>
    <t>5100_103_D5050 - Sleep Lab</t>
  </si>
  <si>
    <t>5100_103_D5100 - Pharmacy</t>
  </si>
  <si>
    <t>5100_103_D5105 - Coumadin Clinic</t>
  </si>
  <si>
    <t>5100_103_D5160 - Oncology</t>
  </si>
  <si>
    <t>5100_103_D5340 - Pain Management Program</t>
  </si>
  <si>
    <t>5100_103_D5390 - Ortho &amp; Spine Health Ctr</t>
  </si>
  <si>
    <t>5100_103_D5391 - Enterostomy</t>
  </si>
  <si>
    <t>5100_103_D5201 - Acute Renal Dialysis</t>
  </si>
  <si>
    <t>5100_103_D6005 - Housekeeping</t>
  </si>
  <si>
    <t>5100_103_D6010 - Laundry &amp; Linen</t>
  </si>
  <si>
    <t>5100_103_D6060 - Utility Plant</t>
  </si>
  <si>
    <t>5100_103_D6075 - St. Clare MP Parking Lot</t>
  </si>
  <si>
    <t>5100_103_D6100 - Clinical Engineering</t>
  </si>
  <si>
    <t>5100_103_D6125 - Dietary</t>
  </si>
  <si>
    <t>5100_103_D6158 - Medical Supplies/CSR</t>
  </si>
  <si>
    <t>5100_103_D6170 - Mail Center</t>
  </si>
  <si>
    <t>5100_103_D6280 - Admitting</t>
  </si>
  <si>
    <t>5100_103_D6281 - Emergency Registration</t>
  </si>
  <si>
    <t>5100_103_D6472 - Safety First</t>
  </si>
  <si>
    <t>5100_103_D6426 - Clinical Process Improvement</t>
  </si>
  <si>
    <t>5100_103_D6442 - Shared Governance</t>
  </si>
  <si>
    <t>5100_103_D6359 - Leapfrog Support</t>
  </si>
  <si>
    <t>5100_103_D6720 - Glytec Implementation</t>
  </si>
  <si>
    <t>5100_103_D6841 - Transition/Severance</t>
  </si>
  <si>
    <t>5100_103_D6870 - Employee Benefits</t>
  </si>
  <si>
    <t>5100_103_D6872 - MBO-Specific Employee Benefits</t>
  </si>
  <si>
    <t>5100_103_D6895 - Disaster Recovery</t>
  </si>
  <si>
    <t>5100_103_D6900 - Administration</t>
  </si>
  <si>
    <t>5100_103_D6922 - Risk Bundles</t>
  </si>
  <si>
    <t>5100_103_D7203 - WIC</t>
  </si>
  <si>
    <t>5100_103_D7500 - Deductions from Revenue</t>
  </si>
  <si>
    <t>5100_103_D7670 - Investment Income</t>
  </si>
  <si>
    <t>5100_103_D7750 - Bad Debt</t>
  </si>
  <si>
    <t>5100_103_D7769 - OT Clearing to FMG</t>
  </si>
  <si>
    <t>5100_103_D7790 - Unassigned</t>
  </si>
  <si>
    <t>5100_103_D7800 - Nonoperating Rev &amp; Exp</t>
  </si>
  <si>
    <t>5100_103_D7822 - Regional Service Allocation</t>
  </si>
  <si>
    <t>5100_103_D7603 - Inpatient Purchased Services</t>
  </si>
  <si>
    <t>5100_103_D7905 - Gift Shop</t>
  </si>
  <si>
    <t>5100_103_D8551 - Franciscan Pharmacy-So Tacoma</t>
  </si>
  <si>
    <t>5100_103_D8560 - 340B Pharmacy Program</t>
  </si>
  <si>
    <t>5100_103_D8303 - Nursing Residency</t>
  </si>
  <si>
    <t>St Clare Hospital - Tacoma</t>
  </si>
  <si>
    <t>Total by Dept</t>
  </si>
  <si>
    <t>Total I/S</t>
  </si>
  <si>
    <t>3251501</t>
  </si>
  <si>
    <t>5100_501_D3251 - Education Services</t>
  </si>
  <si>
    <t>6070501</t>
  </si>
  <si>
    <t>5100_501_D6070 - Construction Mgmt</t>
  </si>
  <si>
    <t>6150501</t>
  </si>
  <si>
    <t>5100_501_D6150 - Regional Materials Management</t>
  </si>
  <si>
    <t>6916501</t>
  </si>
  <si>
    <t>5100_501_D6916 - Medical Staff Development</t>
  </si>
  <si>
    <t>6920501</t>
  </si>
  <si>
    <t>5100_501_D6920 - Risk Management</t>
  </si>
  <si>
    <t>6980501</t>
  </si>
  <si>
    <t>5100_501_D6980 - Strategic Planning</t>
  </si>
  <si>
    <t>6620501</t>
  </si>
  <si>
    <t>5100_501_D6620 - Financial Services</t>
  </si>
  <si>
    <t>6800501</t>
  </si>
  <si>
    <t>5100_501_D6800 - Human Resources Administration</t>
  </si>
  <si>
    <t>6901501</t>
  </si>
  <si>
    <t>5100_501_D6901 - Franciscan Health System</t>
  </si>
  <si>
    <t>6940501</t>
  </si>
  <si>
    <t>5100_501_D6940 - Marketing</t>
  </si>
  <si>
    <t>6472501</t>
  </si>
  <si>
    <t>5100_501_D6472 - Safety First</t>
  </si>
  <si>
    <t>5802501</t>
  </si>
  <si>
    <t>5100_501_D5802 - Bariatric COE</t>
  </si>
  <si>
    <t>6040501</t>
  </si>
  <si>
    <t>5100_501_D6040 - EVS Education</t>
  </si>
  <si>
    <t>7792501</t>
  </si>
  <si>
    <t>5100_501_D7792 - Downtown Region-Allocation</t>
  </si>
  <si>
    <t>6942501</t>
  </si>
  <si>
    <t>5100_501_D6942 - Government Relations</t>
  </si>
  <si>
    <t>6983501</t>
  </si>
  <si>
    <t>5100_501_D6983 - Project Management Office</t>
  </si>
  <si>
    <t>3190501</t>
  </si>
  <si>
    <t>5100_501_D3190 - Ortho Service Line</t>
  </si>
  <si>
    <t>3191501</t>
  </si>
  <si>
    <t>5100_501_D3191 - Neuro Admin</t>
  </si>
  <si>
    <t>6050501</t>
  </si>
  <si>
    <t>5100_501_D6050 - Property Management</t>
  </si>
  <si>
    <t>6175501</t>
  </si>
  <si>
    <t>5100_501_D6175 - Printing &amp; Duplicating</t>
  </si>
  <si>
    <t>6220501</t>
  </si>
  <si>
    <t>5100_501_D6220 - Compliance</t>
  </si>
  <si>
    <t>6435501</t>
  </si>
  <si>
    <t>5100_501_D6435 - Care Management-Admin</t>
  </si>
  <si>
    <t>6440501</t>
  </si>
  <si>
    <t>5100_501_D6440 - Clinical Effectiveness</t>
  </si>
  <si>
    <t>6700501</t>
  </si>
  <si>
    <t>5100_501_D6700 - Information Systems</t>
  </si>
  <si>
    <t>6902501</t>
  </si>
  <si>
    <t>5100_501_D6902 - Regulatory Compliance</t>
  </si>
  <si>
    <t>6941501</t>
  </si>
  <si>
    <t>5100_501_D6941 - Medical Photography</t>
  </si>
  <si>
    <t>6960501</t>
  </si>
  <si>
    <t>5100_501_D6960 - Physician Relations&amp;Develpm</t>
  </si>
  <si>
    <t>6903501</t>
  </si>
  <si>
    <t>5100_501_D6903 - FHS CNO</t>
  </si>
  <si>
    <t>6930501</t>
  </si>
  <si>
    <t>5100_501_D6930 - Operational Excellence</t>
  </si>
  <si>
    <t>6880501</t>
  </si>
  <si>
    <t>5100_501_D6880 - Leadership Develop&amp;Org Effect</t>
  </si>
  <si>
    <t>7105501</t>
  </si>
  <si>
    <t>5100_501_D7105 - Care Transformation</t>
  </si>
  <si>
    <t>8100501</t>
  </si>
  <si>
    <t>5100_501_D8100 - Virtual Health Services</t>
  </si>
  <si>
    <t>3236501</t>
  </si>
  <si>
    <t>5100_501_D3236 - Virtual ICU</t>
  </si>
  <si>
    <t>6520501</t>
  </si>
  <si>
    <t>5100_501_D6520 - Chargemaster</t>
  </si>
  <si>
    <t>3802501</t>
  </si>
  <si>
    <t>5100_501_D3802 - Forensic Nurse Examiner</t>
  </si>
  <si>
    <t>6080501</t>
  </si>
  <si>
    <t>5100_501_D6080 - Security</t>
  </si>
  <si>
    <t>6336501</t>
  </si>
  <si>
    <t>5100_501_D6336 - Patient Placement Center</t>
  </si>
  <si>
    <t>6632501</t>
  </si>
  <si>
    <t>5100_501_D6632 - Timekeepers/Payroll</t>
  </si>
  <si>
    <t>6730501</t>
  </si>
  <si>
    <t>5100_501_D6730 - Telecommunications</t>
  </si>
  <si>
    <t>6810501</t>
  </si>
  <si>
    <t>5100_501_D6810 - Employment/Recruitment</t>
  </si>
  <si>
    <t>6812501</t>
  </si>
  <si>
    <t>5100_501_D6812 - Physician Employmnt/Recruitmnt</t>
  </si>
  <si>
    <t>6820501</t>
  </si>
  <si>
    <t>5100_501_D6820 - Compensation/Total Rewards</t>
  </si>
  <si>
    <t>6825501</t>
  </si>
  <si>
    <t>5100_501_D6825 - Worker's Compensation</t>
  </si>
  <si>
    <t>6839501</t>
  </si>
  <si>
    <t>5100_501_D6839 - HR Operations</t>
  </si>
  <si>
    <t>6850501</t>
  </si>
  <si>
    <t>5100_501_D6850 - Employee Health Services</t>
  </si>
  <si>
    <t>6855501</t>
  </si>
  <si>
    <t>5100_501_D6855 - Employee Wellness Services</t>
  </si>
  <si>
    <t>6860501</t>
  </si>
  <si>
    <t>5100_501_D6860 - Volunteer Services</t>
  </si>
  <si>
    <t>6895501</t>
  </si>
  <si>
    <t>5100_501_D6895 - Disaster Planning and PI/Compl</t>
  </si>
  <si>
    <t>6898501</t>
  </si>
  <si>
    <t>5100_501_D6898 - Patient Experience</t>
  </si>
  <si>
    <t>6908501</t>
  </si>
  <si>
    <t>5100_501_D6908 - MHA Interns &amp; Fellows</t>
  </si>
  <si>
    <t>6915501</t>
  </si>
  <si>
    <t>5100_501_D6915 - Medical Staff Administration</t>
  </si>
  <si>
    <t>6917501</t>
  </si>
  <si>
    <t>5100_501_D6917 - Academic Affairs</t>
  </si>
  <si>
    <t>7000501</t>
  </si>
  <si>
    <t>5100_501_D7000 - Pastoral Services</t>
  </si>
  <si>
    <t>7005501</t>
  </si>
  <si>
    <t>5100_501_D7005 - Clinical Pastoral Ed</t>
  </si>
  <si>
    <t>7201501</t>
  </si>
  <si>
    <t>5100_501_D7201 - Community Health Integratio</t>
  </si>
  <si>
    <t>7915501</t>
  </si>
  <si>
    <t>5100_501_D7915 - Regional Retail Services</t>
  </si>
  <si>
    <t>8375501</t>
  </si>
  <si>
    <t>5100_501_D8375 - Medical Library</t>
  </si>
  <si>
    <t>3205501</t>
  </si>
  <si>
    <t>5100_501_D3205 - Nurse Staffing Office</t>
  </si>
  <si>
    <t>6051501</t>
  </si>
  <si>
    <t>5100_501_D6051 - SJMOB Property Management</t>
  </si>
  <si>
    <t>6052501</t>
  </si>
  <si>
    <t>5100_501_D6052 - FESC Building</t>
  </si>
  <si>
    <t>6760501</t>
  </si>
  <si>
    <t>5100_501_D6760 - Health Informatics</t>
  </si>
  <si>
    <t>6780501</t>
  </si>
  <si>
    <t>5100_501_D6780 - Epic Operating Costs</t>
  </si>
  <si>
    <t>7604501</t>
  </si>
  <si>
    <t>5100_501_D7604 - FHSW</t>
  </si>
  <si>
    <t>7790501</t>
  </si>
  <si>
    <t>5100_501_D7790 - Unassigned</t>
  </si>
  <si>
    <t>7820501</t>
  </si>
  <si>
    <t>5100_501_D7820 - FHSW-Service Center</t>
  </si>
  <si>
    <t>7850501</t>
  </si>
  <si>
    <t>5100_501_D7850 - Service Center Garage</t>
  </si>
  <si>
    <t>8702501</t>
  </si>
  <si>
    <t>5100_501_D8702 - St. Clare MP</t>
  </si>
  <si>
    <t>8704501</t>
  </si>
  <si>
    <t>5100_501_D8704 - Bonney Lake MOB</t>
  </si>
  <si>
    <t>6622501</t>
  </si>
  <si>
    <t>5100_501_D6622 - Payer Strategy &amp; Contracting</t>
  </si>
  <si>
    <t>3280501</t>
  </si>
  <si>
    <t>5100_501_D3280 - Infection Control/Prevention</t>
  </si>
  <si>
    <t>6840501</t>
  </si>
  <si>
    <t>5100_501_D6840 - Employee Relations</t>
  </si>
  <si>
    <t>6720501</t>
  </si>
  <si>
    <t>5100_501_D6720 - Glytec Implementation</t>
  </si>
  <si>
    <t>6943501</t>
  </si>
  <si>
    <t>5100_501_D6943 - Communications</t>
  </si>
  <si>
    <t>6944501</t>
  </si>
  <si>
    <t>5100_501_D6944 - Community Relations</t>
  </si>
  <si>
    <t>3209501</t>
  </si>
  <si>
    <t>5100_501_D3209 - Virtual Companions</t>
  </si>
  <si>
    <t>3235501</t>
  </si>
  <si>
    <t>5100_501_D3235 - Central Monitoring (Telemetry)</t>
  </si>
  <si>
    <t>7603501</t>
  </si>
  <si>
    <t>5100_501_D7603 - Inpatient Purchased Services</t>
  </si>
  <si>
    <t>6727501</t>
  </si>
  <si>
    <t>5100_501_D6727 - EPIC Upgrade</t>
  </si>
  <si>
    <t>6075501</t>
  </si>
  <si>
    <t>5100_501_D6075 - St. Clare MP Parking Lot</t>
  </si>
  <si>
    <t>9100501</t>
  </si>
  <si>
    <t>5100_501_D9100 - Alliance for South Sound Hlth</t>
  </si>
  <si>
    <t xml:space="preserve">                    5100_101_D6436 - Transfusion Free</t>
  </si>
  <si>
    <t xml:space="preserve">                    5100_101_D6161 - Fleet Services</t>
  </si>
  <si>
    <t xml:space="preserve">                    5100_101_D6705 - ACIS Implementation</t>
  </si>
  <si>
    <t>Total SJ Regional Allocation</t>
  </si>
  <si>
    <t xml:space="preserve">                    5100_101_D3802 - Forensic Nurse Examiner</t>
  </si>
  <si>
    <t>Total FNES</t>
  </si>
  <si>
    <t>6506200</t>
  </si>
  <si>
    <t>5100_200_D6506 - FMG PSO-FHS Processes</t>
  </si>
  <si>
    <t>6355200</t>
  </si>
  <si>
    <t>5100_200_D6355 - FMG Quality &amp; Risk</t>
  </si>
  <si>
    <t>5100_200_D6441 - Clinical Support Services</t>
  </si>
  <si>
    <t>5100_200_D6960 - Physician Referral Service</t>
  </si>
  <si>
    <t>5100_200_D6206 - FMG Coding</t>
  </si>
  <si>
    <t>6505200</t>
  </si>
  <si>
    <t>5100_200_D6505 - FHS Central Billing Office</t>
  </si>
  <si>
    <t>6520200</t>
  </si>
  <si>
    <t>5100_200_D6520 - Revenue Integrity</t>
  </si>
  <si>
    <t>6904200</t>
  </si>
  <si>
    <t>5100_200_D6904 - FMG-Pt Access Admin</t>
  </si>
  <si>
    <t>5100_200_D6200 - Health Information Mgmt</t>
  </si>
  <si>
    <t>5100_200_D6620 - Finance &amp; BI</t>
  </si>
  <si>
    <t>5100_200_D6900 - Administration</t>
  </si>
  <si>
    <t>5100_200_D6158 - Medical Supplies/CSR</t>
  </si>
  <si>
    <t>5100_200_D6201 - Health Information Mgmt</t>
  </si>
  <si>
    <t>5100_200_D6902 - Administration</t>
  </si>
  <si>
    <t>5100_200_D6289 - Patient Access</t>
  </si>
  <si>
    <t>5100_200_D6504 - Patient Accounting</t>
  </si>
  <si>
    <t>5100_200_D6521 - Chargemaster</t>
  </si>
  <si>
    <t>Total FMG to SC</t>
  </si>
  <si>
    <t>5100_501_D6439 - Care Management-Pierce #1634</t>
  </si>
  <si>
    <t>5100_501_D6200 - Health Information Management</t>
  </si>
  <si>
    <t>5100_501_D6283 - Financial Account Reps</t>
  </si>
  <si>
    <t>5100_501_D6289 - Regional Patient Access</t>
  </si>
  <si>
    <t>5100_501_D6505 - Patient Accounting</t>
  </si>
  <si>
    <t>Total Coninfer allocation #1643</t>
  </si>
  <si>
    <t>Regional Assessment</t>
  </si>
  <si>
    <t>718081 CHI CHIPS Support</t>
  </si>
  <si>
    <t>Other Allocations</t>
  </si>
  <si>
    <t>Total IS</t>
  </si>
  <si>
    <t>Total Dept</t>
  </si>
  <si>
    <t>Total FHS and Regional Allocations</t>
  </si>
  <si>
    <t>Other Allocation</t>
  </si>
  <si>
    <t>Total Allocation</t>
  </si>
  <si>
    <t>Total including Allocations</t>
  </si>
  <si>
    <t>Other exp total</t>
  </si>
  <si>
    <t>Stat measure changed due to moving to different Labor Productivity system (from Visionware to Premier).</t>
  </si>
  <si>
    <t>Stat measure changed due to moving to CPT4 Procedures instead of APCs/RVUs.</t>
  </si>
  <si>
    <t>Lower number of cafeteria meals were purchased.  This could be due to lower number of admissions (5772 admissions in FY18 compared to 5997 admissions in FY17).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</si>
</sst>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  <numFmt numFmtId="167" formatCode="#,##0.0000_);\(#,##0.0000\)"/>
    <numFmt numFmtId="168" formatCode="#,##0.0_);\(#,##0.0\)"/>
  </numFmts>
  <fonts count="1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double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0">
    <xf numFmtId="37" fontId="0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343">
    <xf numFmtId="37" fontId="0" fillId="0" borderId="0" xfId="0"/>
    <xf numFmtId="37" fontId="5" fillId="0" borderId="0" xfId="0" applyFont="1" applyBorder="1"/>
    <xf numFmtId="37" fontId="5" fillId="0" borderId="0" xfId="0" applyFont="1"/>
    <xf numFmtId="37" fontId="4" fillId="0" borderId="0" xfId="0" applyFont="1" applyFill="1" applyBorder="1"/>
    <xf numFmtId="37" fontId="6" fillId="0" borderId="0" xfId="0" applyNumberFormat="1" applyFont="1" applyFill="1" applyBorder="1" applyAlignment="1" applyProtection="1">
      <alignment horizontal="centerContinuous"/>
    </xf>
    <xf numFmtId="37" fontId="7" fillId="0" borderId="0" xfId="0" applyFont="1" applyBorder="1" applyAlignment="1">
      <alignment horizontal="centerContinuous"/>
    </xf>
    <xf numFmtId="37" fontId="7" fillId="0" borderId="0" xfId="0" applyFont="1" applyAlignment="1">
      <alignment horizontal="centerContinuous"/>
    </xf>
    <xf numFmtId="37" fontId="7" fillId="0" borderId="0" xfId="0" applyFont="1"/>
    <xf numFmtId="37" fontId="7" fillId="0" borderId="0" xfId="0" applyFont="1" applyBorder="1"/>
    <xf numFmtId="37" fontId="6" fillId="0" borderId="0" xfId="0" applyNumberFormat="1" applyFont="1" applyFill="1" applyBorder="1" applyAlignment="1" applyProtection="1">
      <alignment horizontal="center"/>
    </xf>
    <xf numFmtId="37" fontId="7" fillId="0" borderId="0" xfId="0" quotePrefix="1" applyNumberFormat="1" applyFont="1" applyBorder="1" applyAlignment="1" applyProtection="1">
      <alignment horizontal="left"/>
    </xf>
    <xf numFmtId="37" fontId="8" fillId="0" borderId="0" xfId="0" applyFont="1"/>
    <xf numFmtId="37" fontId="7" fillId="0" borderId="0" xfId="0" quotePrefix="1" applyNumberFormat="1" applyFont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2" xfId="0" applyNumberFormat="1" applyFont="1" applyFill="1" applyBorder="1" applyAlignment="1" applyProtection="1"/>
    <xf numFmtId="37" fontId="6" fillId="0" borderId="2" xfId="0" applyNumberFormat="1" applyFont="1" applyFill="1" applyBorder="1" applyAlignment="1" applyProtection="1">
      <alignment horizontal="center"/>
    </xf>
    <xf numFmtId="37" fontId="6" fillId="0" borderId="3" xfId="0" applyNumberFormat="1" applyFont="1" applyFill="1" applyBorder="1" applyProtection="1"/>
    <xf numFmtId="37" fontId="6" fillId="0" borderId="4" xfId="0" applyNumberFormat="1" applyFont="1" applyFill="1" applyBorder="1" applyAlignment="1" applyProtection="1"/>
    <xf numFmtId="37" fontId="6" fillId="0" borderId="4" xfId="0" applyNumberFormat="1" applyFont="1" applyFill="1" applyBorder="1" applyAlignment="1" applyProtection="1">
      <alignment horizontal="center"/>
    </xf>
    <xf numFmtId="37" fontId="6" fillId="0" borderId="3" xfId="0" applyFont="1" applyFill="1" applyBorder="1"/>
    <xf numFmtId="37" fontId="6" fillId="0" borderId="4" xfId="0" applyFont="1" applyFill="1" applyBorder="1"/>
    <xf numFmtId="37" fontId="6" fillId="0" borderId="2" xfId="0" applyNumberFormat="1" applyFont="1" applyFill="1" applyBorder="1" applyProtection="1"/>
    <xf numFmtId="37" fontId="6" fillId="0" borderId="2" xfId="0" quotePrefix="1" applyNumberFormat="1" applyFont="1" applyFill="1" applyBorder="1" applyAlignment="1" applyProtection="1">
      <alignment horizontal="left"/>
    </xf>
    <xf numFmtId="37" fontId="6" fillId="0" borderId="1" xfId="0" applyNumberFormat="1" applyFont="1" applyFill="1" applyBorder="1" applyAlignment="1" applyProtection="1"/>
    <xf numFmtId="37" fontId="6" fillId="0" borderId="2" xfId="0" applyFont="1" applyFill="1" applyBorder="1"/>
    <xf numFmtId="37" fontId="6" fillId="0" borderId="4" xfId="0" applyFont="1" applyFill="1" applyBorder="1" applyAlignment="1">
      <alignment horizontal="center"/>
    </xf>
    <xf numFmtId="39" fontId="6" fillId="0" borderId="2" xfId="0" applyNumberFormat="1" applyFont="1" applyFill="1" applyBorder="1" applyAlignment="1" applyProtection="1"/>
    <xf numFmtId="37" fontId="7" fillId="0" borderId="2" xfId="0" applyFont="1" applyBorder="1"/>
    <xf numFmtId="37" fontId="7" fillId="0" borderId="4" xfId="0" applyFont="1" applyBorder="1"/>
    <xf numFmtId="37" fontId="6" fillId="0" borderId="0" xfId="0" quotePrefix="1" applyNumberFormat="1" applyFont="1" applyFill="1" applyBorder="1" applyAlignment="1" applyProtection="1">
      <alignment horizontal="left"/>
    </xf>
    <xf numFmtId="37" fontId="6" fillId="0" borderId="0" xfId="0" applyFont="1" applyFill="1" applyBorder="1"/>
    <xf numFmtId="37" fontId="6" fillId="0" borderId="0" xfId="0" quotePrefix="1" applyNumberFormat="1" applyFont="1" applyFill="1" applyBorder="1" applyAlignment="1" applyProtection="1">
      <alignment horizontal="center"/>
    </xf>
    <xf numFmtId="37" fontId="6" fillId="0" borderId="5" xfId="0" applyFont="1" applyFill="1" applyBorder="1"/>
    <xf numFmtId="37" fontId="6" fillId="0" borderId="6" xfId="0" quotePrefix="1" applyNumberFormat="1" applyFont="1" applyFill="1" applyBorder="1" applyAlignment="1" applyProtection="1">
      <alignment horizontal="centerContinuous"/>
    </xf>
    <xf numFmtId="37" fontId="6" fillId="0" borderId="7" xfId="0" applyFont="1" applyFill="1" applyBorder="1" applyAlignment="1">
      <alignment horizontal="centerContinuous"/>
    </xf>
    <xf numFmtId="37" fontId="6" fillId="0" borderId="2" xfId="0" applyNumberFormat="1" applyFont="1" applyFill="1" applyBorder="1" applyAlignment="1" applyProtection="1">
      <alignment horizontal="centerContinuous"/>
    </xf>
    <xf numFmtId="37" fontId="6" fillId="0" borderId="2" xfId="0" applyFont="1" applyFill="1" applyBorder="1" applyAlignment="1">
      <alignment horizontal="centerContinuous"/>
    </xf>
    <xf numFmtId="37" fontId="6" fillId="0" borderId="8" xfId="0" applyNumberFormat="1" applyFont="1" applyFill="1" applyBorder="1" applyAlignment="1" applyProtection="1">
      <alignment horizontal="centerContinuous"/>
    </xf>
    <xf numFmtId="37" fontId="6" fillId="0" borderId="8" xfId="0" applyFont="1" applyFill="1" applyBorder="1"/>
    <xf numFmtId="37" fontId="6" fillId="0" borderId="1" xfId="0" applyNumberFormat="1" applyFont="1" applyFill="1" applyBorder="1" applyAlignment="1" applyProtection="1">
      <alignment horizontal="centerContinuous"/>
    </xf>
    <xf numFmtId="37" fontId="6" fillId="0" borderId="9" xfId="0" applyNumberFormat="1" applyFont="1" applyFill="1" applyBorder="1" applyProtection="1"/>
    <xf numFmtId="37" fontId="6" fillId="0" borderId="10" xfId="0" applyNumberFormat="1" applyFont="1" applyFill="1" applyBorder="1" applyAlignment="1" applyProtection="1"/>
    <xf numFmtId="37" fontId="6" fillId="0" borderId="11" xfId="0" applyFont="1" applyFill="1" applyBorder="1"/>
    <xf numFmtId="37" fontId="6" fillId="0" borderId="6" xfId="0" applyNumberFormat="1" applyFont="1" applyFill="1" applyBorder="1" applyAlignment="1" applyProtection="1">
      <alignment horizontal="centerContinuous"/>
    </xf>
    <xf numFmtId="37" fontId="6" fillId="0" borderId="4" xfId="0" applyFont="1" applyFill="1" applyBorder="1" applyAlignment="1">
      <alignment horizontal="centerContinuous"/>
    </xf>
    <xf numFmtId="37" fontId="6" fillId="0" borderId="0" xfId="0" applyNumberFormat="1" applyFont="1" applyFill="1" applyBorder="1" applyAlignment="1" applyProtection="1"/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2" xfId="0" quotePrefix="1" applyNumberFormat="1" applyFont="1" applyFill="1" applyBorder="1" applyAlignment="1" applyProtection="1"/>
    <xf numFmtId="37" fontId="6" fillId="0" borderId="8" xfId="0" applyNumberFormat="1" applyFont="1" applyFill="1" applyBorder="1" applyAlignment="1" applyProtection="1"/>
    <xf numFmtId="37" fontId="6" fillId="0" borderId="12" xfId="0" applyFont="1" applyFill="1" applyBorder="1"/>
    <xf numFmtId="37" fontId="6" fillId="0" borderId="10" xfId="0" applyFont="1" applyFill="1" applyBorder="1"/>
    <xf numFmtId="37" fontId="6" fillId="0" borderId="7" xfId="0" applyFont="1" applyFill="1" applyBorder="1"/>
    <xf numFmtId="37" fontId="6" fillId="0" borderId="9" xfId="0" applyFont="1" applyFill="1" applyBorder="1"/>
    <xf numFmtId="37" fontId="6" fillId="0" borderId="10" xfId="0" applyFont="1" applyFill="1" applyBorder="1" applyAlignment="1">
      <alignment horizontal="center"/>
    </xf>
    <xf numFmtId="164" fontId="6" fillId="0" borderId="2" xfId="0" applyNumberFormat="1" applyFont="1" applyFill="1" applyBorder="1" applyProtection="1"/>
    <xf numFmtId="37" fontId="6" fillId="0" borderId="2" xfId="0" applyFont="1" applyFill="1" applyBorder="1" applyAlignment="1">
      <alignment horizontal="center"/>
    </xf>
    <xf numFmtId="37" fontId="6" fillId="0" borderId="13" xfId="0" applyNumberFormat="1" applyFont="1" applyFill="1" applyBorder="1" applyProtection="1"/>
    <xf numFmtId="37" fontId="6" fillId="0" borderId="0" xfId="0" applyFont="1" applyFill="1" applyBorder="1" applyAlignment="1">
      <alignment horizontal="center"/>
    </xf>
    <xf numFmtId="164" fontId="6" fillId="0" borderId="2" xfId="0" applyNumberFormat="1" applyFont="1" applyFill="1" applyBorder="1" applyAlignment="1" applyProtection="1">
      <alignment horizontal="right"/>
    </xf>
    <xf numFmtId="37" fontId="6" fillId="0" borderId="2" xfId="0" applyFont="1" applyFill="1" applyBorder="1" applyAlignment="1"/>
    <xf numFmtId="164" fontId="6" fillId="0" borderId="1" xfId="0" applyNumberFormat="1" applyFont="1" applyFill="1" applyBorder="1" applyProtection="1"/>
    <xf numFmtId="164" fontId="6" fillId="0" borderId="1" xfId="0" applyNumberFormat="1" applyFont="1" applyFill="1" applyBorder="1" applyAlignment="1" applyProtection="1"/>
    <xf numFmtId="164" fontId="6" fillId="0" borderId="2" xfId="0" quotePrefix="1" applyNumberFormat="1" applyFont="1" applyFill="1" applyBorder="1" applyAlignment="1" applyProtection="1">
      <alignment horizontal="left"/>
    </xf>
    <xf numFmtId="37" fontId="6" fillId="0" borderId="9" xfId="0" applyNumberFormat="1" applyFont="1" applyFill="1" applyBorder="1" applyAlignment="1" applyProtection="1"/>
    <xf numFmtId="37" fontId="6" fillId="0" borderId="12" xfId="0" quotePrefix="1" applyNumberFormat="1" applyFont="1" applyFill="1" applyBorder="1" applyAlignment="1" applyProtection="1">
      <alignment horizontal="left"/>
    </xf>
    <xf numFmtId="37" fontId="6" fillId="0" borderId="14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14" xfId="0" applyFont="1" applyFill="1" applyBorder="1"/>
    <xf numFmtId="37" fontId="7" fillId="0" borderId="14" xfId="0" applyFont="1" applyBorder="1"/>
    <xf numFmtId="37" fontId="7" fillId="0" borderId="8" xfId="0" applyFont="1" applyBorder="1"/>
    <xf numFmtId="37" fontId="6" fillId="0" borderId="8" xfId="0" applyFont="1" applyFill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"/>
    </xf>
    <xf numFmtId="37" fontId="6" fillId="0" borderId="13" xfId="0" applyFont="1" applyFill="1" applyBorder="1"/>
    <xf numFmtId="37" fontId="7" fillId="0" borderId="13" xfId="0" applyFont="1" applyBorder="1"/>
    <xf numFmtId="37" fontId="6" fillId="0" borderId="3" xfId="0" applyFont="1" applyFill="1" applyBorder="1" applyAlignment="1">
      <alignment horizontal="centerContinuous"/>
    </xf>
    <xf numFmtId="37" fontId="7" fillId="0" borderId="0" xfId="0" applyFont="1" applyBorder="1" applyAlignment="1">
      <alignment horizontal="center"/>
    </xf>
    <xf numFmtId="37" fontId="7" fillId="0" borderId="0" xfId="0" applyFont="1" applyBorder="1" applyAlignment="1"/>
    <xf numFmtId="37" fontId="7" fillId="0" borderId="0" xfId="0" applyFont="1" applyAlignment="1"/>
    <xf numFmtId="37" fontId="7" fillId="0" borderId="0" xfId="0" quotePrefix="1" applyNumberFormat="1" applyFont="1" applyBorder="1" applyAlignment="1" applyProtection="1"/>
    <xf numFmtId="37" fontId="8" fillId="0" borderId="0" xfId="0" applyFont="1" applyAlignment="1"/>
    <xf numFmtId="37" fontId="6" fillId="0" borderId="3" xfId="0" applyNumberFormat="1" applyFont="1" applyFill="1" applyBorder="1" applyAlignment="1" applyProtection="1"/>
    <xf numFmtId="37" fontId="6" fillId="0" borderId="3" xfId="0" applyFont="1" applyFill="1" applyBorder="1" applyAlignment="1"/>
    <xf numFmtId="37" fontId="6" fillId="0" borderId="4" xfId="0" applyFont="1" applyFill="1" applyBorder="1" applyAlignment="1"/>
    <xf numFmtId="4" fontId="6" fillId="0" borderId="2" xfId="0" applyNumberFormat="1" applyFont="1" applyFill="1" applyBorder="1" applyAlignment="1" applyProtection="1"/>
    <xf numFmtId="37" fontId="7" fillId="0" borderId="10" xfId="0" applyFont="1" applyBorder="1" applyAlignment="1"/>
    <xf numFmtId="3" fontId="6" fillId="0" borderId="2" xfId="0" applyNumberFormat="1" applyFont="1" applyFill="1" applyBorder="1" applyAlignment="1" applyProtection="1"/>
    <xf numFmtId="2" fontId="6" fillId="0" borderId="2" xfId="0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>
      <alignment horizontal="center"/>
    </xf>
    <xf numFmtId="37" fontId="6" fillId="0" borderId="2" xfId="0" quotePrefix="1" applyNumberFormat="1" applyFont="1" applyFill="1" applyBorder="1" applyAlignment="1" applyProtection="1">
      <alignment horizontal="center"/>
    </xf>
    <xf numFmtId="37" fontId="7" fillId="0" borderId="2" xfId="0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6" fillId="2" borderId="2" xfId="0" applyNumberFormat="1" applyFont="1" applyFill="1" applyBorder="1" applyProtection="1"/>
    <xf numFmtId="37" fontId="6" fillId="2" borderId="2" xfId="0" applyNumberFormat="1" applyFont="1" applyFill="1" applyBorder="1" applyAlignment="1" applyProtection="1"/>
    <xf numFmtId="37" fontId="6" fillId="0" borderId="0" xfId="0" applyNumberFormat="1" applyFont="1" applyFill="1" applyBorder="1" applyAlignment="1" applyProtection="1">
      <alignment horizontal="left"/>
    </xf>
    <xf numFmtId="37" fontId="7" fillId="0" borderId="7" xfId="0" applyFont="1" applyBorder="1" applyAlignment="1">
      <alignment horizontal="centerContinuous"/>
    </xf>
    <xf numFmtId="37" fontId="6" fillId="0" borderId="9" xfId="0" quotePrefix="1" applyNumberFormat="1" applyFont="1" applyFill="1" applyBorder="1" applyAlignment="1" applyProtection="1"/>
    <xf numFmtId="37" fontId="6" fillId="0" borderId="8" xfId="0" quotePrefix="1" applyNumberFormat="1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7" fillId="0" borderId="1" xfId="0" applyFont="1" applyBorder="1"/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6" fillId="0" borderId="11" xfId="0" applyNumberFormat="1" applyFont="1" applyFill="1" applyBorder="1" applyProtection="1"/>
    <xf numFmtId="37" fontId="6" fillId="0" borderId="6" xfId="0" applyFont="1" applyFill="1" applyBorder="1" applyAlignment="1">
      <alignment horizontal="centerContinuous"/>
    </xf>
    <xf numFmtId="37" fontId="6" fillId="0" borderId="1" xfId="0" applyFont="1" applyFill="1" applyBorder="1" applyAlignment="1">
      <alignment horizontal="centerContinuous"/>
    </xf>
    <xf numFmtId="37" fontId="7" fillId="0" borderId="0" xfId="0" applyNumberFormat="1" applyFont="1" applyBorder="1" applyProtection="1"/>
    <xf numFmtId="37" fontId="7" fillId="0" borderId="0" xfId="0" applyNumberFormat="1" applyFont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Continuous"/>
    </xf>
    <xf numFmtId="37" fontId="7" fillId="0" borderId="6" xfId="0" applyFont="1" applyBorder="1" applyAlignment="1">
      <alignment horizontal="centerContinuous"/>
    </xf>
    <xf numFmtId="37" fontId="6" fillId="0" borderId="2" xfId="0" quotePrefix="1" applyNumberFormat="1" applyFont="1" applyFill="1" applyBorder="1" applyAlignment="1" applyProtection="1">
      <alignment horizontal="centerContinuous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1" xfId="0" applyNumberFormat="1" applyFont="1" applyFill="1" applyBorder="1" applyAlignment="1" applyProtection="1">
      <alignment horizontal="center"/>
    </xf>
    <xf numFmtId="37" fontId="6" fillId="0" borderId="13" xfId="0" applyNumberFormat="1" applyFont="1" applyFill="1" applyBorder="1" applyAlignment="1" applyProtection="1">
      <alignment horizontal="center"/>
    </xf>
    <xf numFmtId="37" fontId="6" fillId="0" borderId="0" xfId="0" quotePrefix="1" applyNumberFormat="1" applyFont="1" applyFill="1" applyBorder="1" applyAlignment="1" applyProtection="1"/>
    <xf numFmtId="37" fontId="6" fillId="0" borderId="4" xfId="0" quotePrefix="1" applyNumberFormat="1" applyFont="1" applyFill="1" applyBorder="1" applyAlignment="1" applyProtection="1"/>
    <xf numFmtId="37" fontId="6" fillId="0" borderId="13" xfId="0" applyNumberFormat="1" applyFont="1" applyFill="1" applyBorder="1" applyAlignment="1" applyProtection="1">
      <alignment horizontal="centerContinuous"/>
    </xf>
    <xf numFmtId="37" fontId="7" fillId="0" borderId="4" xfId="0" applyFont="1" applyBorder="1" applyAlignment="1">
      <alignment horizontal="centerContinuous"/>
    </xf>
    <xf numFmtId="37" fontId="6" fillId="0" borderId="7" xfId="0" applyNumberFormat="1" applyFont="1" applyFill="1" applyBorder="1" applyAlignment="1" applyProtection="1">
      <alignment horizontal="centerContinuous"/>
    </xf>
    <xf numFmtId="37" fontId="6" fillId="0" borderId="14" xfId="0" applyNumberFormat="1" applyFont="1" applyFill="1" applyBorder="1" applyAlignment="1" applyProtection="1">
      <alignment horizontal="left"/>
    </xf>
    <xf numFmtId="37" fontId="7" fillId="0" borderId="12" xfId="0" applyFont="1" applyBorder="1"/>
    <xf numFmtId="37" fontId="7" fillId="0" borderId="6" xfId="0" applyFont="1" applyBorder="1"/>
    <xf numFmtId="37" fontId="7" fillId="0" borderId="7" xfId="0" applyFont="1" applyBorder="1"/>
    <xf numFmtId="37" fontId="7" fillId="0" borderId="15" xfId="0" applyFont="1" applyBorder="1"/>
    <xf numFmtId="37" fontId="7" fillId="0" borderId="12" xfId="0" quotePrefix="1" applyNumberFormat="1" applyFont="1" applyBorder="1" applyAlignment="1" applyProtection="1"/>
    <xf numFmtId="37" fontId="7" fillId="0" borderId="12" xfId="0" quotePrefix="1" applyNumberFormat="1" applyFont="1" applyBorder="1" applyAlignment="1" applyProtection="1">
      <alignment horizontal="left"/>
    </xf>
    <xf numFmtId="37" fontId="7" fillId="0" borderId="12" xfId="0" applyNumberFormat="1" applyFont="1" applyBorder="1" applyAlignment="1" applyProtection="1"/>
    <xf numFmtId="37" fontId="7" fillId="0" borderId="10" xfId="0" applyFont="1" applyBorder="1"/>
    <xf numFmtId="37" fontId="6" fillId="0" borderId="8" xfId="0" applyNumberFormat="1" applyFont="1" applyFill="1" applyBorder="1" applyProtection="1"/>
    <xf numFmtId="37" fontId="6" fillId="0" borderId="14" xfId="0" applyFont="1" applyFill="1" applyBorder="1" applyAlignment="1">
      <alignment horizontal="centerContinuous"/>
    </xf>
    <xf numFmtId="37" fontId="6" fillId="0" borderId="12" xfId="0" applyNumberFormat="1" applyFont="1" applyFill="1" applyBorder="1" applyAlignment="1" applyProtection="1"/>
    <xf numFmtId="37" fontId="6" fillId="0" borderId="1" xfId="0" applyFont="1" applyFill="1" applyBorder="1"/>
    <xf numFmtId="37" fontId="7" fillId="0" borderId="3" xfId="0" applyNumberFormat="1" applyFont="1" applyBorder="1" applyProtection="1"/>
    <xf numFmtId="37" fontId="7" fillId="2" borderId="0" xfId="0" applyFont="1" applyFill="1" applyBorder="1"/>
    <xf numFmtId="37" fontId="7" fillId="2" borderId="4" xfId="0" applyFont="1" applyFill="1" applyBorder="1"/>
    <xf numFmtId="37" fontId="7" fillId="0" borderId="9" xfId="0" applyFont="1" applyBorder="1"/>
    <xf numFmtId="37" fontId="6" fillId="0" borderId="12" xfId="0" applyNumberFormat="1" applyFont="1" applyFill="1" applyBorder="1" applyAlignment="1" applyProtection="1">
      <alignment horizontal="left"/>
    </xf>
    <xf numFmtId="37" fontId="6" fillId="0" borderId="10" xfId="0" applyNumberFormat="1" applyFont="1" applyFill="1" applyBorder="1" applyAlignment="1" applyProtection="1">
      <alignment horizontal="right"/>
    </xf>
    <xf numFmtId="37" fontId="7" fillId="0" borderId="10" xfId="0" applyNumberFormat="1" applyFont="1" applyBorder="1" applyProtection="1"/>
    <xf numFmtId="37" fontId="7" fillId="2" borderId="12" xfId="0" applyFont="1" applyFill="1" applyBorder="1"/>
    <xf numFmtId="37" fontId="7" fillId="2" borderId="10" xfId="0" applyFont="1" applyFill="1" applyBorder="1"/>
    <xf numFmtId="37" fontId="6" fillId="0" borderId="1" xfId="0" applyFont="1" applyFill="1" applyBorder="1" applyAlignment="1"/>
    <xf numFmtId="37" fontId="7" fillId="0" borderId="16" xfId="0" applyFont="1" applyBorder="1"/>
    <xf numFmtId="37" fontId="7" fillId="0" borderId="17" xfId="0" applyFont="1" applyBorder="1"/>
    <xf numFmtId="37" fontId="7" fillId="0" borderId="18" xfId="0" applyFont="1" applyBorder="1"/>
    <xf numFmtId="37" fontId="7" fillId="0" borderId="19" xfId="0" applyFont="1" applyBorder="1"/>
    <xf numFmtId="37" fontId="7" fillId="0" borderId="20" xfId="0" applyFont="1" applyBorder="1"/>
    <xf numFmtId="37" fontId="7" fillId="0" borderId="21" xfId="0" applyFont="1" applyBorder="1"/>
    <xf numFmtId="37" fontId="7" fillId="0" borderId="22" xfId="0" applyFont="1" applyBorder="1"/>
    <xf numFmtId="37" fontId="7" fillId="0" borderId="23" xfId="0" applyFont="1" applyBorder="1"/>
    <xf numFmtId="37" fontId="7" fillId="0" borderId="17" xfId="0" applyFont="1" applyBorder="1" applyAlignment="1">
      <alignment horizontal="center"/>
    </xf>
    <xf numFmtId="37" fontId="7" fillId="0" borderId="17" xfId="0" applyFont="1" applyBorder="1" applyAlignment="1">
      <alignment horizontal="right"/>
    </xf>
    <xf numFmtId="37" fontId="7" fillId="0" borderId="0" xfId="0" applyFont="1" applyBorder="1" applyAlignment="1">
      <alignment horizontal="right"/>
    </xf>
    <xf numFmtId="37" fontId="7" fillId="0" borderId="24" xfId="0" applyFont="1" applyBorder="1"/>
    <xf numFmtId="37" fontId="7" fillId="0" borderId="8" xfId="0" applyFont="1" applyBorder="1" applyAlignment="1">
      <alignment horizontal="center"/>
    </xf>
    <xf numFmtId="37" fontId="7" fillId="0" borderId="25" xfId="0" applyFont="1" applyBorder="1"/>
    <xf numFmtId="37" fontId="7" fillId="0" borderId="26" xfId="0" applyFont="1" applyBorder="1"/>
    <xf numFmtId="37" fontId="7" fillId="0" borderId="27" xfId="0" applyFont="1" applyBorder="1"/>
    <xf numFmtId="37" fontId="7" fillId="0" borderId="28" xfId="0" quotePrefix="1" applyFont="1" applyBorder="1" applyAlignment="1">
      <alignment horizontal="left"/>
    </xf>
    <xf numFmtId="37" fontId="7" fillId="0" borderId="29" xfId="0" applyFont="1" applyBorder="1"/>
    <xf numFmtId="37" fontId="7" fillId="0" borderId="28" xfId="0" applyFont="1" applyBorder="1" applyAlignment="1">
      <alignment horizontal="center"/>
    </xf>
    <xf numFmtId="37" fontId="7" fillId="0" borderId="30" xfId="0" applyFont="1" applyBorder="1"/>
    <xf numFmtId="37" fontId="7" fillId="0" borderId="31" xfId="0" applyFont="1" applyBorder="1"/>
    <xf numFmtId="37" fontId="7" fillId="0" borderId="31" xfId="0" applyFont="1" applyBorder="1" applyAlignment="1">
      <alignment horizontal="center"/>
    </xf>
    <xf numFmtId="37" fontId="7" fillId="0" borderId="32" xfId="0" applyFont="1" applyBorder="1"/>
    <xf numFmtId="37" fontId="10" fillId="0" borderId="0" xfId="0" applyFont="1"/>
    <xf numFmtId="37" fontId="8" fillId="0" borderId="0" xfId="0" quotePrefix="1" applyFont="1" applyAlignment="1">
      <alignment horizontal="right"/>
    </xf>
    <xf numFmtId="37" fontId="9" fillId="0" borderId="0" xfId="0" quotePrefix="1" applyFont="1" applyAlignment="1">
      <alignment horizontal="right"/>
    </xf>
    <xf numFmtId="37" fontId="7" fillId="0" borderId="0" xfId="0" quotePrefix="1" applyFont="1" applyBorder="1" applyAlignment="1">
      <alignment horizontal="right"/>
    </xf>
    <xf numFmtId="37" fontId="6" fillId="0" borderId="0" xfId="0" quotePrefix="1" applyNumberFormat="1" applyFont="1" applyFill="1" applyBorder="1" applyAlignment="1" applyProtection="1">
      <alignment horizontal="right"/>
    </xf>
    <xf numFmtId="37" fontId="7" fillId="0" borderId="0" xfId="0" quotePrefix="1" applyFont="1" applyAlignment="1">
      <alignment horizontal="right"/>
    </xf>
    <xf numFmtId="37" fontId="5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left"/>
    </xf>
    <xf numFmtId="37" fontId="5" fillId="3" borderId="0" xfId="0" applyFont="1" applyFill="1" applyAlignment="1" applyProtection="1">
      <alignment horizontal="right"/>
    </xf>
    <xf numFmtId="37" fontId="5" fillId="3" borderId="0" xfId="0" applyFont="1" applyFill="1" applyAlignment="1" applyProtection="1"/>
    <xf numFmtId="37" fontId="11" fillId="4" borderId="1" xfId="0" applyFont="1" applyFill="1" applyBorder="1" applyProtection="1">
      <protection locked="0"/>
    </xf>
    <xf numFmtId="37" fontId="5" fillId="3" borderId="0" xfId="0" applyFont="1" applyFill="1" applyProtection="1"/>
    <xf numFmtId="37" fontId="11" fillId="3" borderId="0" xfId="0" applyFont="1" applyFill="1" applyAlignment="1" applyProtection="1">
      <alignment horizontal="center"/>
    </xf>
    <xf numFmtId="37" fontId="5" fillId="3" borderId="0" xfId="0" quotePrefix="1" applyFont="1" applyFill="1" applyAlignment="1" applyProtection="1"/>
    <xf numFmtId="37" fontId="11" fillId="3" borderId="0" xfId="0" applyFont="1" applyFill="1" applyProtection="1"/>
    <xf numFmtId="37" fontId="5" fillId="0" borderId="0" xfId="0" applyFont="1" applyAlignment="1" applyProtection="1"/>
    <xf numFmtId="37" fontId="5" fillId="0" borderId="0" xfId="0" applyFont="1" applyProtection="1"/>
    <xf numFmtId="37" fontId="5" fillId="0" borderId="0" xfId="0" applyFont="1" applyAlignment="1" applyProtection="1">
      <alignment horizontal="center"/>
    </xf>
    <xf numFmtId="38" fontId="5" fillId="3" borderId="0" xfId="0" applyNumberFormat="1" applyFont="1" applyFill="1" applyAlignment="1" applyProtection="1">
      <alignment horizontal="center"/>
    </xf>
    <xf numFmtId="37" fontId="11" fillId="0" borderId="1" xfId="0" applyNumberFormat="1" applyFont="1" applyBorder="1" applyAlignment="1" applyProtection="1">
      <protection locked="0"/>
    </xf>
    <xf numFmtId="37" fontId="11" fillId="0" borderId="1" xfId="0" quotePrefix="1" applyNumberFormat="1" applyFont="1" applyBorder="1" applyProtection="1">
      <protection locked="0"/>
    </xf>
    <xf numFmtId="37" fontId="11" fillId="0" borderId="1" xfId="1" quotePrefix="1" applyNumberFormat="1" applyFont="1" applyBorder="1" applyProtection="1">
      <protection locked="0"/>
    </xf>
    <xf numFmtId="39" fontId="11" fillId="0" borderId="1" xfId="3" quotePrefix="1" applyNumberFormat="1" applyFont="1" applyBorder="1" applyProtection="1">
      <protection locked="0"/>
    </xf>
    <xf numFmtId="39" fontId="11" fillId="0" borderId="1" xfId="0" quotePrefix="1" applyNumberFormat="1" applyFont="1" applyBorder="1" applyProtection="1">
      <protection locked="0"/>
    </xf>
    <xf numFmtId="37" fontId="11" fillId="4" borderId="1" xfId="0" quotePrefix="1" applyNumberFormat="1" applyFont="1" applyFill="1" applyBorder="1" applyProtection="1">
      <protection locked="0"/>
    </xf>
    <xf numFmtId="38" fontId="11" fillId="4" borderId="1" xfId="0" applyNumberFormat="1" applyFont="1" applyFill="1" applyBorder="1" applyProtection="1">
      <protection locked="0"/>
    </xf>
    <xf numFmtId="38" fontId="5" fillId="3" borderId="0" xfId="0" applyNumberFormat="1" applyFont="1" applyFill="1" applyAlignment="1" applyProtection="1">
      <alignment horizontal="right"/>
    </xf>
    <xf numFmtId="38" fontId="5" fillId="3" borderId="0" xfId="0" applyNumberFormat="1" applyFont="1" applyFill="1" applyProtection="1"/>
    <xf numFmtId="38" fontId="11" fillId="3" borderId="0" xfId="0" applyNumberFormat="1" applyFont="1" applyFill="1" applyAlignment="1" applyProtection="1">
      <alignment horizontal="center"/>
    </xf>
    <xf numFmtId="38" fontId="11" fillId="3" borderId="0" xfId="0" applyNumberFormat="1" applyFont="1" applyFill="1" applyProtection="1"/>
    <xf numFmtId="37" fontId="5" fillId="0" borderId="0" xfId="0" applyFont="1" applyFill="1" applyAlignment="1" applyProtection="1"/>
    <xf numFmtId="37" fontId="5" fillId="3" borderId="0" xfId="0" applyNumberFormat="1" applyFont="1" applyFill="1" applyProtection="1"/>
    <xf numFmtId="164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Font="1" applyAlignment="1" applyProtection="1">
      <alignment horizontal="left"/>
    </xf>
    <xf numFmtId="37" fontId="5" fillId="0" borderId="0" xfId="0" quotePrefix="1" applyFont="1" applyAlignment="1" applyProtection="1">
      <alignment horizontal="left"/>
    </xf>
    <xf numFmtId="164" fontId="5" fillId="0" borderId="0" xfId="0" applyNumberFormat="1" applyFont="1" applyAlignment="1" applyProtection="1">
      <alignment horizontal="left"/>
    </xf>
    <xf numFmtId="37" fontId="5" fillId="2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>
      <alignment horizontal="left"/>
    </xf>
    <xf numFmtId="37" fontId="5" fillId="2" borderId="0" xfId="0" applyFont="1" applyFill="1" applyAlignment="1" applyProtection="1">
      <alignment horizontal="center"/>
    </xf>
    <xf numFmtId="38" fontId="11" fillId="4" borderId="2" xfId="0" applyNumberFormat="1" applyFont="1" applyFill="1" applyBorder="1" applyProtection="1">
      <protection locked="0"/>
    </xf>
    <xf numFmtId="38" fontId="11" fillId="4" borderId="8" xfId="0" applyNumberFormat="1" applyFont="1" applyFill="1" applyBorder="1" applyProtection="1">
      <protection locked="0"/>
    </xf>
    <xf numFmtId="37" fontId="5" fillId="0" borderId="0" xfId="0" quotePrefix="1" applyFont="1" applyAlignment="1" applyProtection="1">
      <alignment horizontal="fill"/>
    </xf>
    <xf numFmtId="37" fontId="5" fillId="3" borderId="0" xfId="0" quotePrefix="1" applyFont="1" applyFill="1" applyAlignment="1" applyProtection="1">
      <alignment horizontal="centerContinuous"/>
    </xf>
    <xf numFmtId="37" fontId="5" fillId="3" borderId="0" xfId="0" applyFont="1" applyFill="1" applyAlignment="1" applyProtection="1">
      <alignment horizontal="centerContinuous"/>
    </xf>
    <xf numFmtId="37" fontId="5" fillId="2" borderId="0" xfId="0" applyFont="1" applyFill="1" applyAlignment="1" applyProtection="1"/>
    <xf numFmtId="37" fontId="6" fillId="5" borderId="2" xfId="0" applyFont="1" applyFill="1" applyBorder="1" applyAlignment="1"/>
    <xf numFmtId="37" fontId="6" fillId="6" borderId="2" xfId="0" applyFont="1" applyFill="1" applyBorder="1" applyAlignment="1"/>
    <xf numFmtId="37" fontId="6" fillId="6" borderId="2" xfId="0" applyFont="1" applyFill="1" applyBorder="1" applyAlignment="1">
      <alignment horizontal="center"/>
    </xf>
    <xf numFmtId="37" fontId="6" fillId="6" borderId="2" xfId="0" quotePrefix="1" applyNumberFormat="1" applyFont="1" applyFill="1" applyBorder="1" applyAlignment="1" applyProtection="1">
      <alignment horizontal="center"/>
    </xf>
    <xf numFmtId="37" fontId="6" fillId="6" borderId="2" xfId="0" applyNumberFormat="1" applyFont="1" applyFill="1" applyBorder="1" applyAlignment="1" applyProtection="1"/>
    <xf numFmtId="37" fontId="6" fillId="6" borderId="2" xfId="0" quotePrefix="1" applyFont="1" applyFill="1" applyBorder="1" applyAlignment="1"/>
    <xf numFmtId="39" fontId="6" fillId="6" borderId="2" xfId="0" quotePrefix="1" applyNumberFormat="1" applyFont="1" applyFill="1" applyBorder="1" applyAlignment="1" applyProtection="1">
      <alignment horizontal="center"/>
    </xf>
    <xf numFmtId="39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 applyProtection="1"/>
    <xf numFmtId="3" fontId="6" fillId="6" borderId="2" xfId="0" applyNumberFormat="1" applyFont="1" applyFill="1" applyBorder="1" applyAlignment="1"/>
    <xf numFmtId="37" fontId="6" fillId="6" borderId="2" xfId="0" applyNumberFormat="1" applyFont="1" applyFill="1" applyBorder="1" applyAlignment="1"/>
    <xf numFmtId="39" fontId="11" fillId="0" borderId="1" xfId="1" quotePrefix="1" applyNumberFormat="1" applyFont="1" applyBorder="1" applyProtection="1">
      <protection locked="0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39" fontId="11" fillId="0" borderId="1" xfId="0" applyNumberFormat="1" applyFont="1" applyBorder="1" applyProtection="1">
      <protection locked="0"/>
    </xf>
    <xf numFmtId="37" fontId="11" fillId="0" borderId="1" xfId="1" applyNumberFormat="1" applyFont="1" applyBorder="1" applyProtection="1">
      <protection locked="0"/>
    </xf>
    <xf numFmtId="165" fontId="11" fillId="0" borderId="1" xfId="1" quotePrefix="1" applyNumberFormat="1" applyFont="1" applyBorder="1" applyProtection="1">
      <protection locked="0"/>
    </xf>
    <xf numFmtId="38" fontId="11" fillId="4" borderId="1" xfId="0" quotePrefix="1" applyNumberFormat="1" applyFont="1" applyFill="1" applyBorder="1" applyAlignment="1" applyProtection="1">
      <alignment horizontal="left"/>
      <protection locked="0"/>
    </xf>
    <xf numFmtId="38" fontId="11" fillId="4" borderId="1" xfId="0" quotePrefix="1" applyNumberFormat="1" applyFont="1" applyFill="1" applyBorder="1" applyAlignment="1" applyProtection="1">
      <protection locked="0"/>
    </xf>
    <xf numFmtId="37" fontId="13" fillId="0" borderId="0" xfId="2" applyNumberFormat="1" applyFont="1" applyAlignment="1" applyProtection="1">
      <alignment horizontal="left"/>
    </xf>
    <xf numFmtId="3" fontId="7" fillId="0" borderId="2" xfId="0" applyNumberFormat="1" applyFont="1" applyFill="1" applyBorder="1" applyAlignment="1" applyProtection="1"/>
    <xf numFmtId="38" fontId="11" fillId="4" borderId="14" xfId="0" applyNumberFormat="1" applyFont="1" applyFill="1" applyBorder="1" applyProtection="1">
      <protection locked="0"/>
    </xf>
    <xf numFmtId="38" fontId="11" fillId="4" borderId="14" xfId="0" quotePrefix="1" applyNumberFormat="1" applyFont="1" applyFill="1" applyBorder="1" applyAlignment="1" applyProtection="1">
      <alignment horizontal="left"/>
      <protection locked="0"/>
    </xf>
    <xf numFmtId="38" fontId="11" fillId="3" borderId="8" xfId="0" applyNumberFormat="1" applyFont="1" applyFill="1" applyBorder="1" applyAlignment="1" applyProtection="1">
      <alignment horizontal="center"/>
      <protection locked="0"/>
    </xf>
    <xf numFmtId="37" fontId="5" fillId="0" borderId="0" xfId="0" applyFont="1" applyFill="1" applyAlignment="1" applyProtection="1">
      <alignment horizontal="left"/>
    </xf>
    <xf numFmtId="37" fontId="5" fillId="0" borderId="0" xfId="0" applyFont="1" applyFill="1" applyProtection="1"/>
    <xf numFmtId="38" fontId="5" fillId="0" borderId="0" xfId="0" applyNumberFormat="1" applyFont="1" applyFill="1" applyProtection="1"/>
    <xf numFmtId="38" fontId="5" fillId="0" borderId="0" xfId="0" applyNumberFormat="1" applyFont="1" applyProtection="1"/>
    <xf numFmtId="37" fontId="5" fillId="7" borderId="0" xfId="0" applyFont="1" applyFill="1" applyProtection="1"/>
    <xf numFmtId="37" fontId="5" fillId="7" borderId="0" xfId="0" quotePrefix="1" applyFont="1" applyFill="1" applyAlignment="1" applyProtection="1">
      <alignment horizontal="left"/>
    </xf>
    <xf numFmtId="38" fontId="5" fillId="7" borderId="0" xfId="0" applyNumberFormat="1" applyFont="1" applyFill="1" applyProtection="1"/>
    <xf numFmtId="37" fontId="5" fillId="0" borderId="0" xfId="0" quotePrefix="1" applyFont="1" applyAlignment="1" applyProtection="1"/>
    <xf numFmtId="0" fontId="5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/>
    <xf numFmtId="0" fontId="5" fillId="0" borderId="0" xfId="0" quotePrefix="1" applyNumberFormat="1" applyFont="1" applyAlignment="1" applyProtection="1">
      <alignment horizontal="center"/>
    </xf>
    <xf numFmtId="37" fontId="5" fillId="3" borderId="0" xfId="0" quotePrefix="1" applyFont="1" applyFill="1" applyAlignment="1" applyProtection="1">
      <alignment horizontal="center"/>
    </xf>
    <xf numFmtId="37" fontId="5" fillId="3" borderId="0" xfId="0" quotePrefix="1" applyNumberFormat="1" applyFont="1" applyFill="1" applyAlignment="1" applyProtection="1"/>
    <xf numFmtId="166" fontId="5" fillId="3" borderId="0" xfId="0" applyNumberFormat="1" applyFont="1" applyFill="1" applyAlignment="1" applyProtection="1">
      <alignment horizontal="center"/>
    </xf>
    <xf numFmtId="37" fontId="5" fillId="3" borderId="0" xfId="0" quotePrefix="1" applyFont="1" applyFill="1" applyAlignment="1" applyProtection="1">
      <alignment horizontal="fill"/>
    </xf>
    <xf numFmtId="37" fontId="5" fillId="3" borderId="0" xfId="1" applyNumberFormat="1" applyFont="1" applyFill="1" applyProtection="1"/>
    <xf numFmtId="37" fontId="5" fillId="3" borderId="0" xfId="0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left"/>
    </xf>
    <xf numFmtId="4" fontId="5" fillId="3" borderId="0" xfId="0" applyNumberFormat="1" applyFont="1" applyFill="1" applyProtection="1"/>
    <xf numFmtId="37" fontId="5" fillId="0" borderId="0" xfId="0" applyNumberFormat="1" applyFont="1" applyProtection="1"/>
    <xf numFmtId="37" fontId="5" fillId="3" borderId="0" xfId="1" quotePrefix="1" applyNumberFormat="1" applyFont="1" applyFill="1" applyAlignment="1" applyProtection="1">
      <alignment horizontal="fill"/>
    </xf>
    <xf numFmtId="39" fontId="5" fillId="3" borderId="0" xfId="0" quotePrefix="1" applyNumberFormat="1" applyFont="1" applyFill="1" applyAlignment="1" applyProtection="1">
      <alignment horizontal="fill"/>
    </xf>
    <xf numFmtId="39" fontId="5" fillId="3" borderId="0" xfId="0" applyNumberFormat="1" applyFont="1" applyFill="1" applyProtection="1"/>
    <xf numFmtId="37" fontId="12" fillId="3" borderId="0" xfId="0" applyFont="1" applyFill="1" applyProtection="1"/>
    <xf numFmtId="37" fontId="11" fillId="3" borderId="0" xfId="0" applyFont="1" applyFill="1" applyAlignment="1" applyProtection="1">
      <alignment horizontal="centerContinuous"/>
    </xf>
    <xf numFmtId="37" fontId="11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</xf>
    <xf numFmtId="37" fontId="5" fillId="0" borderId="0" xfId="0" quotePrefix="1" applyFont="1" applyAlignment="1" applyProtection="1">
      <alignment horizontal="center"/>
    </xf>
    <xf numFmtId="2" fontId="5" fillId="0" borderId="0" xfId="0" applyNumberFormat="1" applyFont="1" applyProtection="1"/>
    <xf numFmtId="2" fontId="5" fillId="0" borderId="0" xfId="0" applyNumberFormat="1" applyFont="1" applyAlignment="1" applyProtection="1"/>
    <xf numFmtId="10" fontId="5" fillId="0" borderId="0" xfId="0" applyNumberFormat="1" applyFont="1" applyProtection="1"/>
    <xf numFmtId="37" fontId="11" fillId="0" borderId="0" xfId="0" applyFont="1" applyProtection="1"/>
    <xf numFmtId="37" fontId="5" fillId="0" borderId="0" xfId="0" applyFont="1" applyProtection="1">
      <protection locked="0"/>
    </xf>
    <xf numFmtId="37" fontId="7" fillId="0" borderId="0" xfId="0" applyFont="1" applyAlignment="1" applyProtection="1"/>
    <xf numFmtId="37" fontId="7" fillId="0" borderId="0" xfId="0" applyFont="1" applyProtection="1"/>
    <xf numFmtId="49" fontId="11" fillId="4" borderId="1" xfId="0" applyNumberFormat="1" applyFont="1" applyFill="1" applyBorder="1" applyAlignment="1" applyProtection="1">
      <alignment horizontal="left"/>
      <protection locked="0"/>
    </xf>
    <xf numFmtId="38" fontId="11" fillId="4" borderId="14" xfId="0" quotePrefix="1" applyNumberFormat="1" applyFont="1" applyFill="1" applyBorder="1" applyProtection="1">
      <protection locked="0"/>
    </xf>
    <xf numFmtId="37" fontId="5" fillId="3" borderId="0" xfId="0" applyFont="1" applyFill="1" applyAlignment="1" applyProtection="1">
      <alignment horizontal="left"/>
    </xf>
    <xf numFmtId="37" fontId="5" fillId="8" borderId="0" xfId="0" applyFont="1" applyFill="1" applyProtection="1"/>
    <xf numFmtId="37" fontId="6" fillId="0" borderId="8" xfId="0" applyNumberFormat="1" applyFont="1" applyFill="1" applyBorder="1" applyAlignment="1" applyProtection="1">
      <alignment horizontal="left"/>
    </xf>
    <xf numFmtId="164" fontId="6" fillId="0" borderId="3" xfId="0" applyNumberFormat="1" applyFont="1" applyFill="1" applyBorder="1" applyAlignment="1" applyProtection="1"/>
    <xf numFmtId="37" fontId="5" fillId="2" borderId="0" xfId="0" applyFont="1" applyFill="1" applyAlignment="1" applyProtection="1">
      <alignment horizontal="right"/>
    </xf>
    <xf numFmtId="37" fontId="5" fillId="0" borderId="0" xfId="0" applyFont="1" applyAlignment="1" applyProtection="1">
      <alignment horizontal="right"/>
    </xf>
    <xf numFmtId="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37" fontId="5" fillId="0" borderId="0" xfId="0" quotePrefix="1" applyFont="1" applyAlignment="1" applyProtection="1">
      <alignment horizontal="right"/>
    </xf>
    <xf numFmtId="2" fontId="5" fillId="0" borderId="0" xfId="0" applyNumberFormat="1" applyFont="1" applyAlignment="1" applyProtection="1">
      <alignment horizontal="right"/>
    </xf>
    <xf numFmtId="49" fontId="11" fillId="4" borderId="1" xfId="0" quotePrefix="1" applyNumberFormat="1" applyFont="1" applyFill="1" applyBorder="1" applyAlignment="1" applyProtection="1">
      <protection locked="0"/>
    </xf>
    <xf numFmtId="37" fontId="14" fillId="0" borderId="0" xfId="2" applyNumberFormat="1" applyFont="1" applyAlignment="1" applyProtection="1"/>
    <xf numFmtId="38" fontId="5" fillId="8" borderId="0" xfId="0" applyNumberFormat="1" applyFont="1" applyFill="1" applyProtection="1"/>
    <xf numFmtId="37" fontId="15" fillId="0" borderId="23" xfId="0" applyFont="1" applyBorder="1" applyAlignment="1">
      <alignment horizontal="right"/>
    </xf>
    <xf numFmtId="38" fontId="11" fillId="0" borderId="1" xfId="0" applyNumberFormat="1" applyFont="1" applyFill="1" applyBorder="1" applyProtection="1">
      <protection locked="0"/>
    </xf>
    <xf numFmtId="167" fontId="11" fillId="0" borderId="1" xfId="0" quotePrefix="1" applyNumberFormat="1" applyFont="1" applyBorder="1" applyProtection="1">
      <protection locked="0"/>
    </xf>
    <xf numFmtId="168" fontId="11" fillId="0" borderId="1" xfId="0" quotePrefix="1" applyNumberFormat="1" applyFont="1" applyBorder="1" applyProtection="1">
      <protection locked="0"/>
    </xf>
    <xf numFmtId="37" fontId="5" fillId="0" borderId="0" xfId="0" quotePrefix="1" applyFont="1" applyProtection="1"/>
    <xf numFmtId="9" fontId="5" fillId="0" borderId="0" xfId="3" applyFont="1" applyProtection="1">
      <protection locked="0"/>
    </xf>
    <xf numFmtId="0" fontId="3" fillId="0" borderId="0" xfId="4"/>
    <xf numFmtId="37" fontId="0" fillId="0" borderId="0" xfId="0" applyAlignment="1">
      <alignment horizontal="left"/>
    </xf>
    <xf numFmtId="43" fontId="0" fillId="0" borderId="0" xfId="0" applyNumberFormat="1"/>
    <xf numFmtId="43" fontId="0" fillId="0" borderId="0" xfId="1" applyFont="1"/>
    <xf numFmtId="0" fontId="3" fillId="0" borderId="0" xfId="4" applyAlignment="1">
      <alignment horizontal="left"/>
    </xf>
    <xf numFmtId="43" fontId="3" fillId="0" borderId="0" xfId="4" applyNumberFormat="1"/>
    <xf numFmtId="0" fontId="16" fillId="0" borderId="0" xfId="4" applyFont="1" applyAlignment="1">
      <alignment horizontal="left"/>
    </xf>
    <xf numFmtId="0" fontId="16" fillId="0" borderId="0" xfId="4" applyFont="1"/>
    <xf numFmtId="37" fontId="0" fillId="0" borderId="0" xfId="0" pivotButton="1"/>
    <xf numFmtId="0" fontId="3" fillId="8" borderId="0" xfId="4" applyFill="1"/>
    <xf numFmtId="37" fontId="0" fillId="8" borderId="0" xfId="0" applyFill="1" applyAlignment="1">
      <alignment horizontal="left"/>
    </xf>
    <xf numFmtId="43" fontId="0" fillId="8" borderId="0" xfId="0" applyNumberFormat="1" applyFill="1"/>
    <xf numFmtId="43" fontId="0" fillId="8" borderId="0" xfId="1" applyFont="1" applyFill="1"/>
    <xf numFmtId="43" fontId="0" fillId="0" borderId="0" xfId="5" applyFont="1"/>
    <xf numFmtId="0" fontId="17" fillId="0" borderId="33" xfId="0" applyNumberFormat="1" applyFont="1" applyFill="1" applyBorder="1" applyProtection="1">
      <protection locked="0"/>
    </xf>
    <xf numFmtId="0" fontId="17" fillId="0" borderId="33" xfId="0" quotePrefix="1" applyNumberFormat="1" applyFont="1" applyFill="1" applyBorder="1" applyProtection="1">
      <protection locked="0"/>
    </xf>
    <xf numFmtId="43" fontId="17" fillId="0" borderId="33" xfId="1" applyFont="1" applyFill="1" applyBorder="1" applyProtection="1">
      <protection locked="0"/>
    </xf>
    <xf numFmtId="0" fontId="3" fillId="0" borderId="0" xfId="0" applyNumberFormat="1" applyFont="1"/>
    <xf numFmtId="37" fontId="0" fillId="0" borderId="0" xfId="0" applyBorder="1"/>
    <xf numFmtId="9" fontId="17" fillId="0" borderId="33" xfId="3" quotePrefix="1" applyFont="1" applyFill="1" applyBorder="1" applyProtection="1">
      <protection locked="0"/>
    </xf>
    <xf numFmtId="43" fontId="0" fillId="0" borderId="0" xfId="6" applyFont="1"/>
    <xf numFmtId="43" fontId="17" fillId="0" borderId="34" xfId="1" applyFont="1" applyFill="1" applyBorder="1" applyProtection="1">
      <protection locked="0"/>
    </xf>
    <xf numFmtId="43" fontId="17" fillId="0" borderId="0" xfId="1" applyFont="1" applyFill="1" applyBorder="1" applyProtection="1">
      <protection locked="0"/>
    </xf>
    <xf numFmtId="43" fontId="17" fillId="0" borderId="35" xfId="1" applyFont="1" applyFill="1" applyBorder="1" applyProtection="1">
      <protection locked="0"/>
    </xf>
    <xf numFmtId="0" fontId="17" fillId="9" borderId="33" xfId="0" quotePrefix="1" applyNumberFormat="1" applyFont="1" applyFill="1" applyBorder="1" applyProtection="1">
      <protection locked="0"/>
    </xf>
    <xf numFmtId="9" fontId="17" fillId="9" borderId="35" xfId="3" quotePrefix="1" applyFont="1" applyFill="1" applyBorder="1" applyProtection="1">
      <protection locked="0"/>
    </xf>
    <xf numFmtId="43" fontId="17" fillId="0" borderId="36" xfId="1" applyFont="1" applyFill="1" applyBorder="1" applyProtection="1">
      <protection locked="0"/>
    </xf>
    <xf numFmtId="9" fontId="17" fillId="0" borderId="37" xfId="3" quotePrefix="1" applyFont="1" applyFill="1" applyBorder="1" applyProtection="1">
      <protection locked="0"/>
    </xf>
    <xf numFmtId="43" fontId="17" fillId="0" borderId="37" xfId="1" applyFont="1" applyFill="1" applyBorder="1" applyProtection="1">
      <protection locked="0"/>
    </xf>
    <xf numFmtId="37" fontId="0" fillId="0" borderId="0" xfId="0" applyFill="1"/>
    <xf numFmtId="9" fontId="17" fillId="0" borderId="33" xfId="3" applyFont="1" applyFill="1" applyBorder="1" applyProtection="1">
      <protection locked="0"/>
    </xf>
    <xf numFmtId="43" fontId="17" fillId="0" borderId="33" xfId="0" applyNumberFormat="1" applyFont="1" applyFill="1" applyBorder="1" applyProtection="1">
      <protection locked="0"/>
    </xf>
    <xf numFmtId="0" fontId="17" fillId="0" borderId="0" xfId="0" quotePrefix="1" applyNumberFormat="1" applyFont="1" applyFill="1" applyBorder="1" applyProtection="1">
      <protection locked="0"/>
    </xf>
    <xf numFmtId="9" fontId="17" fillId="0" borderId="0" xfId="3" quotePrefix="1" applyFont="1" applyFill="1" applyBorder="1" applyProtection="1">
      <protection locked="0"/>
    </xf>
    <xf numFmtId="9" fontId="17" fillId="0" borderId="37" xfId="3" applyFont="1" applyFill="1" applyBorder="1" applyProtection="1">
      <protection locked="0"/>
    </xf>
    <xf numFmtId="0" fontId="17" fillId="8" borderId="33" xfId="0" applyNumberFormat="1" applyFont="1" applyFill="1" applyBorder="1" applyProtection="1">
      <protection locked="0"/>
    </xf>
    <xf numFmtId="43" fontId="17" fillId="8" borderId="33" xfId="1" applyFont="1" applyFill="1" applyBorder="1" applyProtection="1">
      <protection locked="0"/>
    </xf>
    <xf numFmtId="9" fontId="17" fillId="0" borderId="34" xfId="3" applyFont="1" applyFill="1" applyBorder="1" applyProtection="1">
      <protection locked="0"/>
    </xf>
    <xf numFmtId="0" fontId="17" fillId="0" borderId="34" xfId="0" applyNumberFormat="1" applyFont="1" applyFill="1" applyBorder="1" applyProtection="1">
      <protection locked="0"/>
    </xf>
    <xf numFmtId="9" fontId="17" fillId="8" borderId="35" xfId="3" applyFont="1" applyFill="1" applyBorder="1" applyProtection="1">
      <protection locked="0"/>
    </xf>
    <xf numFmtId="43" fontId="17" fillId="8" borderId="36" xfId="0" applyNumberFormat="1" applyFont="1" applyFill="1" applyBorder="1" applyProtection="1">
      <protection locked="0"/>
    </xf>
    <xf numFmtId="49" fontId="0" fillId="0" borderId="0" xfId="1" quotePrefix="1" applyNumberFormat="1" applyFont="1" applyAlignment="1">
      <alignment wrapText="1"/>
    </xf>
    <xf numFmtId="43" fontId="0" fillId="0" borderId="0" xfId="1" quotePrefix="1" applyFont="1" applyAlignment="1">
      <alignment wrapText="1"/>
    </xf>
    <xf numFmtId="49" fontId="0" fillId="0" borderId="0" xfId="1" quotePrefix="1" applyNumberFormat="1" applyFont="1" applyFill="1" applyAlignment="1">
      <alignment wrapText="1"/>
    </xf>
    <xf numFmtId="43" fontId="0" fillId="0" borderId="0" xfId="1" quotePrefix="1" applyFont="1" applyFill="1" applyAlignment="1">
      <alignment wrapText="1"/>
    </xf>
    <xf numFmtId="43" fontId="0" fillId="0" borderId="0" xfId="1" applyFont="1" applyFill="1"/>
    <xf numFmtId="43" fontId="0" fillId="0" borderId="0" xfId="5" applyFont="1" applyFill="1"/>
    <xf numFmtId="49" fontId="0" fillId="8" borderId="0" xfId="1" quotePrefix="1" applyNumberFormat="1" applyFont="1" applyFill="1" applyAlignment="1">
      <alignment wrapText="1"/>
    </xf>
    <xf numFmtId="49" fontId="0" fillId="0" borderId="0" xfId="1" applyNumberFormat="1" applyFont="1" applyAlignment="1">
      <alignment wrapText="1"/>
    </xf>
    <xf numFmtId="0" fontId="0" fillId="0" borderId="0" xfId="0" applyNumberFormat="1"/>
    <xf numFmtId="37" fontId="0" fillId="0" borderId="0" xfId="0" applyProtection="1">
      <protection locked="0"/>
    </xf>
    <xf numFmtId="37" fontId="11" fillId="3" borderId="0" xfId="0" applyFont="1" applyFill="1" applyAlignment="1" applyProtection="1">
      <alignment horizontal="center" vertical="center"/>
    </xf>
  </cellXfs>
  <cellStyles count="10">
    <cellStyle name="Comma" xfId="1" builtinId="3"/>
    <cellStyle name="Comma 2" xfId="9"/>
    <cellStyle name="Comma 3" xfId="8"/>
    <cellStyle name="Comma 8 2" xfId="5"/>
    <cellStyle name="Comma 8 3 2" xfId="6"/>
    <cellStyle name="Hyperlink" xfId="2" builtinId="8"/>
    <cellStyle name="Normal" xfId="0" builtinId="0"/>
    <cellStyle name="Normal 2" xfId="7"/>
    <cellStyle name="Normal 3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75" zoomScaleNormal="75" workbookViewId="0">
      <selection activeCell="F723" sqref="F723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>
        <f>SUM(C47:CC47)</f>
        <v>11665961.670000004</v>
      </c>
      <c r="C47" s="184">
        <f>IFERROR(VLOOKUP(C$44, 'SC data'!$A:$I, 9, FALSE),0)</f>
        <v>568704.80000000005</v>
      </c>
      <c r="D47" s="184">
        <f>IFERROR(VLOOKUP(D$44, 'SC data'!$A:$I, 9, FALSE),0)</f>
        <v>0</v>
      </c>
      <c r="E47" s="184">
        <f>IFERROR(VLOOKUP(E$44, 'SC data'!$A:$I, 9, FALSE),0)</f>
        <v>2418060.27</v>
      </c>
      <c r="F47" s="184">
        <f>IFERROR(VLOOKUP(F$44, 'SC data'!$A:$I, 9, FALSE),0)</f>
        <v>0</v>
      </c>
      <c r="G47" s="184">
        <f>IFERROR(VLOOKUP(G$44, 'SC data'!$A:$I, 9, FALSE),0)</f>
        <v>0</v>
      </c>
      <c r="H47" s="184">
        <f>IFERROR(VLOOKUP(H$44, 'SC data'!$A:$I, 9, FALSE),0)</f>
        <v>0</v>
      </c>
      <c r="I47" s="184">
        <f>IFERROR(VLOOKUP(I$44, 'SC data'!$A:$I, 9, FALSE),0)</f>
        <v>0</v>
      </c>
      <c r="J47" s="184">
        <f>IFERROR(VLOOKUP(J$44, 'SC data'!$A:$I, 9, FALSE),0)</f>
        <v>0</v>
      </c>
      <c r="K47" s="184">
        <f>IFERROR(VLOOKUP(K$44, 'SC data'!$A:$I, 9, FALSE),0)</f>
        <v>0</v>
      </c>
      <c r="L47" s="184">
        <f>IFERROR(VLOOKUP(L$44, 'SC data'!$A:$I, 9, FALSE),0)</f>
        <v>0</v>
      </c>
      <c r="M47" s="184">
        <f>IFERROR(VLOOKUP(M$44, 'SC data'!$A:$I, 9, FALSE),0)</f>
        <v>0</v>
      </c>
      <c r="N47" s="184">
        <f>IFERROR(VLOOKUP(N$44, 'SC data'!$A:$I, 9, FALSE),0)</f>
        <v>0</v>
      </c>
      <c r="O47" s="184">
        <f>IFERROR(VLOOKUP(O$44, 'SC data'!$A:$I, 9, FALSE),0)</f>
        <v>0</v>
      </c>
      <c r="P47" s="184">
        <f>IFERROR(VLOOKUP(P$44, 'SC data'!$A:$I, 9, FALSE),0)</f>
        <v>2009056.6600000001</v>
      </c>
      <c r="Q47" s="184">
        <f>IFERROR(VLOOKUP(Q$44, 'SC data'!$A:$I, 9, FALSE),0)</f>
        <v>375459.57</v>
      </c>
      <c r="R47" s="184">
        <f>IFERROR(VLOOKUP(R$44, 'SC data'!$A:$I, 9, FALSE),0)</f>
        <v>0</v>
      </c>
      <c r="S47" s="184">
        <f>IFERROR(VLOOKUP(S$44, 'SC data'!$A:$I, 9, FALSE),0)</f>
        <v>277886.51</v>
      </c>
      <c r="T47" s="184">
        <f>IFERROR(VLOOKUP(T$44, 'SC data'!$A:$I, 9, FALSE),0)</f>
        <v>60301.990000000005</v>
      </c>
      <c r="U47" s="184">
        <f>IFERROR(VLOOKUP(U$44, 'SC data'!$A:$I, 9, FALSE),0)</f>
        <v>456611.83999999997</v>
      </c>
      <c r="V47" s="184">
        <f>IFERROR(VLOOKUP(V$44, 'SC data'!$A:$I, 9, FALSE),0)</f>
        <v>0</v>
      </c>
      <c r="W47" s="184">
        <f>IFERROR(VLOOKUP(W$44, 'SC data'!$A:$I, 9, FALSE),0)</f>
        <v>0</v>
      </c>
      <c r="X47" s="184">
        <f>IFERROR(VLOOKUP(X$44, 'SC data'!$A:$I, 9, FALSE),0)</f>
        <v>106305.31999999999</v>
      </c>
      <c r="Y47" s="184">
        <f>IFERROR(VLOOKUP(Y$44, 'SC data'!$A:$I, 9, FALSE),0)</f>
        <v>638423.31999999995</v>
      </c>
      <c r="Z47" s="184">
        <f>IFERROR(VLOOKUP(Z$44, 'SC data'!$A:$I, 9, FALSE),0)</f>
        <v>0</v>
      </c>
      <c r="AA47" s="184">
        <f>IFERROR(VLOOKUP(AA$44, 'SC data'!$A:$I, 9, FALSE),0)</f>
        <v>59241.440000000002</v>
      </c>
      <c r="AB47" s="184">
        <f>IFERROR(VLOOKUP(AB$44, 'SC data'!$A:$I, 9, FALSE),0)</f>
        <v>612819.59</v>
      </c>
      <c r="AC47" s="184">
        <f>IFERROR(VLOOKUP(AC$44, 'SC data'!$A:$I, 9, FALSE),0)</f>
        <v>286158.15999999997</v>
      </c>
      <c r="AD47" s="184">
        <f>IFERROR(VLOOKUP(AD$44, 'SC data'!$A:$I, 9, FALSE),0)</f>
        <v>0</v>
      </c>
      <c r="AE47" s="184">
        <f>IFERROR(VLOOKUP(AE$44, 'SC data'!$A:$I, 9, FALSE),0)</f>
        <v>294367.7</v>
      </c>
      <c r="AF47" s="184">
        <f>IFERROR(VLOOKUP(AF$44, 'SC data'!$A:$I, 9, FALSE),0)</f>
        <v>0</v>
      </c>
      <c r="AG47" s="184">
        <f>IFERROR(VLOOKUP(AG$44, 'SC data'!$A:$I, 9, FALSE),0)</f>
        <v>1487564.5899999999</v>
      </c>
      <c r="AH47" s="184">
        <f>IFERROR(VLOOKUP(AH$44, 'SC data'!$A:$I, 9, FALSE),0)</f>
        <v>0</v>
      </c>
      <c r="AI47" s="184">
        <f>IFERROR(VLOOKUP(AI$44, 'SC data'!$A:$I, 9, FALSE),0)</f>
        <v>0</v>
      </c>
      <c r="AJ47" s="184">
        <f>IFERROR(VLOOKUP(AJ$44, 'SC data'!$A:$I, 9, FALSE),0)</f>
        <v>66412.56</v>
      </c>
      <c r="AK47" s="184">
        <f>IFERROR(VLOOKUP(AK$44, 'SC data'!$A:$I, 9, FALSE),0)</f>
        <v>64724.21</v>
      </c>
      <c r="AL47" s="184">
        <f>IFERROR(VLOOKUP(AL$44, 'SC data'!$A:$I, 9, FALSE),0)</f>
        <v>18080.080000000002</v>
      </c>
      <c r="AM47" s="184">
        <f>IFERROR(VLOOKUP(AM$44, 'SC data'!$A:$I, 9, FALSE),0)</f>
        <v>0</v>
      </c>
      <c r="AN47" s="184">
        <f>IFERROR(VLOOKUP(AN$44, 'SC data'!$A:$I, 9, FALSE),0)</f>
        <v>0</v>
      </c>
      <c r="AO47" s="184">
        <f>IFERROR(VLOOKUP(AO$44, 'SC data'!$A:$I, 9, FALSE),0)</f>
        <v>0</v>
      </c>
      <c r="AP47" s="184">
        <f>IFERROR(VLOOKUP(AP$44, 'SC data'!$A:$I, 9, FALSE),0)</f>
        <v>0</v>
      </c>
      <c r="AQ47" s="184">
        <f>IFERROR(VLOOKUP(AQ$44, 'SC data'!$A:$I, 9, FALSE),0)</f>
        <v>0</v>
      </c>
      <c r="AR47" s="184">
        <f>IFERROR(VLOOKUP(AR$44, 'SC data'!$A:$I, 9, FALSE),0)</f>
        <v>0</v>
      </c>
      <c r="AS47" s="184">
        <f>IFERROR(VLOOKUP(AS$44, 'SC data'!$A:$I, 9, FALSE),0)</f>
        <v>0</v>
      </c>
      <c r="AT47" s="184">
        <f>IFERROR(VLOOKUP(AT$44, 'SC data'!$A:$I, 9, FALSE),0)</f>
        <v>0</v>
      </c>
      <c r="AU47" s="184">
        <f>IFERROR(VLOOKUP(AU$44, 'SC data'!$A:$I, 9, FALSE),0)</f>
        <v>0</v>
      </c>
      <c r="AV47" s="184">
        <f>IFERROR(VLOOKUP(AV$44, 'SC data'!$A:$I, 9, FALSE),0)</f>
        <v>341999.24</v>
      </c>
      <c r="AW47" s="184">
        <f>IFERROR(VLOOKUP(AW$44, 'SC data'!$A:$I, 9, FALSE),0)</f>
        <v>0</v>
      </c>
      <c r="AX47" s="184">
        <f>IFERROR(VLOOKUP(AX$44, 'SC data'!$A:$I, 9, FALSE),0)</f>
        <v>0</v>
      </c>
      <c r="AY47" s="184">
        <f>IFERROR(VLOOKUP(AY$44, 'SC data'!$A:$I, 9, FALSE),0)</f>
        <v>0</v>
      </c>
      <c r="AZ47" s="184">
        <f>IFERROR(VLOOKUP(AZ$44, 'SC data'!$A:$I, 9, FALSE),0)</f>
        <v>561244.78</v>
      </c>
      <c r="BA47" s="184">
        <f>IFERROR(VLOOKUP(BA$44, 'SC data'!$A:$I, 9, FALSE),0)</f>
        <v>9603.25</v>
      </c>
      <c r="BB47" s="184">
        <f>IFERROR(VLOOKUP(BB$44, 'SC data'!$A:$I, 9, FALSE),0)</f>
        <v>0</v>
      </c>
      <c r="BC47" s="184">
        <f>IFERROR(VLOOKUP(BC$44, 'SC data'!$A:$I, 9, FALSE),0)</f>
        <v>8859.7999999999993</v>
      </c>
      <c r="BD47" s="184">
        <f>IFERROR(VLOOKUP(BD$44, 'SC data'!$A:$I, 9, FALSE),0)</f>
        <v>0</v>
      </c>
      <c r="BE47" s="184">
        <f>IFERROR(VLOOKUP(BE$44, 'SC data'!$A:$I, 9, FALSE),0)</f>
        <v>104068.31</v>
      </c>
      <c r="BF47" s="184">
        <f>IFERROR(VLOOKUP(BF$44, 'SC data'!$A:$I, 9, FALSE),0)</f>
        <v>351960.12</v>
      </c>
      <c r="BG47" s="184">
        <f>IFERROR(VLOOKUP(BG$44, 'SC data'!$A:$I, 9, FALSE),0)</f>
        <v>0</v>
      </c>
      <c r="BH47" s="184">
        <f>IFERROR(VLOOKUP(BH$44, 'SC data'!$A:$I, 9, FALSE),0)</f>
        <v>0</v>
      </c>
      <c r="BI47" s="184">
        <f>IFERROR(VLOOKUP(BI$44, 'SC data'!$A:$I, 9, FALSE),0)</f>
        <v>7311.6399999999994</v>
      </c>
      <c r="BJ47" s="184">
        <f>IFERROR(VLOOKUP(BJ$44, 'SC data'!$A:$I, 9, FALSE),0)</f>
        <v>0</v>
      </c>
      <c r="BK47" s="184">
        <f>IFERROR(VLOOKUP(BK$44, 'SC data'!$A:$I, 9, FALSE),0)</f>
        <v>0</v>
      </c>
      <c r="BL47" s="184">
        <f>IFERROR(VLOOKUP(BL$44, 'SC data'!$A:$I, 9, FALSE),0)</f>
        <v>0</v>
      </c>
      <c r="BM47" s="184">
        <f>IFERROR(VLOOKUP(BM$44, 'SC data'!$A:$I, 9, FALSE),0)</f>
        <v>0</v>
      </c>
      <c r="BN47" s="184">
        <f>IFERROR(VLOOKUP(BN$44, 'SC data'!$A:$I, 9, FALSE),0)</f>
        <v>97054.699999999983</v>
      </c>
      <c r="BO47" s="184">
        <f>IFERROR(VLOOKUP(BO$44, 'SC data'!$A:$I, 9, FALSE),0)</f>
        <v>0</v>
      </c>
      <c r="BP47" s="184">
        <f>IFERROR(VLOOKUP(BP$44, 'SC data'!$A:$I, 9, FALSE),0)</f>
        <v>0</v>
      </c>
      <c r="BQ47" s="184">
        <f>IFERROR(VLOOKUP(BQ$44, 'SC data'!$A:$I, 9, FALSE),0)</f>
        <v>0</v>
      </c>
      <c r="BR47" s="184">
        <f>IFERROR(VLOOKUP(BR$44, 'SC data'!$A:$I, 9, FALSE),0)</f>
        <v>-19.419999999308857</v>
      </c>
      <c r="BS47" s="184">
        <f>IFERROR(VLOOKUP(BS$44, 'SC data'!$A:$I, 9, FALSE),0)</f>
        <v>0</v>
      </c>
      <c r="BT47" s="184">
        <f>IFERROR(VLOOKUP(BT$44, 'SC data'!$A:$I, 9, FALSE),0)</f>
        <v>0</v>
      </c>
      <c r="BU47" s="184">
        <f>IFERROR(VLOOKUP(BU$44, 'SC data'!$A:$I, 9, FALSE),0)</f>
        <v>0</v>
      </c>
      <c r="BV47" s="184">
        <f>IFERROR(VLOOKUP(BV$44, 'SC data'!$A:$I, 9, FALSE),0)</f>
        <v>0</v>
      </c>
      <c r="BW47" s="184">
        <f>IFERROR(VLOOKUP(BW$44, 'SC data'!$A:$I, 9, FALSE),0)</f>
        <v>0</v>
      </c>
      <c r="BX47" s="184">
        <f>IFERROR(VLOOKUP(BX$44, 'SC data'!$A:$I, 9, FALSE),0)</f>
        <v>0</v>
      </c>
      <c r="BY47" s="184">
        <f>IFERROR(VLOOKUP(BY$44, 'SC data'!$A:$I, 9, FALSE),0)</f>
        <v>288363.09000000003</v>
      </c>
      <c r="BZ47" s="184">
        <f>IFERROR(VLOOKUP(BZ$44, 'SC data'!$A:$I, 9, FALSE),0)</f>
        <v>0</v>
      </c>
      <c r="CA47" s="184">
        <f>IFERROR(VLOOKUP(CA$44, 'SC data'!$A:$I, 9, FALSE),0)</f>
        <v>62559.4</v>
      </c>
      <c r="CB47" s="184">
        <f>IFERROR(VLOOKUP(CB$44, 'SC data'!$A:$I, 9, FALSE),0)</f>
        <v>0</v>
      </c>
      <c r="CC47" s="184">
        <f>IFERROR(VLOOKUP(CC$44, 'SC data'!$A:$I, 9, FALSE),0)</f>
        <v>32778.15</v>
      </c>
      <c r="CD47" s="195"/>
      <c r="CE47" s="195">
        <f>SUM(C47:CC47)</f>
        <v>11665961.670000004</v>
      </c>
    </row>
    <row r="48" spans="1:83" ht="12.6" customHeight="1" x14ac:dyDescent="0.25">
      <c r="A48" s="175" t="s">
        <v>205</v>
      </c>
      <c r="B48" s="183">
        <v>115.92000000000002</v>
      </c>
      <c r="C48" s="245">
        <f>ROUND(((B48/CE61)*C61),0)</f>
        <v>7</v>
      </c>
      <c r="D48" s="245">
        <f>ROUND(((B48/CE61)*D61),0)</f>
        <v>0</v>
      </c>
      <c r="E48" s="195">
        <f>ROUND(((B48/CE61)*E61),0)</f>
        <v>24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19</v>
      </c>
      <c r="Q48" s="195">
        <f>ROUND(((B48/CE61)*Q61),0)</f>
        <v>4</v>
      </c>
      <c r="R48" s="195">
        <f>ROUND(((B48/CE61)*R61),0)</f>
        <v>0</v>
      </c>
      <c r="S48" s="195">
        <f>ROUND(((B48/CE61)*S61),0)</f>
        <v>2</v>
      </c>
      <c r="T48" s="195">
        <f>ROUND(((B48/CE61)*T61),0)</f>
        <v>1</v>
      </c>
      <c r="U48" s="195">
        <f>ROUND(((B48/CE61)*U61),0)</f>
        <v>4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1</v>
      </c>
      <c r="Y48" s="195">
        <f>ROUND(((B48/CE61)*Y61),0)</f>
        <v>7</v>
      </c>
      <c r="Z48" s="195">
        <f>ROUND(((B48/CE61)*Z61),0)</f>
        <v>0</v>
      </c>
      <c r="AA48" s="195">
        <f>ROUND(((B48/CE61)*AA61),0)</f>
        <v>1</v>
      </c>
      <c r="AB48" s="195">
        <f>ROUND(((B48/CE61)*AB61),0)</f>
        <v>7</v>
      </c>
      <c r="AC48" s="195">
        <f>ROUND(((B48/CE61)*AC61),0)</f>
        <v>3</v>
      </c>
      <c r="AD48" s="195">
        <f>ROUND(((B48/CE61)*AD61),0)</f>
        <v>0</v>
      </c>
      <c r="AE48" s="195">
        <f>ROUND(((B48/CE61)*AE61),0)</f>
        <v>3</v>
      </c>
      <c r="AF48" s="195">
        <f>ROUND(((B48/CE61)*AF61),0)</f>
        <v>0</v>
      </c>
      <c r="AG48" s="195">
        <f>ROUND(((B48/CE61)*AG61),0)</f>
        <v>16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</v>
      </c>
      <c r="AK48" s="195">
        <f>ROUND(((B48/CE61)*AK61),0)</f>
        <v>1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3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4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</v>
      </c>
      <c r="BF48" s="195">
        <f>ROUND(((B48/CE61)*BF61),0)</f>
        <v>2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1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3</v>
      </c>
      <c r="BZ48" s="195">
        <f>ROUND(((B48/CE61)*BZ61),0)</f>
        <v>0</v>
      </c>
      <c r="CA48" s="195">
        <f>ROUND(((B48/CE61)*CA61),0)</f>
        <v>1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116</v>
      </c>
    </row>
    <row r="49" spans="1:84" ht="12.6" customHeight="1" x14ac:dyDescent="0.25">
      <c r="A49" s="175" t="s">
        <v>206</v>
      </c>
      <c r="B49" s="195">
        <f>B47+B48</f>
        <v>11666077.590000004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SUM(C51:CC51)</f>
        <v>2813267.5900000003</v>
      </c>
      <c r="C51" s="184">
        <f>IFERROR(VLOOKUP(C$44, 'SC data'!$A:$N, 14, FALSE),0)</f>
        <v>39316.35</v>
      </c>
      <c r="D51" s="184">
        <f>IFERROR(VLOOKUP(D$44, 'SC data'!$A:$N, 14, FALSE),0)</f>
        <v>0</v>
      </c>
      <c r="E51" s="184">
        <f>IFERROR(VLOOKUP(E$44, 'SC data'!$A:$N, 14, FALSE),0)</f>
        <v>84040.66</v>
      </c>
      <c r="F51" s="184">
        <f>IFERROR(VLOOKUP(F$44, 'SC data'!$A:$N, 14, FALSE),0)</f>
        <v>0</v>
      </c>
      <c r="G51" s="184">
        <f>IFERROR(VLOOKUP(G$44, 'SC data'!$A:$N, 14, FALSE),0)</f>
        <v>0</v>
      </c>
      <c r="H51" s="184">
        <f>IFERROR(VLOOKUP(H$44, 'SC data'!$A:$N, 14, FALSE),0)</f>
        <v>0</v>
      </c>
      <c r="I51" s="184">
        <f>IFERROR(VLOOKUP(I$44, 'SC data'!$A:$N, 14, FALSE),0)</f>
        <v>0</v>
      </c>
      <c r="J51" s="184">
        <f>IFERROR(VLOOKUP(J$44, 'SC data'!$A:$N, 14, FALSE),0)</f>
        <v>0</v>
      </c>
      <c r="K51" s="184">
        <f>IFERROR(VLOOKUP(K$44, 'SC data'!$A:$N, 14, FALSE),0)</f>
        <v>0</v>
      </c>
      <c r="L51" s="184">
        <f>IFERROR(VLOOKUP(L$44, 'SC data'!$A:$N, 14, FALSE),0)</f>
        <v>0</v>
      </c>
      <c r="M51" s="184">
        <f>IFERROR(VLOOKUP(M$44, 'SC data'!$A:$N, 14, FALSE),0)</f>
        <v>0</v>
      </c>
      <c r="N51" s="184">
        <f>IFERROR(VLOOKUP(N$44, 'SC data'!$A:$N, 14, FALSE),0)</f>
        <v>0</v>
      </c>
      <c r="O51" s="184">
        <f>IFERROR(VLOOKUP(O$44, 'SC data'!$A:$N, 14, FALSE),0)</f>
        <v>0</v>
      </c>
      <c r="P51" s="184">
        <f>IFERROR(VLOOKUP(P$44, 'SC data'!$A:$N, 14, FALSE),0)</f>
        <v>1917957.2900000005</v>
      </c>
      <c r="Q51" s="184">
        <f>IFERROR(VLOOKUP(Q$44, 'SC data'!$A:$N, 14, FALSE),0)</f>
        <v>59429.53</v>
      </c>
      <c r="R51" s="184">
        <f>IFERROR(VLOOKUP(R$44, 'SC data'!$A:$N, 14, FALSE),0)</f>
        <v>0</v>
      </c>
      <c r="S51" s="184">
        <f>IFERROR(VLOOKUP(S$44, 'SC data'!$A:$N, 14, FALSE),0)</f>
        <v>36499.82</v>
      </c>
      <c r="T51" s="184">
        <f>IFERROR(VLOOKUP(T$44, 'SC data'!$A:$N, 14, FALSE),0)</f>
        <v>1433.14</v>
      </c>
      <c r="U51" s="184">
        <f>IFERROR(VLOOKUP(U$44, 'SC data'!$A:$N, 14, FALSE),0)</f>
        <v>72486.390000000014</v>
      </c>
      <c r="V51" s="184">
        <f>IFERROR(VLOOKUP(V$44, 'SC data'!$A:$N, 14, FALSE),0)</f>
        <v>0</v>
      </c>
      <c r="W51" s="184">
        <f>IFERROR(VLOOKUP(W$44, 'SC data'!$A:$N, 14, FALSE),0)</f>
        <v>0</v>
      </c>
      <c r="X51" s="184">
        <f>IFERROR(VLOOKUP(X$44, 'SC data'!$A:$N, 14, FALSE),0)</f>
        <v>166.13</v>
      </c>
      <c r="Y51" s="184">
        <f>IFERROR(VLOOKUP(Y$44, 'SC data'!$A:$N, 14, FALSE),0)</f>
        <v>86423.08</v>
      </c>
      <c r="Z51" s="184">
        <f>IFERROR(VLOOKUP(Z$44, 'SC data'!$A:$N, 14, FALSE),0)</f>
        <v>0</v>
      </c>
      <c r="AA51" s="184">
        <f>IFERROR(VLOOKUP(AA$44, 'SC data'!$A:$N, 14, FALSE),0)</f>
        <v>0</v>
      </c>
      <c r="AB51" s="184">
        <f>IFERROR(VLOOKUP(AB$44, 'SC data'!$A:$N, 14, FALSE),0)</f>
        <v>110478.64</v>
      </c>
      <c r="AC51" s="184">
        <f>IFERROR(VLOOKUP(AC$44, 'SC data'!$A:$N, 14, FALSE),0)</f>
        <v>18422.599999999999</v>
      </c>
      <c r="AD51" s="184">
        <f>IFERROR(VLOOKUP(AD$44, 'SC data'!$A:$N, 14, FALSE),0)</f>
        <v>0</v>
      </c>
      <c r="AE51" s="184">
        <f>IFERROR(VLOOKUP(AE$44, 'SC data'!$A:$N, 14, FALSE),0)</f>
        <v>293.11</v>
      </c>
      <c r="AF51" s="184">
        <f>IFERROR(VLOOKUP(AF$44, 'SC data'!$A:$N, 14, FALSE),0)</f>
        <v>0</v>
      </c>
      <c r="AG51" s="184">
        <f>IFERROR(VLOOKUP(AG$44, 'SC data'!$A:$N, 14, FALSE),0)</f>
        <v>155023.80000000002</v>
      </c>
      <c r="AH51" s="184">
        <f>IFERROR(VLOOKUP(AH$44, 'SC data'!$A:$N, 14, FALSE),0)</f>
        <v>0</v>
      </c>
      <c r="AI51" s="184">
        <f>IFERROR(VLOOKUP(AI$44, 'SC data'!$A:$N, 14, FALSE),0)</f>
        <v>0</v>
      </c>
      <c r="AJ51" s="184">
        <f>IFERROR(VLOOKUP(AJ$44, 'SC data'!$A:$N, 14, FALSE),0)</f>
        <v>2465.87</v>
      </c>
      <c r="AK51" s="184">
        <f>IFERROR(VLOOKUP(AK$44, 'SC data'!$A:$N, 14, FALSE),0)</f>
        <v>0</v>
      </c>
      <c r="AL51" s="184">
        <f>IFERROR(VLOOKUP(AL$44, 'SC data'!$A:$N, 14, FALSE),0)</f>
        <v>0</v>
      </c>
      <c r="AM51" s="184">
        <f>IFERROR(VLOOKUP(AM$44, 'SC data'!$A:$N, 14, FALSE),0)</f>
        <v>0</v>
      </c>
      <c r="AN51" s="184">
        <f>IFERROR(VLOOKUP(AN$44, 'SC data'!$A:$N, 14, FALSE),0)</f>
        <v>0</v>
      </c>
      <c r="AO51" s="184">
        <f>IFERROR(VLOOKUP(AO$44, 'SC data'!$A:$N, 14, FALSE),0)</f>
        <v>0</v>
      </c>
      <c r="AP51" s="184">
        <f>IFERROR(VLOOKUP(AP$44, 'SC data'!$A:$N, 14, FALSE),0)</f>
        <v>0</v>
      </c>
      <c r="AQ51" s="184">
        <f>IFERROR(VLOOKUP(AQ$44, 'SC data'!$A:$N, 14, FALSE),0)</f>
        <v>0</v>
      </c>
      <c r="AR51" s="184">
        <f>IFERROR(VLOOKUP(AR$44, 'SC data'!$A:$N, 14, FALSE),0)</f>
        <v>0</v>
      </c>
      <c r="AS51" s="184">
        <f>IFERROR(VLOOKUP(AS$44, 'SC data'!$A:$N, 14, FALSE),0)</f>
        <v>0</v>
      </c>
      <c r="AT51" s="184">
        <f>IFERROR(VLOOKUP(AT$44, 'SC data'!$A:$N, 14, FALSE),0)</f>
        <v>0</v>
      </c>
      <c r="AU51" s="184">
        <f>IFERROR(VLOOKUP(AU$44, 'SC data'!$A:$N, 14, FALSE),0)</f>
        <v>0</v>
      </c>
      <c r="AV51" s="184">
        <f>IFERROR(VLOOKUP(AV$44, 'SC data'!$A:$N, 14, FALSE),0)</f>
        <v>51086.17</v>
      </c>
      <c r="AW51" s="184">
        <f>IFERROR(VLOOKUP(AW$44, 'SC data'!$A:$N, 14, FALSE),0)</f>
        <v>0</v>
      </c>
      <c r="AX51" s="184">
        <f>IFERROR(VLOOKUP(AX$44, 'SC data'!$A:$N, 14, FALSE),0)</f>
        <v>0</v>
      </c>
      <c r="AY51" s="184">
        <f>IFERROR(VLOOKUP(AY$44, 'SC data'!$A:$N, 14, FALSE),0)</f>
        <v>0</v>
      </c>
      <c r="AZ51" s="184">
        <f>IFERROR(VLOOKUP(AZ$44, 'SC data'!$A:$N, 14, FALSE),0)</f>
        <v>105759.13</v>
      </c>
      <c r="BA51" s="184">
        <f>IFERROR(VLOOKUP(BA$44, 'SC data'!$A:$N, 14, FALSE),0)</f>
        <v>0</v>
      </c>
      <c r="BB51" s="184">
        <f>IFERROR(VLOOKUP(BB$44, 'SC data'!$A:$N, 14, FALSE),0)</f>
        <v>0</v>
      </c>
      <c r="BC51" s="184">
        <f>IFERROR(VLOOKUP(BC$44, 'SC data'!$A:$N, 14, FALSE),0)</f>
        <v>0</v>
      </c>
      <c r="BD51" s="184">
        <f>IFERROR(VLOOKUP(BD$44, 'SC data'!$A:$N, 14, FALSE),0)</f>
        <v>0</v>
      </c>
      <c r="BE51" s="184">
        <f>IFERROR(VLOOKUP(BE$44, 'SC data'!$A:$N, 14, FALSE),0)</f>
        <v>43144.94</v>
      </c>
      <c r="BF51" s="184">
        <f>IFERROR(VLOOKUP(BF$44, 'SC data'!$A:$N, 14, FALSE),0)</f>
        <v>8231.64</v>
      </c>
      <c r="BG51" s="184">
        <f>IFERROR(VLOOKUP(BG$44, 'SC data'!$A:$N, 14, FALSE),0)</f>
        <v>0</v>
      </c>
      <c r="BH51" s="184">
        <f>IFERROR(VLOOKUP(BH$44, 'SC data'!$A:$N, 14, FALSE),0)</f>
        <v>0</v>
      </c>
      <c r="BI51" s="184">
        <f>IFERROR(VLOOKUP(BI$44, 'SC data'!$A:$N, 14, FALSE),0)</f>
        <v>2678.58</v>
      </c>
      <c r="BJ51" s="184">
        <f>IFERROR(VLOOKUP(BJ$44, 'SC data'!$A:$N, 14, FALSE),0)</f>
        <v>0</v>
      </c>
      <c r="BK51" s="184">
        <f>IFERROR(VLOOKUP(BK$44, 'SC data'!$A:$N, 14, FALSE),0)</f>
        <v>0</v>
      </c>
      <c r="BL51" s="184">
        <f>IFERROR(VLOOKUP(BL$44, 'SC data'!$A:$N, 14, FALSE),0)</f>
        <v>0</v>
      </c>
      <c r="BM51" s="184">
        <f>IFERROR(VLOOKUP(BM$44, 'SC data'!$A:$N, 14, FALSE),0)</f>
        <v>0</v>
      </c>
      <c r="BN51" s="184">
        <f>IFERROR(VLOOKUP(BN$44, 'SC data'!$A:$N, 14, FALSE),0)</f>
        <v>17146.690000000002</v>
      </c>
      <c r="BO51" s="184">
        <f>IFERROR(VLOOKUP(BO$44, 'SC data'!$A:$N, 14, FALSE),0)</f>
        <v>0</v>
      </c>
      <c r="BP51" s="184">
        <f>IFERROR(VLOOKUP(BP$44, 'SC data'!$A:$N, 14, FALSE),0)</f>
        <v>0</v>
      </c>
      <c r="BQ51" s="184">
        <f>IFERROR(VLOOKUP(BQ$44, 'SC data'!$A:$N, 14, FALSE),0)</f>
        <v>0</v>
      </c>
      <c r="BR51" s="184">
        <f>IFERROR(VLOOKUP(BR$44, 'SC data'!$A:$N, 14, FALSE),0)</f>
        <v>0</v>
      </c>
      <c r="BS51" s="184">
        <f>IFERROR(VLOOKUP(BS$44, 'SC data'!$A:$N, 14, FALSE),0)</f>
        <v>0</v>
      </c>
      <c r="BT51" s="184">
        <f>IFERROR(VLOOKUP(BT$44, 'SC data'!$A:$N, 14, FALSE),0)</f>
        <v>0</v>
      </c>
      <c r="BU51" s="184">
        <f>IFERROR(VLOOKUP(BU$44, 'SC data'!$A:$N, 14, FALSE),0)</f>
        <v>0</v>
      </c>
      <c r="BV51" s="184">
        <f>IFERROR(VLOOKUP(BV$44, 'SC data'!$A:$N, 14, FALSE),0)</f>
        <v>0</v>
      </c>
      <c r="BW51" s="184">
        <f>IFERROR(VLOOKUP(BW$44, 'SC data'!$A:$N, 14, FALSE),0)</f>
        <v>0</v>
      </c>
      <c r="BX51" s="184">
        <f>IFERROR(VLOOKUP(BX$44, 'SC data'!$A:$N, 14, FALSE),0)</f>
        <v>0</v>
      </c>
      <c r="BY51" s="184">
        <f>IFERROR(VLOOKUP(BY$44, 'SC data'!$A:$N, 14, FALSE),0)</f>
        <v>784.03</v>
      </c>
      <c r="BZ51" s="184">
        <f>IFERROR(VLOOKUP(BZ$44, 'SC data'!$A:$N, 14, FALSE),0)</f>
        <v>0</v>
      </c>
      <c r="CA51" s="184">
        <f>IFERROR(VLOOKUP(CA$44, 'SC data'!$A:$N, 14, FALSE),0)</f>
        <v>0</v>
      </c>
      <c r="CB51" s="184">
        <f>IFERROR(VLOOKUP(CB$44, 'SC data'!$A:$N, 14, FALSE),0)</f>
        <v>0</v>
      </c>
      <c r="CC51" s="184">
        <f>IFERROR(VLOOKUP(CC$44, 'SC data'!$A:$N, 14, FALSE),0)</f>
        <v>0</v>
      </c>
      <c r="CD51" s="195"/>
      <c r="CE51" s="195">
        <f>SUM(C51:CD51)</f>
        <v>2813267.5900000003</v>
      </c>
    </row>
    <row r="52" spans="1:84" ht="12.6" customHeight="1" x14ac:dyDescent="0.25">
      <c r="A52" s="171" t="s">
        <v>208</v>
      </c>
      <c r="B52" s="184">
        <v>2904043.6500000004</v>
      </c>
      <c r="C52" s="195">
        <f>ROUND((B52/(CE76+CF76)*C76),0)</f>
        <v>73113</v>
      </c>
      <c r="D52" s="195">
        <f>ROUND((B52/(CE76+CF76)*D76),0)</f>
        <v>0</v>
      </c>
      <c r="E52" s="195">
        <f>ROUND((B52/(CE76+CF76)*E76),0)</f>
        <v>591209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215514</v>
      </c>
      <c r="Q52" s="195">
        <f>ROUND((B52/(CE76+CF76)*Q76),0)</f>
        <v>63134</v>
      </c>
      <c r="R52" s="195">
        <f>ROUND((B52/(CE76+CF76)*R76),0)</f>
        <v>0</v>
      </c>
      <c r="S52" s="195">
        <f>ROUND((B52/(CE76+CF76)*S76),0)</f>
        <v>84417</v>
      </c>
      <c r="T52" s="195">
        <f>ROUND((B52/(CE76+CF76)*T76),0)</f>
        <v>0</v>
      </c>
      <c r="U52" s="195">
        <f>ROUND((B52/(CE76+CF76)*U76),0)</f>
        <v>164890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8856</v>
      </c>
      <c r="Y52" s="195">
        <f>ROUND((B52/(CE76+CF76)*Y76),0)</f>
        <v>216533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63372</v>
      </c>
      <c r="AC52" s="195">
        <f>ROUND((B52/(CE76+CF76)*AC76),0)</f>
        <v>19821</v>
      </c>
      <c r="AD52" s="195">
        <f>ROUND((B52/(CE76+CF76)*AD76),0)</f>
        <v>0</v>
      </c>
      <c r="AE52" s="195">
        <f>ROUND((B52/(CE76+CF76)*AE76),0)</f>
        <v>141517</v>
      </c>
      <c r="AF52" s="195">
        <f>ROUND((B52/(CE76+CF76)*AF76),0)</f>
        <v>0</v>
      </c>
      <c r="AG52" s="195">
        <f>ROUND((B52/(CE76+CF76)*AG76),0)</f>
        <v>171656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16642</v>
      </c>
      <c r="AL52" s="195">
        <f>ROUND((B52/(CE76+CF76)*AL76),0)</f>
        <v>8330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52986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73725</v>
      </c>
      <c r="BA52" s="195">
        <f>ROUND((B52/(CE76+CF76)*BA76),0)</f>
        <v>7769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472692</v>
      </c>
      <c r="BF52" s="195">
        <f>ROUND((B52/(CE76+CF76)*BF76),0)</f>
        <v>22201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11049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376800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21572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5253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20994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2904045</v>
      </c>
    </row>
    <row r="53" spans="1:84" ht="12.6" customHeight="1" x14ac:dyDescent="0.25">
      <c r="A53" s="175" t="s">
        <v>206</v>
      </c>
      <c r="B53" s="195">
        <f>B51+B52</f>
        <v>5717311.2400000002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3193</v>
      </c>
      <c r="D59" s="184">
        <v>0</v>
      </c>
      <c r="E59" s="184">
        <f>20089+(30254-3193-20089)</f>
        <v>27061</v>
      </c>
      <c r="F59" s="184">
        <v>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4">
        <v>391182</v>
      </c>
      <c r="Q59" s="184">
        <v>12433</v>
      </c>
      <c r="R59" s="184">
        <v>0</v>
      </c>
      <c r="S59" s="248"/>
      <c r="T59" s="248"/>
      <c r="U59" s="184">
        <v>513694</v>
      </c>
      <c r="V59" s="184">
        <v>0</v>
      </c>
      <c r="W59" s="184">
        <v>0</v>
      </c>
      <c r="X59" s="184">
        <v>14883</v>
      </c>
      <c r="Y59" s="184">
        <v>115612</v>
      </c>
      <c r="Z59" s="184">
        <v>0</v>
      </c>
      <c r="AA59" s="184">
        <v>933</v>
      </c>
      <c r="AB59" s="248"/>
      <c r="AC59" s="184">
        <v>56948</v>
      </c>
      <c r="AD59" s="184">
        <v>0</v>
      </c>
      <c r="AE59" s="184">
        <v>43888</v>
      </c>
      <c r="AF59" s="184">
        <v>0</v>
      </c>
      <c r="AG59" s="184">
        <v>39571</v>
      </c>
      <c r="AH59" s="184">
        <v>0</v>
      </c>
      <c r="AI59" s="184">
        <v>0</v>
      </c>
      <c r="AJ59" s="184">
        <v>6818</v>
      </c>
      <c r="AK59" s="184">
        <v>7984</v>
      </c>
      <c r="AL59" s="184">
        <v>1744</v>
      </c>
      <c r="AM59" s="184">
        <v>0</v>
      </c>
      <c r="AN59" s="184">
        <v>0</v>
      </c>
      <c r="AO59" s="184">
        <v>0</v>
      </c>
      <c r="AP59" s="184">
        <v>0</v>
      </c>
      <c r="AQ59" s="184">
        <v>0</v>
      </c>
      <c r="AR59" s="184">
        <v>0</v>
      </c>
      <c r="AS59" s="184">
        <v>0</v>
      </c>
      <c r="AT59" s="184">
        <v>0</v>
      </c>
      <c r="AU59" s="184">
        <v>0</v>
      </c>
      <c r="AV59" s="248"/>
      <c r="AW59" s="248"/>
      <c r="AX59" s="248"/>
      <c r="AY59" s="185">
        <v>153367</v>
      </c>
      <c r="AZ59" s="185">
        <v>291867</v>
      </c>
      <c r="BA59" s="248"/>
      <c r="BB59" s="248"/>
      <c r="BC59" s="248"/>
      <c r="BD59" s="248"/>
      <c r="BE59" s="185">
        <v>170836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26.19</v>
      </c>
      <c r="D60" s="187">
        <v>0</v>
      </c>
      <c r="E60" s="187">
        <v>121.74</v>
      </c>
      <c r="F60" s="223">
        <v>0</v>
      </c>
      <c r="G60" s="187">
        <v>0</v>
      </c>
      <c r="H60" s="187"/>
      <c r="I60" s="187"/>
      <c r="J60" s="223"/>
      <c r="K60" s="187"/>
      <c r="L60" s="187"/>
      <c r="M60" s="187"/>
      <c r="N60" s="187"/>
      <c r="O60" s="187"/>
      <c r="P60" s="221">
        <v>100.04</v>
      </c>
      <c r="Q60" s="221">
        <v>16.45</v>
      </c>
      <c r="R60" s="221"/>
      <c r="S60" s="221">
        <v>17.11</v>
      </c>
      <c r="T60" s="221">
        <v>2.4700000000000002</v>
      </c>
      <c r="U60" s="221">
        <v>24.87</v>
      </c>
      <c r="V60" s="221">
        <v>0</v>
      </c>
      <c r="W60" s="221">
        <v>0</v>
      </c>
      <c r="X60" s="221">
        <v>4.79</v>
      </c>
      <c r="Y60" s="221">
        <v>29.03</v>
      </c>
      <c r="Z60" s="221">
        <v>0</v>
      </c>
      <c r="AA60" s="221">
        <v>2.29</v>
      </c>
      <c r="AB60" s="221">
        <v>26.12</v>
      </c>
      <c r="AC60" s="221">
        <v>13.58</v>
      </c>
      <c r="AD60" s="221">
        <v>0</v>
      </c>
      <c r="AE60" s="221">
        <v>13.48</v>
      </c>
      <c r="AF60" s="221">
        <v>0</v>
      </c>
      <c r="AG60" s="221">
        <v>74.680000000000007</v>
      </c>
      <c r="AH60" s="221"/>
      <c r="AI60" s="221"/>
      <c r="AJ60" s="221">
        <v>3.42</v>
      </c>
      <c r="AK60" s="221">
        <v>2.79</v>
      </c>
      <c r="AL60" s="221">
        <v>0.87</v>
      </c>
      <c r="AM60" s="221"/>
      <c r="AN60" s="221"/>
      <c r="AO60" s="221"/>
      <c r="AP60" s="221"/>
      <c r="AQ60" s="221"/>
      <c r="AR60" s="221"/>
      <c r="AS60" s="221"/>
      <c r="AT60" s="221"/>
      <c r="AU60" s="221"/>
      <c r="AV60" s="221">
        <v>8.8699999999999992</v>
      </c>
      <c r="AW60" s="221"/>
      <c r="AX60" s="221"/>
      <c r="AY60" s="221"/>
      <c r="AZ60" s="221">
        <v>35.340000000000003</v>
      </c>
      <c r="BA60" s="221">
        <v>0.57999999999999996</v>
      </c>
      <c r="BB60" s="221"/>
      <c r="BC60" s="221">
        <v>0.55000000000000004</v>
      </c>
      <c r="BD60" s="221"/>
      <c r="BE60" s="221">
        <v>5.55</v>
      </c>
      <c r="BF60" s="221">
        <v>22.42</v>
      </c>
      <c r="BG60" s="221"/>
      <c r="BH60" s="221"/>
      <c r="BI60" s="221">
        <v>0.5</v>
      </c>
      <c r="BJ60" s="221"/>
      <c r="BK60" s="221"/>
      <c r="BL60" s="221"/>
      <c r="BM60" s="221"/>
      <c r="BN60" s="221">
        <v>14.83</v>
      </c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>
        <v>13.14</v>
      </c>
      <c r="BZ60" s="221"/>
      <c r="CA60" s="221">
        <v>2.56</v>
      </c>
      <c r="CB60" s="221"/>
      <c r="CC60" s="221">
        <v>0.01</v>
      </c>
      <c r="CD60" s="249" t="s">
        <v>221</v>
      </c>
      <c r="CE60" s="251">
        <f t="shared" ref="CE60:CE70" si="0">SUM(C60:CD60)</f>
        <v>584.27</v>
      </c>
    </row>
    <row r="61" spans="1:84" ht="12.6" customHeight="1" x14ac:dyDescent="0.25">
      <c r="A61" s="171" t="s">
        <v>235</v>
      </c>
      <c r="B61" s="175"/>
      <c r="C61" s="184">
        <f>IFERROR(VLOOKUP(C$44, 'SC data'!$A:$H, 8, FALSE),0)</f>
        <v>2850224.42</v>
      </c>
      <c r="D61" s="184">
        <f>IFERROR(VLOOKUP(D$44, 'SC data'!$A:$H, 8, FALSE),0)</f>
        <v>0</v>
      </c>
      <c r="E61" s="184">
        <f>IFERROR(VLOOKUP(E$44, 'SC data'!$A:$H, 8, FALSE),0)</f>
        <v>9780619.4899999984</v>
      </c>
      <c r="F61" s="184">
        <f>IFERROR(VLOOKUP(F$44, 'SC data'!$A:$H, 8, FALSE),0)</f>
        <v>0</v>
      </c>
      <c r="G61" s="184">
        <f>IFERROR(VLOOKUP(G$44, 'SC data'!$A:$H, 8, FALSE),0)</f>
        <v>0</v>
      </c>
      <c r="H61" s="184">
        <f>IFERROR(VLOOKUP(H$44, 'SC data'!$A:$H, 8, FALSE),0)</f>
        <v>0</v>
      </c>
      <c r="I61" s="184">
        <f>IFERROR(VLOOKUP(I$44, 'SC data'!$A:$H, 8, FALSE),0)</f>
        <v>0</v>
      </c>
      <c r="J61" s="184">
        <f>IFERROR(VLOOKUP(J$44, 'SC data'!$A:$H, 8, FALSE),0)</f>
        <v>0</v>
      </c>
      <c r="K61" s="184">
        <f>IFERROR(VLOOKUP(K$44, 'SC data'!$A:$H, 8, FALSE),0)</f>
        <v>0</v>
      </c>
      <c r="L61" s="184">
        <f>IFERROR(VLOOKUP(L$44, 'SC data'!$A:$H, 8, FALSE),0)</f>
        <v>0</v>
      </c>
      <c r="M61" s="184">
        <f>IFERROR(VLOOKUP(M$44, 'SC data'!$A:$H, 8, FALSE),0)</f>
        <v>0</v>
      </c>
      <c r="N61" s="184">
        <f>IFERROR(VLOOKUP(N$44, 'SC data'!$A:$H, 8, FALSE),0)</f>
        <v>115.06</v>
      </c>
      <c r="O61" s="184">
        <f>IFERROR(VLOOKUP(O$44, 'SC data'!$A:$H, 8, FALSE),0)</f>
        <v>0</v>
      </c>
      <c r="P61" s="184">
        <f>IFERROR(VLOOKUP(P$44, 'SC data'!$A:$H, 8, FALSE),0)</f>
        <v>7812299.4000000013</v>
      </c>
      <c r="Q61" s="184">
        <f>IFERROR(VLOOKUP(Q$44, 'SC data'!$A:$H, 8, FALSE),0)</f>
        <v>1699866.96</v>
      </c>
      <c r="R61" s="184">
        <f>IFERROR(VLOOKUP(R$44, 'SC data'!$A:$H, 8, FALSE),0)</f>
        <v>0</v>
      </c>
      <c r="S61" s="184">
        <f>IFERROR(VLOOKUP(S$44, 'SC data'!$A:$H, 8, FALSE),0)</f>
        <v>783264.73</v>
      </c>
      <c r="T61" s="184">
        <f>IFERROR(VLOOKUP(T$44, 'SC data'!$A:$H, 8, FALSE),0)</f>
        <v>276770.37</v>
      </c>
      <c r="U61" s="184">
        <f>IFERROR(VLOOKUP(U$44, 'SC data'!$A:$H, 8, FALSE),0)</f>
        <v>1542768.5100000002</v>
      </c>
      <c r="V61" s="184">
        <f>IFERROR(VLOOKUP(V$44, 'SC data'!$A:$H, 8, FALSE),0)</f>
        <v>0</v>
      </c>
      <c r="W61" s="184">
        <f>IFERROR(VLOOKUP(W$44, 'SC data'!$A:$H, 8, FALSE),0)</f>
        <v>0</v>
      </c>
      <c r="X61" s="184">
        <f>IFERROR(VLOOKUP(X$44, 'SC data'!$A:$H, 8, FALSE),0)</f>
        <v>463589.93000000005</v>
      </c>
      <c r="Y61" s="184">
        <f>IFERROR(VLOOKUP(Y$44, 'SC data'!$A:$H, 8, FALSE),0)</f>
        <v>2678781.9500000002</v>
      </c>
      <c r="Z61" s="184">
        <f>IFERROR(VLOOKUP(Z$44, 'SC data'!$A:$H, 8, FALSE),0)</f>
        <v>0</v>
      </c>
      <c r="AA61" s="184">
        <f>IFERROR(VLOOKUP(AA$44, 'SC data'!$A:$H, 8, FALSE),0)</f>
        <v>278730.73000000004</v>
      </c>
      <c r="AB61" s="184">
        <f>IFERROR(VLOOKUP(AB$44, 'SC data'!$A:$H, 8, FALSE),0)</f>
        <v>2773107.52</v>
      </c>
      <c r="AC61" s="184">
        <f>IFERROR(VLOOKUP(AC$44, 'SC data'!$A:$H, 8, FALSE),0)</f>
        <v>1140870.24</v>
      </c>
      <c r="AD61" s="184">
        <f>IFERROR(VLOOKUP(AD$44, 'SC data'!$A:$H, 8, FALSE),0)</f>
        <v>0</v>
      </c>
      <c r="AE61" s="184">
        <f>IFERROR(VLOOKUP(AE$44, 'SC data'!$A:$H, 8, FALSE),0)</f>
        <v>1200806.78</v>
      </c>
      <c r="AF61" s="184">
        <f>IFERROR(VLOOKUP(AF$44, 'SC data'!$A:$H, 8, FALSE),0)</f>
        <v>0</v>
      </c>
      <c r="AG61" s="184">
        <f>IFERROR(VLOOKUP(AG$44, 'SC data'!$A:$H, 8, FALSE),0)</f>
        <v>6443066.4500000011</v>
      </c>
      <c r="AH61" s="184">
        <f>IFERROR(VLOOKUP(AH$44, 'SC data'!$A:$H, 8, FALSE),0)</f>
        <v>0</v>
      </c>
      <c r="AI61" s="184">
        <f>IFERROR(VLOOKUP(AI$44, 'SC data'!$A:$H, 8, FALSE),0)</f>
        <v>0</v>
      </c>
      <c r="AJ61" s="184">
        <f>IFERROR(VLOOKUP(AJ$44, 'SC data'!$A:$H, 8, FALSE),0)</f>
        <v>586966.38</v>
      </c>
      <c r="AK61" s="184">
        <f>IFERROR(VLOOKUP(AK$44, 'SC data'!$A:$H, 8, FALSE),0)</f>
        <v>285291.96999999997</v>
      </c>
      <c r="AL61" s="184">
        <f>IFERROR(VLOOKUP(AL$44, 'SC data'!$A:$H, 8, FALSE),0)</f>
        <v>68812.89</v>
      </c>
      <c r="AM61" s="184">
        <f>IFERROR(VLOOKUP(AM$44, 'SC data'!$A:$H, 8, FALSE),0)</f>
        <v>0</v>
      </c>
      <c r="AN61" s="184">
        <f>IFERROR(VLOOKUP(AN$44, 'SC data'!$A:$H, 8, FALSE),0)</f>
        <v>0</v>
      </c>
      <c r="AO61" s="184">
        <f>IFERROR(VLOOKUP(AO$44, 'SC data'!$A:$H, 8, FALSE),0)</f>
        <v>0</v>
      </c>
      <c r="AP61" s="184">
        <f>IFERROR(VLOOKUP(AP$44, 'SC data'!$A:$H, 8, FALSE),0)</f>
        <v>0</v>
      </c>
      <c r="AQ61" s="184">
        <f>IFERROR(VLOOKUP(AQ$44, 'SC data'!$A:$H, 8, FALSE),0)</f>
        <v>0</v>
      </c>
      <c r="AR61" s="184">
        <f>IFERROR(VLOOKUP(AR$44, 'SC data'!$A:$H, 8, FALSE),0)</f>
        <v>0</v>
      </c>
      <c r="AS61" s="184">
        <f>IFERROR(VLOOKUP(AS$44, 'SC data'!$A:$H, 8, FALSE),0)</f>
        <v>0</v>
      </c>
      <c r="AT61" s="184">
        <f>IFERROR(VLOOKUP(AT$44, 'SC data'!$A:$H, 8, FALSE),0)</f>
        <v>0</v>
      </c>
      <c r="AU61" s="184">
        <f>IFERROR(VLOOKUP(AU$44, 'SC data'!$A:$H, 8, FALSE),0)</f>
        <v>0</v>
      </c>
      <c r="AV61" s="184">
        <f>IFERROR(VLOOKUP(AV$44, 'SC data'!$A:$H, 8, FALSE),0)</f>
        <v>1204677.6400000001</v>
      </c>
      <c r="AW61" s="184">
        <f>IFERROR(VLOOKUP(AW$44, 'SC data'!$A:$H, 8, FALSE),0)</f>
        <v>0</v>
      </c>
      <c r="AX61" s="184">
        <f>IFERROR(VLOOKUP(AX$44, 'SC data'!$A:$H, 8, FALSE),0)</f>
        <v>0</v>
      </c>
      <c r="AY61" s="184">
        <f>IFERROR(VLOOKUP(AY$44, 'SC data'!$A:$H, 8, FALSE),0)</f>
        <v>0</v>
      </c>
      <c r="AZ61" s="184">
        <f>IFERROR(VLOOKUP(AZ$44, 'SC data'!$A:$H, 8, FALSE),0)</f>
        <v>1513284.34</v>
      </c>
      <c r="BA61" s="184">
        <f>IFERROR(VLOOKUP(BA$44, 'SC data'!$A:$H, 8, FALSE),0)</f>
        <v>28240.44</v>
      </c>
      <c r="BB61" s="184">
        <f>IFERROR(VLOOKUP(BB$44, 'SC data'!$A:$H, 8, FALSE),0)</f>
        <v>0</v>
      </c>
      <c r="BC61" s="184">
        <f>IFERROR(VLOOKUP(BC$44, 'SC data'!$A:$H, 8, FALSE),0)</f>
        <v>24033.88</v>
      </c>
      <c r="BD61" s="184">
        <f>IFERROR(VLOOKUP(BD$44, 'SC data'!$A:$H, 8, FALSE),0)</f>
        <v>0</v>
      </c>
      <c r="BE61" s="184">
        <f>IFERROR(VLOOKUP(BE$44, 'SC data'!$A:$H, 8, FALSE),0)</f>
        <v>365723.11</v>
      </c>
      <c r="BF61" s="184">
        <f>IFERROR(VLOOKUP(BF$44, 'SC data'!$A:$H, 8, FALSE),0)</f>
        <v>912116.59</v>
      </c>
      <c r="BG61" s="184">
        <f>IFERROR(VLOOKUP(BG$44, 'SC data'!$A:$H, 8, FALSE),0)</f>
        <v>0</v>
      </c>
      <c r="BH61" s="184">
        <f>IFERROR(VLOOKUP(BH$44, 'SC data'!$A:$H, 8, FALSE),0)</f>
        <v>0</v>
      </c>
      <c r="BI61" s="184">
        <f>IFERROR(VLOOKUP(BI$44, 'SC data'!$A:$H, 8, FALSE),0)</f>
        <v>17417.14</v>
      </c>
      <c r="BJ61" s="184">
        <f>IFERROR(VLOOKUP(BJ$44, 'SC data'!$A:$H, 8, FALSE),0)</f>
        <v>0</v>
      </c>
      <c r="BK61" s="184">
        <f>IFERROR(VLOOKUP(BK$44, 'SC data'!$A:$H, 8, FALSE),0)</f>
        <v>0</v>
      </c>
      <c r="BL61" s="184">
        <f>IFERROR(VLOOKUP(BL$44, 'SC data'!$A:$H, 8, FALSE),0)</f>
        <v>0</v>
      </c>
      <c r="BM61" s="184">
        <f>IFERROR(VLOOKUP(BM$44, 'SC data'!$A:$H, 8, FALSE),0)</f>
        <v>0</v>
      </c>
      <c r="BN61" s="184">
        <f>IFERROR(VLOOKUP(BN$44, 'SC data'!$A:$H, 8, FALSE),0)+61637.44</f>
        <v>540903.78</v>
      </c>
      <c r="BO61" s="184">
        <f>IFERROR(VLOOKUP(BO$44, 'SC data'!$A:$H, 8, FALSE),0)</f>
        <v>0</v>
      </c>
      <c r="BP61" s="184">
        <f>IFERROR(VLOOKUP(BP$44, 'SC data'!$A:$H, 8, FALSE),0)</f>
        <v>0</v>
      </c>
      <c r="BQ61" s="184">
        <f>IFERROR(VLOOKUP(BQ$44, 'SC data'!$A:$H, 8, FALSE),0)</f>
        <v>0</v>
      </c>
      <c r="BR61" s="184">
        <f>IFERROR(VLOOKUP(BR$44, 'SC data'!$A:$H, 8, FALSE),0)</f>
        <v>0</v>
      </c>
      <c r="BS61" s="184">
        <f>IFERROR(VLOOKUP(BS$44, 'SC data'!$A:$H, 8, FALSE),0)</f>
        <v>0</v>
      </c>
      <c r="BT61" s="184">
        <f>IFERROR(VLOOKUP(BT$44, 'SC data'!$A:$H, 8, FALSE),0)</f>
        <v>0</v>
      </c>
      <c r="BU61" s="184">
        <f>IFERROR(VLOOKUP(BU$44, 'SC data'!$A:$H, 8, FALSE),0)</f>
        <v>0</v>
      </c>
      <c r="BV61" s="184">
        <f>IFERROR(VLOOKUP(BV$44, 'SC data'!$A:$H, 8, FALSE),0)</f>
        <v>0</v>
      </c>
      <c r="BW61" s="184">
        <f>IFERROR(VLOOKUP(BW$44, 'SC data'!$A:$H, 8, FALSE),0)</f>
        <v>0</v>
      </c>
      <c r="BX61" s="184">
        <f>IFERROR(VLOOKUP(BX$44, 'SC data'!$A:$H, 8, FALSE),0)</f>
        <v>0</v>
      </c>
      <c r="BY61" s="184">
        <f>IFERROR(VLOOKUP(BY$44, 'SC data'!$A:$H, 8, FALSE),0)</f>
        <v>1199819.9100000001</v>
      </c>
      <c r="BZ61" s="184">
        <f>IFERROR(VLOOKUP(BZ$44, 'SC data'!$A:$H, 8, FALSE),0)</f>
        <v>0</v>
      </c>
      <c r="CA61" s="184">
        <f>IFERROR(VLOOKUP(CA$44, 'SC data'!$A:$H, 8, FALSE),0)</f>
        <v>291862.87</v>
      </c>
      <c r="CB61" s="184">
        <f>IFERROR(VLOOKUP(CB$44, 'SC data'!$A:$H, 8, FALSE),0)</f>
        <v>0</v>
      </c>
      <c r="CC61" s="184">
        <f>IFERROR(VLOOKUP(CC$44, 'SC data'!$A:$H, 8, FALSE),0)</f>
        <v>124043.94999999998</v>
      </c>
      <c r="CD61" s="249" t="s">
        <v>221</v>
      </c>
      <c r="CE61" s="195">
        <f t="shared" si="0"/>
        <v>46888077.430000015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568712</v>
      </c>
      <c r="D62" s="195">
        <f t="shared" si="1"/>
        <v>0</v>
      </c>
      <c r="E62" s="195">
        <f t="shared" si="1"/>
        <v>2418084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2009076</v>
      </c>
      <c r="Q62" s="195">
        <f t="shared" si="1"/>
        <v>375464</v>
      </c>
      <c r="R62" s="195">
        <f t="shared" si="1"/>
        <v>0</v>
      </c>
      <c r="S62" s="195">
        <f t="shared" si="1"/>
        <v>277889</v>
      </c>
      <c r="T62" s="195">
        <f t="shared" si="1"/>
        <v>60303</v>
      </c>
      <c r="U62" s="195">
        <f t="shared" si="1"/>
        <v>456616</v>
      </c>
      <c r="V62" s="195">
        <f t="shared" si="1"/>
        <v>0</v>
      </c>
      <c r="W62" s="195">
        <f t="shared" si="1"/>
        <v>0</v>
      </c>
      <c r="X62" s="195">
        <f t="shared" si="1"/>
        <v>106306</v>
      </c>
      <c r="Y62" s="195">
        <f t="shared" si="1"/>
        <v>638430</v>
      </c>
      <c r="Z62" s="195">
        <f t="shared" si="1"/>
        <v>0</v>
      </c>
      <c r="AA62" s="195">
        <f t="shared" si="1"/>
        <v>59242</v>
      </c>
      <c r="AB62" s="195">
        <f t="shared" si="1"/>
        <v>612827</v>
      </c>
      <c r="AC62" s="195">
        <f t="shared" si="1"/>
        <v>286161</v>
      </c>
      <c r="AD62" s="195">
        <f t="shared" si="1"/>
        <v>0</v>
      </c>
      <c r="AE62" s="195">
        <f t="shared" si="1"/>
        <v>294371</v>
      </c>
      <c r="AF62" s="195">
        <f t="shared" si="1"/>
        <v>0</v>
      </c>
      <c r="AG62" s="195">
        <f t="shared" si="1"/>
        <v>1487581</v>
      </c>
      <c r="AH62" s="195">
        <f t="shared" si="1"/>
        <v>0</v>
      </c>
      <c r="AI62" s="195">
        <f t="shared" si="1"/>
        <v>0</v>
      </c>
      <c r="AJ62" s="195">
        <f t="shared" si="1"/>
        <v>66414</v>
      </c>
      <c r="AK62" s="195">
        <f t="shared" si="1"/>
        <v>64725</v>
      </c>
      <c r="AL62" s="195">
        <f t="shared" si="1"/>
        <v>18080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342002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561249</v>
      </c>
      <c r="BA62" s="195">
        <f>ROUND(BA47+BA48,0)</f>
        <v>9603</v>
      </c>
      <c r="BB62" s="195">
        <f t="shared" si="1"/>
        <v>0</v>
      </c>
      <c r="BC62" s="195">
        <f t="shared" si="1"/>
        <v>8860</v>
      </c>
      <c r="BD62" s="195">
        <f t="shared" si="1"/>
        <v>0</v>
      </c>
      <c r="BE62" s="195">
        <f t="shared" si="1"/>
        <v>104069</v>
      </c>
      <c r="BF62" s="195">
        <f t="shared" si="1"/>
        <v>351962</v>
      </c>
      <c r="BG62" s="195">
        <f t="shared" si="1"/>
        <v>0</v>
      </c>
      <c r="BH62" s="195">
        <f t="shared" si="1"/>
        <v>0</v>
      </c>
      <c r="BI62" s="195">
        <f t="shared" si="1"/>
        <v>7312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97056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-19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288366</v>
      </c>
      <c r="BZ62" s="195">
        <f t="shared" si="2"/>
        <v>0</v>
      </c>
      <c r="CA62" s="195">
        <f t="shared" si="2"/>
        <v>62560</v>
      </c>
      <c r="CB62" s="195">
        <f t="shared" si="2"/>
        <v>0</v>
      </c>
      <c r="CC62" s="195">
        <f t="shared" si="2"/>
        <v>32778</v>
      </c>
      <c r="CD62" s="249" t="s">
        <v>221</v>
      </c>
      <c r="CE62" s="195">
        <f t="shared" si="0"/>
        <v>11666079</v>
      </c>
      <c r="CF62" s="252"/>
    </row>
    <row r="63" spans="1:84" ht="12.6" customHeight="1" x14ac:dyDescent="0.25">
      <c r="A63" s="171" t="s">
        <v>236</v>
      </c>
      <c r="B63" s="175"/>
      <c r="C63" s="184">
        <f>IFERROR(VLOOKUP(C$44, 'SC data'!$A:$S, 19, FALSE),0)</f>
        <v>840768.63</v>
      </c>
      <c r="D63" s="184">
        <f>IFERROR(VLOOKUP(D$44, 'SC data'!$A:$S, 19, FALSE),0)</f>
        <v>0</v>
      </c>
      <c r="E63" s="184">
        <f>IFERROR(VLOOKUP(E$44, 'SC data'!$A:$S, 19, FALSE),0)</f>
        <v>42625</v>
      </c>
      <c r="F63" s="184">
        <f>IFERROR(VLOOKUP(F$44, 'SC data'!$A:$S, 19, FALSE),0)</f>
        <v>0</v>
      </c>
      <c r="G63" s="184">
        <f>IFERROR(VLOOKUP(G$44, 'SC data'!$A:$S, 19, FALSE),0)</f>
        <v>0</v>
      </c>
      <c r="H63" s="184">
        <f>IFERROR(VLOOKUP(H$44, 'SC data'!$A:$S, 19, FALSE),0)</f>
        <v>0</v>
      </c>
      <c r="I63" s="184">
        <f>IFERROR(VLOOKUP(I$44, 'SC data'!$A:$S, 19, FALSE),0)</f>
        <v>0</v>
      </c>
      <c r="J63" s="184">
        <f>IFERROR(VLOOKUP(J$44, 'SC data'!$A:$S, 19, FALSE),0)</f>
        <v>0</v>
      </c>
      <c r="K63" s="184">
        <f>IFERROR(VLOOKUP(K$44, 'SC data'!$A:$S, 19, FALSE),0)</f>
        <v>0</v>
      </c>
      <c r="L63" s="184">
        <f>IFERROR(VLOOKUP(L$44, 'SC data'!$A:$S, 19, FALSE),0)</f>
        <v>0</v>
      </c>
      <c r="M63" s="184">
        <f>IFERROR(VLOOKUP(M$44, 'SC data'!$A:$S, 19, FALSE),0)</f>
        <v>0</v>
      </c>
      <c r="N63" s="184">
        <f>IFERROR(VLOOKUP(N$44, 'SC data'!$A:$S, 19, FALSE),0)</f>
        <v>0</v>
      </c>
      <c r="O63" s="184">
        <f>IFERROR(VLOOKUP(O$44, 'SC data'!$A:$S, 19, FALSE),0)</f>
        <v>0</v>
      </c>
      <c r="P63" s="184">
        <f>IFERROR(VLOOKUP(P$44, 'SC data'!$A:$S, 19, FALSE),0)</f>
        <v>848754.73</v>
      </c>
      <c r="Q63" s="184">
        <f>IFERROR(VLOOKUP(Q$44, 'SC data'!$A:$S, 19, FALSE),0)</f>
        <v>328</v>
      </c>
      <c r="R63" s="184">
        <f>IFERROR(VLOOKUP(R$44, 'SC data'!$A:$S, 19, FALSE),0)</f>
        <v>0</v>
      </c>
      <c r="S63" s="184">
        <f>IFERROR(VLOOKUP(S$44, 'SC data'!$A:$S, 19, FALSE),0)</f>
        <v>0</v>
      </c>
      <c r="T63" s="184">
        <f>IFERROR(VLOOKUP(T$44, 'SC data'!$A:$S, 19, FALSE),0)</f>
        <v>0</v>
      </c>
      <c r="U63" s="184">
        <f>IFERROR(VLOOKUP(U$44, 'SC data'!$A:$S, 19, FALSE),0)</f>
        <v>31830.95</v>
      </c>
      <c r="V63" s="184">
        <f>IFERROR(VLOOKUP(V$44, 'SC data'!$A:$S, 19, FALSE),0)</f>
        <v>0</v>
      </c>
      <c r="W63" s="184">
        <f>IFERROR(VLOOKUP(W$44, 'SC data'!$A:$S, 19, FALSE),0)</f>
        <v>0</v>
      </c>
      <c r="X63" s="184">
        <f>IFERROR(VLOOKUP(X$44, 'SC data'!$A:$S, 19, FALSE),0)</f>
        <v>0</v>
      </c>
      <c r="Y63" s="184">
        <f>IFERROR(VLOOKUP(Y$44, 'SC data'!$A:$S, 19, FALSE),0)</f>
        <v>20895.919999999998</v>
      </c>
      <c r="Z63" s="184">
        <f>IFERROR(VLOOKUP(Z$44, 'SC data'!$A:$S, 19, FALSE),0)</f>
        <v>0</v>
      </c>
      <c r="AA63" s="184">
        <f>IFERROR(VLOOKUP(AA$44, 'SC data'!$A:$S, 19, FALSE),0)</f>
        <v>5450.43</v>
      </c>
      <c r="AB63" s="184">
        <f>IFERROR(VLOOKUP(AB$44, 'SC data'!$A:$S, 19, FALSE),0)</f>
        <v>0</v>
      </c>
      <c r="AC63" s="184">
        <f>IFERROR(VLOOKUP(AC$44, 'SC data'!$A:$S, 19, FALSE),0)</f>
        <v>9762.2000000000007</v>
      </c>
      <c r="AD63" s="184">
        <f>IFERROR(VLOOKUP(AD$44, 'SC data'!$A:$S, 19, FALSE),0)</f>
        <v>0</v>
      </c>
      <c r="AE63" s="184">
        <f>IFERROR(VLOOKUP(AE$44, 'SC data'!$A:$S, 19, FALSE),0)</f>
        <v>0</v>
      </c>
      <c r="AF63" s="184">
        <f>IFERROR(VLOOKUP(AF$44, 'SC data'!$A:$S, 19, FALSE),0)</f>
        <v>0</v>
      </c>
      <c r="AG63" s="184">
        <f>IFERROR(VLOOKUP(AG$44, 'SC data'!$A:$S, 19, FALSE),0)</f>
        <v>1072145.31</v>
      </c>
      <c r="AH63" s="184">
        <f>IFERROR(VLOOKUP(AH$44, 'SC data'!$A:$S, 19, FALSE),0)</f>
        <v>0</v>
      </c>
      <c r="AI63" s="184">
        <f>IFERROR(VLOOKUP(AI$44, 'SC data'!$A:$S, 19, FALSE),0)</f>
        <v>0</v>
      </c>
      <c r="AJ63" s="184">
        <f>IFERROR(VLOOKUP(AJ$44, 'SC data'!$A:$S, 19, FALSE),0)</f>
        <v>0</v>
      </c>
      <c r="AK63" s="184">
        <f>IFERROR(VLOOKUP(AK$44, 'SC data'!$A:$S, 19, FALSE),0)</f>
        <v>0</v>
      </c>
      <c r="AL63" s="184">
        <f>IFERROR(VLOOKUP(AL$44, 'SC data'!$A:$S, 19, FALSE),0)</f>
        <v>0</v>
      </c>
      <c r="AM63" s="184">
        <f>IFERROR(VLOOKUP(AM$44, 'SC data'!$A:$S, 19, FALSE),0)</f>
        <v>0</v>
      </c>
      <c r="AN63" s="184">
        <f>IFERROR(VLOOKUP(AN$44, 'SC data'!$A:$S, 19, FALSE),0)</f>
        <v>0</v>
      </c>
      <c r="AO63" s="184">
        <f>IFERROR(VLOOKUP(AO$44, 'SC data'!$A:$S, 19, FALSE),0)</f>
        <v>0</v>
      </c>
      <c r="AP63" s="184">
        <f>IFERROR(VLOOKUP(AP$44, 'SC data'!$A:$S, 19, FALSE),0)</f>
        <v>0</v>
      </c>
      <c r="AQ63" s="184">
        <f>IFERROR(VLOOKUP(AQ$44, 'SC data'!$A:$S, 19, FALSE),0)</f>
        <v>0</v>
      </c>
      <c r="AR63" s="184">
        <f>IFERROR(VLOOKUP(AR$44, 'SC data'!$A:$S, 19, FALSE),0)</f>
        <v>0</v>
      </c>
      <c r="AS63" s="184">
        <f>IFERROR(VLOOKUP(AS$44, 'SC data'!$A:$S, 19, FALSE),0)</f>
        <v>0</v>
      </c>
      <c r="AT63" s="184">
        <f>IFERROR(VLOOKUP(AT$44, 'SC data'!$A:$S, 19, FALSE),0)</f>
        <v>0</v>
      </c>
      <c r="AU63" s="184">
        <f>IFERROR(VLOOKUP(AU$44, 'SC data'!$A:$S, 19, FALSE),0)</f>
        <v>0</v>
      </c>
      <c r="AV63" s="184">
        <f>IFERROR(VLOOKUP(AV$44, 'SC data'!$A:$S, 19, FALSE),0)</f>
        <v>36960</v>
      </c>
      <c r="AW63" s="184">
        <f>IFERROR(VLOOKUP(AW$44, 'SC data'!$A:$S, 19, FALSE),0)</f>
        <v>0</v>
      </c>
      <c r="AX63" s="184">
        <f>IFERROR(VLOOKUP(AX$44, 'SC data'!$A:$S, 19, FALSE),0)</f>
        <v>0</v>
      </c>
      <c r="AY63" s="184">
        <f>IFERROR(VLOOKUP(AY$44, 'SC data'!$A:$S, 19, FALSE),0)</f>
        <v>0</v>
      </c>
      <c r="AZ63" s="184">
        <f>IFERROR(VLOOKUP(AZ$44, 'SC data'!$A:$S, 19, FALSE),0)</f>
        <v>0</v>
      </c>
      <c r="BA63" s="184">
        <f>IFERROR(VLOOKUP(BA$44, 'SC data'!$A:$S, 19, FALSE),0)</f>
        <v>0</v>
      </c>
      <c r="BB63" s="184">
        <f>IFERROR(VLOOKUP(BB$44, 'SC data'!$A:$S, 19, FALSE),0)</f>
        <v>0</v>
      </c>
      <c r="BC63" s="184">
        <f>IFERROR(VLOOKUP(BC$44, 'SC data'!$A:$S, 19, FALSE),0)</f>
        <v>0</v>
      </c>
      <c r="BD63" s="184">
        <f>IFERROR(VLOOKUP(BD$44, 'SC data'!$A:$S, 19, FALSE),0)</f>
        <v>0</v>
      </c>
      <c r="BE63" s="184">
        <f>IFERROR(VLOOKUP(BE$44, 'SC data'!$A:$S, 19, FALSE),0)</f>
        <v>0</v>
      </c>
      <c r="BF63" s="184">
        <f>IFERROR(VLOOKUP(BF$44, 'SC data'!$A:$S, 19, FALSE),0)</f>
        <v>0</v>
      </c>
      <c r="BG63" s="184">
        <f>IFERROR(VLOOKUP(BG$44, 'SC data'!$A:$S, 19, FALSE),0)</f>
        <v>0</v>
      </c>
      <c r="BH63" s="184">
        <f>IFERROR(VLOOKUP(BH$44, 'SC data'!$A:$S, 19, FALSE),0)</f>
        <v>0</v>
      </c>
      <c r="BI63" s="184">
        <f>IFERROR(VLOOKUP(BI$44, 'SC data'!$A:$S, 19, FALSE),0)</f>
        <v>0</v>
      </c>
      <c r="BJ63" s="184">
        <f>IFERROR(VLOOKUP(BJ$44, 'SC data'!$A:$S, 19, FALSE),0)</f>
        <v>0</v>
      </c>
      <c r="BK63" s="184">
        <f>IFERROR(VLOOKUP(BK$44, 'SC data'!$A:$S, 19, FALSE),0)</f>
        <v>0</v>
      </c>
      <c r="BL63" s="184">
        <f>IFERROR(VLOOKUP(BL$44, 'SC data'!$A:$S, 19, FALSE),0)</f>
        <v>0</v>
      </c>
      <c r="BM63" s="184">
        <f>IFERROR(VLOOKUP(BM$44, 'SC data'!$A:$S, 19, FALSE),0)</f>
        <v>0</v>
      </c>
      <c r="BN63" s="184">
        <f>IFERROR(VLOOKUP(BN$44, 'SC data'!$A:$S, 19, FALSE),0)+3318781.5</f>
        <v>3318781.5</v>
      </c>
      <c r="BO63" s="184">
        <f>IFERROR(VLOOKUP(BO$44, 'SC data'!$A:$S, 19, FALSE),0)</f>
        <v>0</v>
      </c>
      <c r="BP63" s="184">
        <f>IFERROR(VLOOKUP(BP$44, 'SC data'!$A:$S, 19, FALSE),0)</f>
        <v>0</v>
      </c>
      <c r="BQ63" s="184">
        <f>IFERROR(VLOOKUP(BQ$44, 'SC data'!$A:$S, 19, FALSE),0)</f>
        <v>0</v>
      </c>
      <c r="BR63" s="184">
        <f>IFERROR(VLOOKUP(BR$44, 'SC data'!$A:$S, 19, FALSE),0)</f>
        <v>0</v>
      </c>
      <c r="BS63" s="184">
        <f>IFERROR(VLOOKUP(BS$44, 'SC data'!$A:$S, 19, FALSE),0)</f>
        <v>0</v>
      </c>
      <c r="BT63" s="184">
        <f>IFERROR(VLOOKUP(BT$44, 'SC data'!$A:$S, 19, FALSE),0)</f>
        <v>0</v>
      </c>
      <c r="BU63" s="184">
        <f>IFERROR(VLOOKUP(BU$44, 'SC data'!$A:$S, 19, FALSE),0)</f>
        <v>0</v>
      </c>
      <c r="BV63" s="184">
        <f>IFERROR(VLOOKUP(BV$44, 'SC data'!$A:$S, 19, FALSE),0)</f>
        <v>0</v>
      </c>
      <c r="BW63" s="184">
        <f>IFERROR(VLOOKUP(BW$44, 'SC data'!$A:$S, 19, FALSE),0)</f>
        <v>0</v>
      </c>
      <c r="BX63" s="184">
        <f>IFERROR(VLOOKUP(BX$44, 'SC data'!$A:$S, 19, FALSE),0)</f>
        <v>0</v>
      </c>
      <c r="BY63" s="184">
        <f>IFERROR(VLOOKUP(BY$44, 'SC data'!$A:$S, 19, FALSE),0)</f>
        <v>0</v>
      </c>
      <c r="BZ63" s="184">
        <f>IFERROR(VLOOKUP(BZ$44, 'SC data'!$A:$S, 19, FALSE),0)</f>
        <v>0</v>
      </c>
      <c r="CA63" s="184">
        <f>IFERROR(VLOOKUP(CA$44, 'SC data'!$A:$S, 19, FALSE),0)</f>
        <v>0</v>
      </c>
      <c r="CB63" s="184">
        <f>IFERROR(VLOOKUP(CB$44, 'SC data'!$A:$S, 19, FALSE),0)</f>
        <v>0</v>
      </c>
      <c r="CC63" s="184">
        <f>IFERROR(VLOOKUP(CC$44, 'SC data'!$A:$S, 19, FALSE),0)</f>
        <v>0</v>
      </c>
      <c r="CD63" s="249" t="s">
        <v>221</v>
      </c>
      <c r="CE63" s="195">
        <f t="shared" si="0"/>
        <v>6228302.6699999999</v>
      </c>
      <c r="CF63" s="252"/>
    </row>
    <row r="64" spans="1:84" ht="12.6" customHeight="1" x14ac:dyDescent="0.25">
      <c r="A64" s="171" t="s">
        <v>237</v>
      </c>
      <c r="B64" s="175"/>
      <c r="C64" s="184">
        <f>IFERROR(VLOOKUP(C$44, 'SC data'!$A:$K, 11, FALSE),0)</f>
        <v>540754.8899999999</v>
      </c>
      <c r="D64" s="184">
        <f>IFERROR(VLOOKUP(D$44, 'SC data'!$A:$K, 11, FALSE),0)</f>
        <v>0</v>
      </c>
      <c r="E64" s="184">
        <f>IFERROR(VLOOKUP(E$44, 'SC data'!$A:$K, 11, FALSE),0)</f>
        <v>878963.05999999994</v>
      </c>
      <c r="F64" s="184">
        <f>IFERROR(VLOOKUP(F$44, 'SC data'!$A:$K, 11, FALSE),0)</f>
        <v>0</v>
      </c>
      <c r="G64" s="184">
        <f>IFERROR(VLOOKUP(G$44, 'SC data'!$A:$K, 11, FALSE),0)</f>
        <v>0</v>
      </c>
      <c r="H64" s="184">
        <f>IFERROR(VLOOKUP(H$44, 'SC data'!$A:$K, 11, FALSE),0)</f>
        <v>0</v>
      </c>
      <c r="I64" s="184">
        <f>IFERROR(VLOOKUP(I$44, 'SC data'!$A:$K, 11, FALSE),0)</f>
        <v>0</v>
      </c>
      <c r="J64" s="184">
        <f>IFERROR(VLOOKUP(J$44, 'SC data'!$A:$K, 11, FALSE),0)</f>
        <v>0</v>
      </c>
      <c r="K64" s="184">
        <f>IFERROR(VLOOKUP(K$44, 'SC data'!$A:$K, 11, FALSE),0)</f>
        <v>0</v>
      </c>
      <c r="L64" s="184">
        <f>IFERROR(VLOOKUP(L$44, 'SC data'!$A:$K, 11, FALSE),0)</f>
        <v>0</v>
      </c>
      <c r="M64" s="184">
        <f>IFERROR(VLOOKUP(M$44, 'SC data'!$A:$K, 11, FALSE),0)</f>
        <v>0</v>
      </c>
      <c r="N64" s="184">
        <f>IFERROR(VLOOKUP(N$44, 'SC data'!$A:$K, 11, FALSE),0)</f>
        <v>0</v>
      </c>
      <c r="O64" s="184">
        <f>IFERROR(VLOOKUP(O$44, 'SC data'!$A:$K, 11, FALSE),0)</f>
        <v>0</v>
      </c>
      <c r="P64" s="184">
        <f>IFERROR(VLOOKUP(P$44, 'SC data'!$A:$K, 11, FALSE),0)</f>
        <v>10008270.140000001</v>
      </c>
      <c r="Q64" s="184">
        <f>IFERROR(VLOOKUP(Q$44, 'SC data'!$A:$K, 11, FALSE),0)</f>
        <v>162119.38</v>
      </c>
      <c r="R64" s="184">
        <f>IFERROR(VLOOKUP(R$44, 'SC data'!$A:$K, 11, FALSE),0)</f>
        <v>0</v>
      </c>
      <c r="S64" s="184">
        <f>IFERROR(VLOOKUP(S$44, 'SC data'!$A:$K, 11, FALSE),0)</f>
        <v>37223.519999999902</v>
      </c>
      <c r="T64" s="184">
        <f>IFERROR(VLOOKUP(T$44, 'SC data'!$A:$K, 11, FALSE),0)</f>
        <v>86136.21</v>
      </c>
      <c r="U64" s="184">
        <f>IFERROR(VLOOKUP(U$44, 'SC data'!$A:$K, 11, FALSE),0)</f>
        <v>1494144.9999999998</v>
      </c>
      <c r="V64" s="184">
        <f>IFERROR(VLOOKUP(V$44, 'SC data'!$A:$K, 11, FALSE),0)</f>
        <v>0</v>
      </c>
      <c r="W64" s="184">
        <f>IFERROR(VLOOKUP(W$44, 'SC data'!$A:$K, 11, FALSE),0)</f>
        <v>0</v>
      </c>
      <c r="X64" s="184">
        <f>IFERROR(VLOOKUP(X$44, 'SC data'!$A:$K, 11, FALSE),0)</f>
        <v>145819.51</v>
      </c>
      <c r="Y64" s="184">
        <f>IFERROR(VLOOKUP(Y$44, 'SC data'!$A:$K, 11, FALSE),0)</f>
        <v>477357.53999999992</v>
      </c>
      <c r="Z64" s="184">
        <f>IFERROR(VLOOKUP(Z$44, 'SC data'!$A:$K, 11, FALSE),0)</f>
        <v>0</v>
      </c>
      <c r="AA64" s="184">
        <f>IFERROR(VLOOKUP(AA$44, 'SC data'!$A:$K, 11, FALSE),0)</f>
        <v>234122.21</v>
      </c>
      <c r="AB64" s="184">
        <f>IFERROR(VLOOKUP(AB$44, 'SC data'!$A:$K, 11, FALSE),0)</f>
        <v>6679053.1600000001</v>
      </c>
      <c r="AC64" s="184">
        <f>IFERROR(VLOOKUP(AC$44, 'SC data'!$A:$K, 11, FALSE),0)</f>
        <v>229792.3</v>
      </c>
      <c r="AD64" s="184">
        <f>IFERROR(VLOOKUP(AD$44, 'SC data'!$A:$K, 11, FALSE),0)</f>
        <v>0</v>
      </c>
      <c r="AE64" s="184">
        <f>IFERROR(VLOOKUP(AE$44, 'SC data'!$A:$K, 11, FALSE),0)</f>
        <v>15358.25</v>
      </c>
      <c r="AF64" s="184">
        <f>IFERROR(VLOOKUP(AF$44, 'SC data'!$A:$K, 11, FALSE),0)</f>
        <v>0</v>
      </c>
      <c r="AG64" s="184">
        <f>IFERROR(VLOOKUP(AG$44, 'SC data'!$A:$K, 11, FALSE),0)</f>
        <v>1265302.77</v>
      </c>
      <c r="AH64" s="184">
        <f>IFERROR(VLOOKUP(AH$44, 'SC data'!$A:$K, 11, FALSE),0)</f>
        <v>0</v>
      </c>
      <c r="AI64" s="184">
        <f>IFERROR(VLOOKUP(AI$44, 'SC data'!$A:$K, 11, FALSE),0)</f>
        <v>0</v>
      </c>
      <c r="AJ64" s="184">
        <f>IFERROR(VLOOKUP(AJ$44, 'SC data'!$A:$K, 11, FALSE),0)</f>
        <v>78194.030000000013</v>
      </c>
      <c r="AK64" s="184">
        <f>IFERROR(VLOOKUP(AK$44, 'SC data'!$A:$K, 11, FALSE),0)</f>
        <v>1202.1600000000001</v>
      </c>
      <c r="AL64" s="184">
        <f>IFERROR(VLOOKUP(AL$44, 'SC data'!$A:$K, 11, FALSE),0)</f>
        <v>96.45</v>
      </c>
      <c r="AM64" s="184">
        <f>IFERROR(VLOOKUP(AM$44, 'SC data'!$A:$K, 11, FALSE),0)</f>
        <v>0</v>
      </c>
      <c r="AN64" s="184">
        <f>IFERROR(VLOOKUP(AN$44, 'SC data'!$A:$K, 11, FALSE),0)</f>
        <v>0</v>
      </c>
      <c r="AO64" s="184">
        <f>IFERROR(VLOOKUP(AO$44, 'SC data'!$A:$K, 11, FALSE),0)</f>
        <v>0</v>
      </c>
      <c r="AP64" s="184">
        <f>IFERROR(VLOOKUP(AP$44, 'SC data'!$A:$K, 11, FALSE),0)</f>
        <v>0</v>
      </c>
      <c r="AQ64" s="184">
        <f>IFERROR(VLOOKUP(AQ$44, 'SC data'!$A:$K, 11, FALSE),0)</f>
        <v>0</v>
      </c>
      <c r="AR64" s="184">
        <f>IFERROR(VLOOKUP(AR$44, 'SC data'!$A:$K, 11, FALSE),0)</f>
        <v>0</v>
      </c>
      <c r="AS64" s="184">
        <f>IFERROR(VLOOKUP(AS$44, 'SC data'!$A:$K, 11, FALSE),0)</f>
        <v>0</v>
      </c>
      <c r="AT64" s="184">
        <f>IFERROR(VLOOKUP(AT$44, 'SC data'!$A:$K, 11, FALSE),0)</f>
        <v>0</v>
      </c>
      <c r="AU64" s="184">
        <f>IFERROR(VLOOKUP(AU$44, 'SC data'!$A:$K, 11, FALSE),0)</f>
        <v>0</v>
      </c>
      <c r="AV64" s="184">
        <f>IFERROR(VLOOKUP(AV$44, 'SC data'!$A:$K, 11, FALSE),0)</f>
        <v>139351.16</v>
      </c>
      <c r="AW64" s="184">
        <f>IFERROR(VLOOKUP(AW$44, 'SC data'!$A:$K, 11, FALSE),0)</f>
        <v>0</v>
      </c>
      <c r="AX64" s="184">
        <f>IFERROR(VLOOKUP(AX$44, 'SC data'!$A:$K, 11, FALSE),0)</f>
        <v>0</v>
      </c>
      <c r="AY64" s="184">
        <f>IFERROR(VLOOKUP(AY$44, 'SC data'!$A:$K, 11, FALSE),0)</f>
        <v>0</v>
      </c>
      <c r="AZ64" s="184">
        <f>IFERROR(VLOOKUP(AZ$44, 'SC data'!$A:$K, 11, FALSE),0)</f>
        <v>578415.44000000006</v>
      </c>
      <c r="BA64" s="184">
        <f>IFERROR(VLOOKUP(BA$44, 'SC data'!$A:$K, 11, FALSE),0)</f>
        <v>0</v>
      </c>
      <c r="BB64" s="184">
        <f>IFERROR(VLOOKUP(BB$44, 'SC data'!$A:$K, 11, FALSE),0)</f>
        <v>0</v>
      </c>
      <c r="BC64" s="184">
        <f>IFERROR(VLOOKUP(BC$44, 'SC data'!$A:$K, 11, FALSE),0)</f>
        <v>0</v>
      </c>
      <c r="BD64" s="184">
        <f>IFERROR(VLOOKUP(BD$44, 'SC data'!$A:$K, 11, FALSE),0)</f>
        <v>0</v>
      </c>
      <c r="BE64" s="184">
        <f>IFERROR(VLOOKUP(BE$44, 'SC data'!$A:$K, 11, FALSE),0)</f>
        <v>16817.600000000002</v>
      </c>
      <c r="BF64" s="184">
        <f>IFERROR(VLOOKUP(BF$44, 'SC data'!$A:$K, 11, FALSE),0)</f>
        <v>220218.71</v>
      </c>
      <c r="BG64" s="184">
        <f>IFERROR(VLOOKUP(BG$44, 'SC data'!$A:$K, 11, FALSE),0)</f>
        <v>0</v>
      </c>
      <c r="BH64" s="184">
        <f>IFERROR(VLOOKUP(BH$44, 'SC data'!$A:$K, 11, FALSE),0)</f>
        <v>0</v>
      </c>
      <c r="BI64" s="184">
        <f>IFERROR(VLOOKUP(BI$44, 'SC data'!$A:$K, 11, FALSE),0)</f>
        <v>48665.99</v>
      </c>
      <c r="BJ64" s="184">
        <f>IFERROR(VLOOKUP(BJ$44, 'SC data'!$A:$K, 11, FALSE),0)</f>
        <v>0</v>
      </c>
      <c r="BK64" s="184">
        <f>IFERROR(VLOOKUP(BK$44, 'SC data'!$A:$K, 11, FALSE),0)</f>
        <v>0</v>
      </c>
      <c r="BL64" s="184">
        <f>IFERROR(VLOOKUP(BL$44, 'SC data'!$A:$K, 11, FALSE),0)</f>
        <v>21416.5</v>
      </c>
      <c r="BM64" s="184">
        <f>IFERROR(VLOOKUP(BM$44, 'SC data'!$A:$K, 11, FALSE),0)</f>
        <v>0</v>
      </c>
      <c r="BN64" s="184">
        <f>IFERROR(VLOOKUP(BN$44, 'SC data'!$A:$K, 11, FALSE),0)-32479.91</f>
        <v>79780.479999999996</v>
      </c>
      <c r="BO64" s="184">
        <f>IFERROR(VLOOKUP(BO$44, 'SC data'!$A:$K, 11, FALSE),0)</f>
        <v>0</v>
      </c>
      <c r="BP64" s="184">
        <f>IFERROR(VLOOKUP(BP$44, 'SC data'!$A:$K, 11, FALSE),0)</f>
        <v>0</v>
      </c>
      <c r="BQ64" s="184">
        <f>IFERROR(VLOOKUP(BQ$44, 'SC data'!$A:$K, 11, FALSE),0)</f>
        <v>0</v>
      </c>
      <c r="BR64" s="184">
        <f>IFERROR(VLOOKUP(BR$44, 'SC data'!$A:$K, 11, FALSE),0)</f>
        <v>0</v>
      </c>
      <c r="BS64" s="184">
        <f>IFERROR(VLOOKUP(BS$44, 'SC data'!$A:$K, 11, FALSE),0)</f>
        <v>0</v>
      </c>
      <c r="BT64" s="184">
        <f>IFERROR(VLOOKUP(BT$44, 'SC data'!$A:$K, 11, FALSE),0)</f>
        <v>0</v>
      </c>
      <c r="BU64" s="184">
        <f>IFERROR(VLOOKUP(BU$44, 'SC data'!$A:$K, 11, FALSE),0)</f>
        <v>0</v>
      </c>
      <c r="BV64" s="184">
        <f>IFERROR(VLOOKUP(BV$44, 'SC data'!$A:$K, 11, FALSE),0)</f>
        <v>0</v>
      </c>
      <c r="BW64" s="184">
        <f>IFERROR(VLOOKUP(BW$44, 'SC data'!$A:$K, 11, FALSE),0)</f>
        <v>0</v>
      </c>
      <c r="BX64" s="184">
        <f>IFERROR(VLOOKUP(BX$44, 'SC data'!$A:$K, 11, FALSE),0)</f>
        <v>0</v>
      </c>
      <c r="BY64" s="184">
        <f>IFERROR(VLOOKUP(BY$44, 'SC data'!$A:$K, 11, FALSE),0)</f>
        <v>5892.53</v>
      </c>
      <c r="BZ64" s="184">
        <f>IFERROR(VLOOKUP(BZ$44, 'SC data'!$A:$K, 11, FALSE),0)</f>
        <v>0</v>
      </c>
      <c r="CA64" s="184">
        <f>IFERROR(VLOOKUP(CA$44, 'SC data'!$A:$K, 11, FALSE),0)</f>
        <v>152.69999999999999</v>
      </c>
      <c r="CB64" s="184">
        <f>IFERROR(VLOOKUP(CB$44, 'SC data'!$A:$K, 11, FALSE),0)</f>
        <v>0</v>
      </c>
      <c r="CC64" s="184">
        <f>IFERROR(VLOOKUP(CC$44, 'SC data'!$A:$K, 11, FALSE),0)</f>
        <v>28.79</v>
      </c>
      <c r="CD64" s="249" t="s">
        <v>221</v>
      </c>
      <c r="CE64" s="195">
        <f t="shared" si="0"/>
        <v>23444650.480000004</v>
      </c>
      <c r="CF64" s="252"/>
    </row>
    <row r="65" spans="1:84" ht="12.6" customHeight="1" x14ac:dyDescent="0.25">
      <c r="A65" s="171" t="s">
        <v>238</v>
      </c>
      <c r="B65" s="175"/>
      <c r="C65" s="184">
        <f>IFERROR(VLOOKUP(C$44, 'SC data'!$A:$L, 12, FALSE),0)</f>
        <v>529.62</v>
      </c>
      <c r="D65" s="184">
        <f>IFERROR(VLOOKUP(D$44, 'SC data'!$A:$L, 12, FALSE),0)</f>
        <v>0</v>
      </c>
      <c r="E65" s="184">
        <f>IFERROR(VLOOKUP(E$44, 'SC data'!$A:$L, 12, FALSE),0)</f>
        <v>997.14</v>
      </c>
      <c r="F65" s="184">
        <f>IFERROR(VLOOKUP(F$44, 'SC data'!$A:$L, 12, FALSE),0)</f>
        <v>0</v>
      </c>
      <c r="G65" s="184">
        <f>IFERROR(VLOOKUP(G$44, 'SC data'!$A:$L, 12, FALSE),0)</f>
        <v>0</v>
      </c>
      <c r="H65" s="184">
        <f>IFERROR(VLOOKUP(H$44, 'SC data'!$A:$L, 12, FALSE),0)</f>
        <v>0</v>
      </c>
      <c r="I65" s="184">
        <f>IFERROR(VLOOKUP(I$44, 'SC data'!$A:$L, 12, FALSE),0)</f>
        <v>0</v>
      </c>
      <c r="J65" s="184">
        <f>IFERROR(VLOOKUP(J$44, 'SC data'!$A:$L, 12, FALSE),0)</f>
        <v>0</v>
      </c>
      <c r="K65" s="184">
        <f>IFERROR(VLOOKUP(K$44, 'SC data'!$A:$L, 12, FALSE),0)</f>
        <v>0</v>
      </c>
      <c r="L65" s="184">
        <f>IFERROR(VLOOKUP(L$44, 'SC data'!$A:$L, 12, FALSE),0)</f>
        <v>0</v>
      </c>
      <c r="M65" s="184">
        <f>IFERROR(VLOOKUP(M$44, 'SC data'!$A:$L, 12, FALSE),0)</f>
        <v>0</v>
      </c>
      <c r="N65" s="184">
        <f>IFERROR(VLOOKUP(N$44, 'SC data'!$A:$L, 12, FALSE),0)</f>
        <v>0</v>
      </c>
      <c r="O65" s="184">
        <f>IFERROR(VLOOKUP(O$44, 'SC data'!$A:$L, 12, FALSE),0)</f>
        <v>0</v>
      </c>
      <c r="P65" s="184">
        <f>IFERROR(VLOOKUP(P$44, 'SC data'!$A:$L, 12, FALSE),0)</f>
        <v>2103.6800000000003</v>
      </c>
      <c r="Q65" s="184">
        <f>IFERROR(VLOOKUP(Q$44, 'SC data'!$A:$L, 12, FALSE),0)</f>
        <v>735.35</v>
      </c>
      <c r="R65" s="184">
        <f>IFERROR(VLOOKUP(R$44, 'SC data'!$A:$L, 12, FALSE),0)</f>
        <v>0</v>
      </c>
      <c r="S65" s="184">
        <f>IFERROR(VLOOKUP(S$44, 'SC data'!$A:$L, 12, FALSE),0)</f>
        <v>152.19999999999999</v>
      </c>
      <c r="T65" s="184">
        <f>IFERROR(VLOOKUP(T$44, 'SC data'!$A:$L, 12, FALSE),0)</f>
        <v>0</v>
      </c>
      <c r="U65" s="184">
        <f>IFERROR(VLOOKUP(U$44, 'SC data'!$A:$L, 12, FALSE),0)</f>
        <v>388.8</v>
      </c>
      <c r="V65" s="184">
        <f>IFERROR(VLOOKUP(V$44, 'SC data'!$A:$L, 12, FALSE),0)</f>
        <v>0</v>
      </c>
      <c r="W65" s="184">
        <f>IFERROR(VLOOKUP(W$44, 'SC data'!$A:$L, 12, FALSE),0)</f>
        <v>0</v>
      </c>
      <c r="X65" s="184">
        <f>IFERROR(VLOOKUP(X$44, 'SC data'!$A:$L, 12, FALSE),0)</f>
        <v>496.68</v>
      </c>
      <c r="Y65" s="184">
        <f>IFERROR(VLOOKUP(Y$44, 'SC data'!$A:$L, 12, FALSE),0)</f>
        <v>12625.710000000001</v>
      </c>
      <c r="Z65" s="184">
        <f>IFERROR(VLOOKUP(Z$44, 'SC data'!$A:$L, 12, FALSE),0)</f>
        <v>0</v>
      </c>
      <c r="AA65" s="184">
        <f>IFERROR(VLOOKUP(AA$44, 'SC data'!$A:$L, 12, FALSE),0)</f>
        <v>345.54</v>
      </c>
      <c r="AB65" s="184">
        <f>IFERROR(VLOOKUP(AB$44, 'SC data'!$A:$L, 12, FALSE),0)</f>
        <v>1860.58</v>
      </c>
      <c r="AC65" s="184">
        <f>IFERROR(VLOOKUP(AC$44, 'SC data'!$A:$L, 12, FALSE),0)</f>
        <v>597.72</v>
      </c>
      <c r="AD65" s="184">
        <f>IFERROR(VLOOKUP(AD$44, 'SC data'!$A:$L, 12, FALSE),0)</f>
        <v>0</v>
      </c>
      <c r="AE65" s="184">
        <f>IFERROR(VLOOKUP(AE$44, 'SC data'!$A:$L, 12, FALSE),0)</f>
        <v>8255.56</v>
      </c>
      <c r="AF65" s="184">
        <f>IFERROR(VLOOKUP(AF$44, 'SC data'!$A:$L, 12, FALSE),0)</f>
        <v>0</v>
      </c>
      <c r="AG65" s="184">
        <f>IFERROR(VLOOKUP(AG$44, 'SC data'!$A:$L, 12, FALSE),0)</f>
        <v>1423.7500000000002</v>
      </c>
      <c r="AH65" s="184">
        <f>IFERROR(VLOOKUP(AH$44, 'SC data'!$A:$L, 12, FALSE),0)</f>
        <v>0</v>
      </c>
      <c r="AI65" s="184">
        <f>IFERROR(VLOOKUP(AI$44, 'SC data'!$A:$L, 12, FALSE),0)</f>
        <v>0</v>
      </c>
      <c r="AJ65" s="184">
        <f>IFERROR(VLOOKUP(AJ$44, 'SC data'!$A:$L, 12, FALSE),0)</f>
        <v>7003.91</v>
      </c>
      <c r="AK65" s="184">
        <f>IFERROR(VLOOKUP(AK$44, 'SC data'!$A:$L, 12, FALSE),0)</f>
        <v>187.17</v>
      </c>
      <c r="AL65" s="184">
        <f>IFERROR(VLOOKUP(AL$44, 'SC data'!$A:$L, 12, FALSE),0)</f>
        <v>0</v>
      </c>
      <c r="AM65" s="184">
        <f>IFERROR(VLOOKUP(AM$44, 'SC data'!$A:$L, 12, FALSE),0)</f>
        <v>0</v>
      </c>
      <c r="AN65" s="184">
        <f>IFERROR(VLOOKUP(AN$44, 'SC data'!$A:$L, 12, FALSE),0)</f>
        <v>0</v>
      </c>
      <c r="AO65" s="184">
        <f>IFERROR(VLOOKUP(AO$44, 'SC data'!$A:$L, 12, FALSE),0)</f>
        <v>0</v>
      </c>
      <c r="AP65" s="184">
        <f>IFERROR(VLOOKUP(AP$44, 'SC data'!$A:$L, 12, FALSE),0)</f>
        <v>0</v>
      </c>
      <c r="AQ65" s="184">
        <f>IFERROR(VLOOKUP(AQ$44, 'SC data'!$A:$L, 12, FALSE),0)</f>
        <v>0</v>
      </c>
      <c r="AR65" s="184">
        <f>IFERROR(VLOOKUP(AR$44, 'SC data'!$A:$L, 12, FALSE),0)</f>
        <v>0</v>
      </c>
      <c r="AS65" s="184">
        <f>IFERROR(VLOOKUP(AS$44, 'SC data'!$A:$L, 12, FALSE),0)</f>
        <v>0</v>
      </c>
      <c r="AT65" s="184">
        <f>IFERROR(VLOOKUP(AT$44, 'SC data'!$A:$L, 12, FALSE),0)</f>
        <v>0</v>
      </c>
      <c r="AU65" s="184">
        <f>IFERROR(VLOOKUP(AU$44, 'SC data'!$A:$L, 12, FALSE),0)</f>
        <v>0</v>
      </c>
      <c r="AV65" s="184">
        <f>IFERROR(VLOOKUP(AV$44, 'SC data'!$A:$L, 12, FALSE),0)</f>
        <v>242.71</v>
      </c>
      <c r="AW65" s="184">
        <f>IFERROR(VLOOKUP(AW$44, 'SC data'!$A:$L, 12, FALSE),0)</f>
        <v>0</v>
      </c>
      <c r="AX65" s="184">
        <f>IFERROR(VLOOKUP(AX$44, 'SC data'!$A:$L, 12, FALSE),0)</f>
        <v>0</v>
      </c>
      <c r="AY65" s="184">
        <f>IFERROR(VLOOKUP(AY$44, 'SC data'!$A:$L, 12, FALSE),0)</f>
        <v>0</v>
      </c>
      <c r="AZ65" s="184">
        <f>IFERROR(VLOOKUP(AZ$44, 'SC data'!$A:$L, 12, FALSE),0)</f>
        <v>151.13999999999999</v>
      </c>
      <c r="BA65" s="184">
        <f>IFERROR(VLOOKUP(BA$44, 'SC data'!$A:$L, 12, FALSE),0)</f>
        <v>0</v>
      </c>
      <c r="BB65" s="184">
        <f>IFERROR(VLOOKUP(BB$44, 'SC data'!$A:$L, 12, FALSE),0)</f>
        <v>0</v>
      </c>
      <c r="BC65" s="184">
        <f>IFERROR(VLOOKUP(BC$44, 'SC data'!$A:$L, 12, FALSE),0)</f>
        <v>0</v>
      </c>
      <c r="BD65" s="184">
        <f>IFERROR(VLOOKUP(BD$44, 'SC data'!$A:$L, 12, FALSE),0)</f>
        <v>0</v>
      </c>
      <c r="BE65" s="184">
        <f>IFERROR(VLOOKUP(BE$44, 'SC data'!$A:$L, 12, FALSE),0)</f>
        <v>791992.34</v>
      </c>
      <c r="BF65" s="184">
        <f>IFERROR(VLOOKUP(BF$44, 'SC data'!$A:$L, 12, FALSE),0)</f>
        <v>2550.31</v>
      </c>
      <c r="BG65" s="184">
        <f>IFERROR(VLOOKUP(BG$44, 'SC data'!$A:$L, 12, FALSE),0)</f>
        <v>0</v>
      </c>
      <c r="BH65" s="184">
        <f>IFERROR(VLOOKUP(BH$44, 'SC data'!$A:$L, 12, FALSE),0)</f>
        <v>0</v>
      </c>
      <c r="BI65" s="184">
        <f>IFERROR(VLOOKUP(BI$44, 'SC data'!$A:$L, 12, FALSE),0)</f>
        <v>0</v>
      </c>
      <c r="BJ65" s="184">
        <f>IFERROR(VLOOKUP(BJ$44, 'SC data'!$A:$L, 12, FALSE),0)</f>
        <v>0</v>
      </c>
      <c r="BK65" s="184">
        <f>IFERROR(VLOOKUP(BK$44, 'SC data'!$A:$L, 12, FALSE),0)</f>
        <v>0</v>
      </c>
      <c r="BL65" s="184">
        <f>IFERROR(VLOOKUP(BL$44, 'SC data'!$A:$L, 12, FALSE),0)</f>
        <v>0</v>
      </c>
      <c r="BM65" s="184">
        <f>IFERROR(VLOOKUP(BM$44, 'SC data'!$A:$L, 12, FALSE),0)</f>
        <v>0</v>
      </c>
      <c r="BN65" s="184">
        <f>IFERROR(VLOOKUP(BN$44, 'SC data'!$A:$L, 12, FALSE),0)</f>
        <v>97.2</v>
      </c>
      <c r="BO65" s="184">
        <f>IFERROR(VLOOKUP(BO$44, 'SC data'!$A:$L, 12, FALSE),0)</f>
        <v>0</v>
      </c>
      <c r="BP65" s="184">
        <f>IFERROR(VLOOKUP(BP$44, 'SC data'!$A:$L, 12, FALSE),0)</f>
        <v>0</v>
      </c>
      <c r="BQ65" s="184">
        <f>IFERROR(VLOOKUP(BQ$44, 'SC data'!$A:$L, 12, FALSE),0)</f>
        <v>0</v>
      </c>
      <c r="BR65" s="184">
        <f>IFERROR(VLOOKUP(BR$44, 'SC data'!$A:$L, 12, FALSE),0)</f>
        <v>0</v>
      </c>
      <c r="BS65" s="184">
        <f>IFERROR(VLOOKUP(BS$44, 'SC data'!$A:$L, 12, FALSE),0)</f>
        <v>0</v>
      </c>
      <c r="BT65" s="184">
        <f>IFERROR(VLOOKUP(BT$44, 'SC data'!$A:$L, 12, FALSE),0)</f>
        <v>0</v>
      </c>
      <c r="BU65" s="184">
        <f>IFERROR(VLOOKUP(BU$44, 'SC data'!$A:$L, 12, FALSE),0)</f>
        <v>0</v>
      </c>
      <c r="BV65" s="184">
        <f>IFERROR(VLOOKUP(BV$44, 'SC data'!$A:$L, 12, FALSE),0)</f>
        <v>0</v>
      </c>
      <c r="BW65" s="184">
        <f>IFERROR(VLOOKUP(BW$44, 'SC data'!$A:$L, 12, FALSE),0)</f>
        <v>0</v>
      </c>
      <c r="BX65" s="184">
        <f>IFERROR(VLOOKUP(BX$44, 'SC data'!$A:$L, 12, FALSE),0)</f>
        <v>0</v>
      </c>
      <c r="BY65" s="184">
        <f>IFERROR(VLOOKUP(BY$44, 'SC data'!$A:$L, 12, FALSE),0)</f>
        <v>943.46</v>
      </c>
      <c r="BZ65" s="184">
        <f>IFERROR(VLOOKUP(BZ$44, 'SC data'!$A:$L, 12, FALSE),0)</f>
        <v>0</v>
      </c>
      <c r="CA65" s="184">
        <f>IFERROR(VLOOKUP(CA$44, 'SC data'!$A:$L, 12, FALSE),0)</f>
        <v>0</v>
      </c>
      <c r="CB65" s="184">
        <f>IFERROR(VLOOKUP(CB$44, 'SC data'!$A:$L, 12, FALSE),0)</f>
        <v>0</v>
      </c>
      <c r="CC65" s="184">
        <f>IFERROR(VLOOKUP(CC$44, 'SC data'!$A:$L, 12, FALSE),0)</f>
        <v>0</v>
      </c>
      <c r="CD65" s="249" t="s">
        <v>221</v>
      </c>
      <c r="CE65" s="195">
        <f t="shared" si="0"/>
        <v>833680.57</v>
      </c>
      <c r="CF65" s="252"/>
    </row>
    <row r="66" spans="1:84" ht="12.6" customHeight="1" x14ac:dyDescent="0.25">
      <c r="A66" s="171" t="s">
        <v>239</v>
      </c>
      <c r="B66" s="175"/>
      <c r="C66" s="184">
        <f>IFERROR(VLOOKUP(C$44, 'SC data'!$A:$J, 10, FALSE),0)</f>
        <v>73171.44</v>
      </c>
      <c r="D66" s="184">
        <f>IFERROR(VLOOKUP(D$44, 'SC data'!$A:$J, 10, FALSE),0)</f>
        <v>0</v>
      </c>
      <c r="E66" s="184">
        <f>IFERROR(VLOOKUP(E$44, 'SC data'!$A:$J, 10, FALSE),0)</f>
        <v>78572.88</v>
      </c>
      <c r="F66" s="184">
        <f>IFERROR(VLOOKUP(F$44, 'SC data'!$A:$J, 10, FALSE),0)</f>
        <v>0</v>
      </c>
      <c r="G66" s="184">
        <f>IFERROR(VLOOKUP(G$44, 'SC data'!$A:$J, 10, FALSE),0)</f>
        <v>0</v>
      </c>
      <c r="H66" s="184">
        <f>IFERROR(VLOOKUP(H$44, 'SC data'!$A:$J, 10, FALSE),0)</f>
        <v>0</v>
      </c>
      <c r="I66" s="184">
        <f>IFERROR(VLOOKUP(I$44, 'SC data'!$A:$J, 10, FALSE),0)</f>
        <v>0</v>
      </c>
      <c r="J66" s="184">
        <f>IFERROR(VLOOKUP(J$44, 'SC data'!$A:$J, 10, FALSE),0)</f>
        <v>0</v>
      </c>
      <c r="K66" s="184">
        <f>IFERROR(VLOOKUP(K$44, 'SC data'!$A:$J, 10, FALSE),0)</f>
        <v>0</v>
      </c>
      <c r="L66" s="184">
        <f>IFERROR(VLOOKUP(L$44, 'SC data'!$A:$J, 10, FALSE),0)</f>
        <v>0</v>
      </c>
      <c r="M66" s="184">
        <f>IFERROR(VLOOKUP(M$44, 'SC data'!$A:$J, 10, FALSE),0)</f>
        <v>0</v>
      </c>
      <c r="N66" s="184">
        <f>IFERROR(VLOOKUP(N$44, 'SC data'!$A:$J, 10, FALSE),0)</f>
        <v>0</v>
      </c>
      <c r="O66" s="184">
        <f>IFERROR(VLOOKUP(O$44, 'SC data'!$A:$J, 10, FALSE),0)</f>
        <v>0</v>
      </c>
      <c r="P66" s="184">
        <f>IFERROR(VLOOKUP(P$44, 'SC data'!$A:$J, 10, FALSE),0)</f>
        <v>834643.70909287233</v>
      </c>
      <c r="Q66" s="184">
        <f>IFERROR(VLOOKUP(Q$44, 'SC data'!$A:$J, 10, FALSE),0)</f>
        <v>21111.82</v>
      </c>
      <c r="R66" s="184">
        <f>IFERROR(VLOOKUP(R$44, 'SC data'!$A:$J, 10, FALSE),0)</f>
        <v>0</v>
      </c>
      <c r="S66" s="184">
        <f>IFERROR(VLOOKUP(S$44, 'SC data'!$A:$J, 10, FALSE),0)</f>
        <v>76502.890836800012</v>
      </c>
      <c r="T66" s="184">
        <f>IFERROR(VLOOKUP(T$44, 'SC data'!$A:$J, 10, FALSE),0)</f>
        <v>135</v>
      </c>
      <c r="U66" s="184">
        <f>IFERROR(VLOOKUP(U$44, 'SC data'!$A:$J, 10, FALSE),0)</f>
        <v>701275.29999999993</v>
      </c>
      <c r="V66" s="184">
        <f>IFERROR(VLOOKUP(V$44, 'SC data'!$A:$J, 10, FALSE),0)</f>
        <v>0</v>
      </c>
      <c r="W66" s="184">
        <f>IFERROR(VLOOKUP(W$44, 'SC data'!$A:$J, 10, FALSE),0)</f>
        <v>0</v>
      </c>
      <c r="X66" s="184">
        <f>IFERROR(VLOOKUP(X$44, 'SC data'!$A:$J, 10, FALSE),0)</f>
        <v>88439.12000000001</v>
      </c>
      <c r="Y66" s="184">
        <f>IFERROR(VLOOKUP(Y$44, 'SC data'!$A:$J, 10, FALSE),0)</f>
        <v>942146.55</v>
      </c>
      <c r="Z66" s="184">
        <f>IFERROR(VLOOKUP(Z$44, 'SC data'!$A:$J, 10, FALSE),0)</f>
        <v>0</v>
      </c>
      <c r="AA66" s="184">
        <f>IFERROR(VLOOKUP(AA$44, 'SC data'!$A:$J, 10, FALSE),0)</f>
        <v>44005.95</v>
      </c>
      <c r="AB66" s="184">
        <f>IFERROR(VLOOKUP(AB$44, 'SC data'!$A:$J, 10, FALSE),0)</f>
        <v>285385.43</v>
      </c>
      <c r="AC66" s="184">
        <f>IFERROR(VLOOKUP(AC$44, 'SC data'!$A:$J, 10, FALSE),0)</f>
        <v>3906.58</v>
      </c>
      <c r="AD66" s="184">
        <f>IFERROR(VLOOKUP(AD$44, 'SC data'!$A:$J, 10, FALSE),0)</f>
        <v>0</v>
      </c>
      <c r="AE66" s="184">
        <f>IFERROR(VLOOKUP(AE$44, 'SC data'!$A:$J, 10, FALSE),0)</f>
        <v>19118.939999999999</v>
      </c>
      <c r="AF66" s="184">
        <f>IFERROR(VLOOKUP(AF$44, 'SC data'!$A:$J, 10, FALSE),0)</f>
        <v>0</v>
      </c>
      <c r="AG66" s="184">
        <f>IFERROR(VLOOKUP(AG$44, 'SC data'!$A:$J, 10, FALSE),0)</f>
        <v>1683784.06</v>
      </c>
      <c r="AH66" s="184">
        <f>IFERROR(VLOOKUP(AH$44, 'SC data'!$A:$J, 10, FALSE),0)</f>
        <v>0</v>
      </c>
      <c r="AI66" s="184">
        <f>IFERROR(VLOOKUP(AI$44, 'SC data'!$A:$J, 10, FALSE),0)</f>
        <v>0</v>
      </c>
      <c r="AJ66" s="184">
        <f>IFERROR(VLOOKUP(AJ$44, 'SC data'!$A:$J, 10, FALSE),0)</f>
        <v>378057.57999999996</v>
      </c>
      <c r="AK66" s="184">
        <f>IFERROR(VLOOKUP(AK$44, 'SC data'!$A:$J, 10, FALSE),0)</f>
        <v>648</v>
      </c>
      <c r="AL66" s="184">
        <f>IFERROR(VLOOKUP(AL$44, 'SC data'!$A:$J, 10, FALSE),0)</f>
        <v>111</v>
      </c>
      <c r="AM66" s="184">
        <f>IFERROR(VLOOKUP(AM$44, 'SC data'!$A:$J, 10, FALSE),0)</f>
        <v>0</v>
      </c>
      <c r="AN66" s="184">
        <f>IFERROR(VLOOKUP(AN$44, 'SC data'!$A:$J, 10, FALSE),0)</f>
        <v>0</v>
      </c>
      <c r="AO66" s="184">
        <f>IFERROR(VLOOKUP(AO$44, 'SC data'!$A:$J, 10, FALSE),0)</f>
        <v>0</v>
      </c>
      <c r="AP66" s="184">
        <f>IFERROR(VLOOKUP(AP$44, 'SC data'!$A:$J, 10, FALSE),0)</f>
        <v>0</v>
      </c>
      <c r="AQ66" s="184">
        <f>IFERROR(VLOOKUP(AQ$44, 'SC data'!$A:$J, 10, FALSE),0)</f>
        <v>0</v>
      </c>
      <c r="AR66" s="184">
        <f>IFERROR(VLOOKUP(AR$44, 'SC data'!$A:$J, 10, FALSE),0)</f>
        <v>0</v>
      </c>
      <c r="AS66" s="184">
        <f>IFERROR(VLOOKUP(AS$44, 'SC data'!$A:$J, 10, FALSE),0)</f>
        <v>0</v>
      </c>
      <c r="AT66" s="184">
        <f>IFERROR(VLOOKUP(AT$44, 'SC data'!$A:$J, 10, FALSE),0)</f>
        <v>0</v>
      </c>
      <c r="AU66" s="184">
        <f>IFERROR(VLOOKUP(AU$44, 'SC data'!$A:$J, 10, FALSE),0)</f>
        <v>0</v>
      </c>
      <c r="AV66" s="184">
        <f>IFERROR(VLOOKUP(AV$44, 'SC data'!$A:$J, 10, FALSE),0)</f>
        <v>874809.69760000054</v>
      </c>
      <c r="AW66" s="184">
        <f>IFERROR(VLOOKUP(AW$44, 'SC data'!$A:$J, 10, FALSE),0)</f>
        <v>0</v>
      </c>
      <c r="AX66" s="184">
        <f>IFERROR(VLOOKUP(AX$44, 'SC data'!$A:$J, 10, FALSE),0)</f>
        <v>494.18959999999998</v>
      </c>
      <c r="AY66" s="184">
        <f>IFERROR(VLOOKUP(AY$44, 'SC data'!$A:$J, 10, FALSE),0)</f>
        <v>0</v>
      </c>
      <c r="AZ66" s="184">
        <f>IFERROR(VLOOKUP(AZ$44, 'SC data'!$A:$J, 10, FALSE),0)</f>
        <v>468141.43000000005</v>
      </c>
      <c r="BA66" s="184">
        <f>IFERROR(VLOOKUP(BA$44, 'SC data'!$A:$J, 10, FALSE),0)</f>
        <v>-647.96</v>
      </c>
      <c r="BB66" s="184">
        <f>IFERROR(VLOOKUP(BB$44, 'SC data'!$A:$J, 10, FALSE),0)</f>
        <v>0</v>
      </c>
      <c r="BC66" s="184">
        <f>IFERROR(VLOOKUP(BC$44, 'SC data'!$A:$J, 10, FALSE),0)</f>
        <v>115792.97834522255</v>
      </c>
      <c r="BD66" s="184">
        <f>IFERROR(VLOOKUP(BD$44, 'SC data'!$A:$J, 10, FALSE),0)</f>
        <v>0</v>
      </c>
      <c r="BE66" s="184">
        <f>IFERROR(VLOOKUP(BE$44, 'SC data'!$A:$J, 10, FALSE),0)</f>
        <v>3412557.7448</v>
      </c>
      <c r="BF66" s="184">
        <f>IFERROR(VLOOKUP(BF$44, 'SC data'!$A:$J, 10, FALSE),0)</f>
        <v>161288.4</v>
      </c>
      <c r="BG66" s="184">
        <f>IFERROR(VLOOKUP(BG$44, 'SC data'!$A:$J, 10, FALSE),0)</f>
        <v>23884.0736</v>
      </c>
      <c r="BH66" s="184">
        <f>IFERROR(VLOOKUP(BH$44, 'SC data'!$A:$J, 10, FALSE),0)</f>
        <v>46145.522400000002</v>
      </c>
      <c r="BI66" s="184">
        <f>IFERROR(VLOOKUP(BI$44, 'SC data'!$A:$J, 10, FALSE),0)</f>
        <v>803.11</v>
      </c>
      <c r="BJ66" s="184">
        <f>IFERROR(VLOOKUP(BJ$44, 'SC data'!$A:$J, 10, FALSE),0)</f>
        <v>419027.14051848004</v>
      </c>
      <c r="BK66" s="184">
        <f>IFERROR(VLOOKUP(BK$44, 'SC data'!$A:$J, 10, FALSE),0)</f>
        <v>1667332.22141136</v>
      </c>
      <c r="BL66" s="184">
        <f>IFERROR(VLOOKUP(BL$44, 'SC data'!$A:$J, 10, FALSE),0)</f>
        <v>2002852.0890211198</v>
      </c>
      <c r="BM66" s="184">
        <f>IFERROR(VLOOKUP(BM$44, 'SC data'!$A:$J, 10, FALSE),0)</f>
        <v>0</v>
      </c>
      <c r="BN66" s="184">
        <f>IFERROR(VLOOKUP(BN$44, 'SC data'!$A:$J, 10, FALSE),0)</f>
        <v>3325805.9156762399</v>
      </c>
      <c r="BO66" s="184">
        <f>IFERROR(VLOOKUP(BO$44, 'SC data'!$A:$J, 10, FALSE),0)</f>
        <v>230762.26879999999</v>
      </c>
      <c r="BP66" s="184">
        <f>IFERROR(VLOOKUP(BP$44, 'SC data'!$A:$J, 10, FALSE),0)</f>
        <v>302509.9792</v>
      </c>
      <c r="BQ66" s="184">
        <f>IFERROR(VLOOKUP(BQ$44, 'SC data'!$A:$J, 10, FALSE),0)</f>
        <v>0</v>
      </c>
      <c r="BR66" s="184">
        <f>IFERROR(VLOOKUP(BR$44, 'SC data'!$A:$J, 10, FALSE),0)</f>
        <v>909053.24400000006</v>
      </c>
      <c r="BS66" s="184">
        <f>IFERROR(VLOOKUP(BS$44, 'SC data'!$A:$J, 10, FALSE),0)</f>
        <v>11.276800000000001</v>
      </c>
      <c r="BT66" s="184">
        <f>IFERROR(VLOOKUP(BT$44, 'SC data'!$A:$J, 10, FALSE),0)</f>
        <v>16712.434400000002</v>
      </c>
      <c r="BU66" s="184">
        <f>IFERROR(VLOOKUP(BU$44, 'SC data'!$A:$J, 10, FALSE),0)</f>
        <v>27108.256800000003</v>
      </c>
      <c r="BV66" s="184">
        <f>IFERROR(VLOOKUP(BV$44, 'SC data'!$A:$J, 10, FALSE),0)</f>
        <v>2394837.1621252</v>
      </c>
      <c r="BW66" s="184">
        <f>IFERROR(VLOOKUP(BW$44, 'SC data'!$A:$J, 10, FALSE),0)</f>
        <v>281269.56190400006</v>
      </c>
      <c r="BX66" s="184">
        <f>IFERROR(VLOOKUP(BX$44, 'SC data'!$A:$J, 10, FALSE),0)</f>
        <v>1159415.1416785598</v>
      </c>
      <c r="BY66" s="184">
        <f>IFERROR(VLOOKUP(BY$44, 'SC data'!$A:$J, 10, FALSE),0)</f>
        <v>134541.13159999999</v>
      </c>
      <c r="BZ66" s="184">
        <f>IFERROR(VLOOKUP(BZ$44, 'SC data'!$A:$J, 10, FALSE),0)</f>
        <v>0</v>
      </c>
      <c r="CA66" s="184">
        <f>IFERROR(VLOOKUP(CA$44, 'SC data'!$A:$J, 10, FALSE),0)</f>
        <v>328224.86800000002</v>
      </c>
      <c r="CB66" s="184">
        <f>IFERROR(VLOOKUP(CB$44, 'SC data'!$A:$J, 10, FALSE),0)</f>
        <v>33499.209600000002</v>
      </c>
      <c r="CC66" s="184">
        <f>IFERROR(VLOOKUP(CC$44, 'SC data'!$A:$J, 10, FALSE),0)+11807262.2188</f>
        <v>11784541.483747521</v>
      </c>
      <c r="CD66" s="249" t="s">
        <v>221</v>
      </c>
      <c r="CE66" s="195">
        <f t="shared" si="0"/>
        <v>35351788.82155738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112429</v>
      </c>
      <c r="D67" s="195">
        <f>ROUND(D51+D52,0)</f>
        <v>0</v>
      </c>
      <c r="E67" s="195">
        <f t="shared" ref="E67:BP67" si="3">ROUND(E51+E52,0)</f>
        <v>675250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2133471</v>
      </c>
      <c r="Q67" s="195">
        <f t="shared" si="3"/>
        <v>122564</v>
      </c>
      <c r="R67" s="195">
        <f t="shared" si="3"/>
        <v>0</v>
      </c>
      <c r="S67" s="195">
        <f t="shared" si="3"/>
        <v>120917</v>
      </c>
      <c r="T67" s="195">
        <f t="shared" si="3"/>
        <v>1433</v>
      </c>
      <c r="U67" s="195">
        <f t="shared" si="3"/>
        <v>237376</v>
      </c>
      <c r="V67" s="195">
        <f t="shared" si="3"/>
        <v>0</v>
      </c>
      <c r="W67" s="195">
        <f t="shared" si="3"/>
        <v>0</v>
      </c>
      <c r="X67" s="195">
        <f t="shared" si="3"/>
        <v>9022</v>
      </c>
      <c r="Y67" s="195">
        <f t="shared" si="3"/>
        <v>302956</v>
      </c>
      <c r="Z67" s="195">
        <f t="shared" si="3"/>
        <v>0</v>
      </c>
      <c r="AA67" s="195">
        <f t="shared" si="3"/>
        <v>0</v>
      </c>
      <c r="AB67" s="195">
        <f t="shared" si="3"/>
        <v>173851</v>
      </c>
      <c r="AC67" s="195">
        <f t="shared" si="3"/>
        <v>38244</v>
      </c>
      <c r="AD67" s="195">
        <f t="shared" si="3"/>
        <v>0</v>
      </c>
      <c r="AE67" s="195">
        <f t="shared" si="3"/>
        <v>141810</v>
      </c>
      <c r="AF67" s="195">
        <f t="shared" si="3"/>
        <v>0</v>
      </c>
      <c r="AG67" s="195">
        <f t="shared" si="3"/>
        <v>326680</v>
      </c>
      <c r="AH67" s="195">
        <f t="shared" si="3"/>
        <v>0</v>
      </c>
      <c r="AI67" s="195">
        <f t="shared" si="3"/>
        <v>0</v>
      </c>
      <c r="AJ67" s="195">
        <f t="shared" si="3"/>
        <v>2466</v>
      </c>
      <c r="AK67" s="195">
        <f t="shared" si="3"/>
        <v>16642</v>
      </c>
      <c r="AL67" s="195">
        <f t="shared" si="3"/>
        <v>8330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104072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179484</v>
      </c>
      <c r="BA67" s="195">
        <f>ROUND(BA51+BA52,0)</f>
        <v>7769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515837</v>
      </c>
      <c r="BF67" s="195">
        <f t="shared" si="3"/>
        <v>30433</v>
      </c>
      <c r="BG67" s="195">
        <f t="shared" si="3"/>
        <v>0</v>
      </c>
      <c r="BH67" s="195">
        <f t="shared" si="3"/>
        <v>0</v>
      </c>
      <c r="BI67" s="195">
        <f t="shared" si="3"/>
        <v>13728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393947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21572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5253</v>
      </c>
      <c r="BW67" s="195">
        <f t="shared" si="4"/>
        <v>0</v>
      </c>
      <c r="BX67" s="195">
        <f t="shared" si="4"/>
        <v>0</v>
      </c>
      <c r="BY67" s="195">
        <f t="shared" si="4"/>
        <v>21778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5717314</v>
      </c>
      <c r="CF67" s="252"/>
    </row>
    <row r="68" spans="1:84" ht="12.6" customHeight="1" x14ac:dyDescent="0.25">
      <c r="A68" s="171" t="s">
        <v>240</v>
      </c>
      <c r="B68" s="175"/>
      <c r="C68" s="184">
        <f>IFERROR(VLOOKUP(C$44, 'SC data'!$A:$M, 13, FALSE),0)</f>
        <v>3369.82</v>
      </c>
      <c r="D68" s="184">
        <f>IFERROR(VLOOKUP(D$44, 'SC data'!$A:$M, 13, FALSE),0)</f>
        <v>0</v>
      </c>
      <c r="E68" s="184">
        <f>IFERROR(VLOOKUP(E$44, 'SC data'!$A:$M, 13, FALSE),0)</f>
        <v>14371.720000000001</v>
      </c>
      <c r="F68" s="184">
        <f>IFERROR(VLOOKUP(F$44, 'SC data'!$A:$M, 13, FALSE),0)</f>
        <v>0</v>
      </c>
      <c r="G68" s="184">
        <f>IFERROR(VLOOKUP(G$44, 'SC data'!$A:$M, 13, FALSE),0)</f>
        <v>0</v>
      </c>
      <c r="H68" s="184">
        <f>IFERROR(VLOOKUP(H$44, 'SC data'!$A:$M, 13, FALSE),0)</f>
        <v>0</v>
      </c>
      <c r="I68" s="184">
        <f>IFERROR(VLOOKUP(I$44, 'SC data'!$A:$M, 13, FALSE),0)</f>
        <v>0</v>
      </c>
      <c r="J68" s="184">
        <f>IFERROR(VLOOKUP(J$44, 'SC data'!$A:$M, 13, FALSE),0)</f>
        <v>0</v>
      </c>
      <c r="K68" s="184">
        <f>IFERROR(VLOOKUP(K$44, 'SC data'!$A:$M, 13, FALSE),0)</f>
        <v>0</v>
      </c>
      <c r="L68" s="184">
        <f>IFERROR(VLOOKUP(L$44, 'SC data'!$A:$M, 13, FALSE),0)</f>
        <v>0</v>
      </c>
      <c r="M68" s="184">
        <f>IFERROR(VLOOKUP(M$44, 'SC data'!$A:$M, 13, FALSE),0)</f>
        <v>0</v>
      </c>
      <c r="N68" s="184">
        <f>IFERROR(VLOOKUP(N$44, 'SC data'!$A:$M, 13, FALSE),0)</f>
        <v>1350.83</v>
      </c>
      <c r="O68" s="184">
        <f>IFERROR(VLOOKUP(O$44, 'SC data'!$A:$M, 13, FALSE),0)</f>
        <v>0</v>
      </c>
      <c r="P68" s="184">
        <f>IFERROR(VLOOKUP(P$44, 'SC data'!$A:$M, 13, FALSE),0)</f>
        <v>174547.13999999998</v>
      </c>
      <c r="Q68" s="184">
        <f>IFERROR(VLOOKUP(Q$44, 'SC data'!$A:$M, 13, FALSE),0)</f>
        <v>1883.72</v>
      </c>
      <c r="R68" s="184">
        <f>IFERROR(VLOOKUP(R$44, 'SC data'!$A:$M, 13, FALSE),0)</f>
        <v>0</v>
      </c>
      <c r="S68" s="184">
        <f>IFERROR(VLOOKUP(S$44, 'SC data'!$A:$M, 13, FALSE),0)</f>
        <v>10481.48</v>
      </c>
      <c r="T68" s="184">
        <f>IFERROR(VLOOKUP(T$44, 'SC data'!$A:$M, 13, FALSE),0)</f>
        <v>0</v>
      </c>
      <c r="U68" s="184">
        <f>IFERROR(VLOOKUP(U$44, 'SC data'!$A:$M, 13, FALSE),0)</f>
        <v>126746.93000000001</v>
      </c>
      <c r="V68" s="184">
        <f>IFERROR(VLOOKUP(V$44, 'SC data'!$A:$M, 13, FALSE),0)</f>
        <v>0</v>
      </c>
      <c r="W68" s="184">
        <f>IFERROR(VLOOKUP(W$44, 'SC data'!$A:$M, 13, FALSE),0)</f>
        <v>0</v>
      </c>
      <c r="X68" s="184">
        <f>IFERROR(VLOOKUP(X$44, 'SC data'!$A:$M, 13, FALSE),0)</f>
        <v>0</v>
      </c>
      <c r="Y68" s="184">
        <f>IFERROR(VLOOKUP(Y$44, 'SC data'!$A:$M, 13, FALSE),0)</f>
        <v>341958.27999999997</v>
      </c>
      <c r="Z68" s="184">
        <f>IFERROR(VLOOKUP(Z$44, 'SC data'!$A:$M, 13, FALSE),0)</f>
        <v>0</v>
      </c>
      <c r="AA68" s="184">
        <f>IFERROR(VLOOKUP(AA$44, 'SC data'!$A:$M, 13, FALSE),0)</f>
        <v>266.83999999999997</v>
      </c>
      <c r="AB68" s="184">
        <f>IFERROR(VLOOKUP(AB$44, 'SC data'!$A:$M, 13, FALSE),0)</f>
        <v>57604.95</v>
      </c>
      <c r="AC68" s="184">
        <f>IFERROR(VLOOKUP(AC$44, 'SC data'!$A:$M, 13, FALSE),0)</f>
        <v>13502.26</v>
      </c>
      <c r="AD68" s="184">
        <f>IFERROR(VLOOKUP(AD$44, 'SC data'!$A:$M, 13, FALSE),0)</f>
        <v>0</v>
      </c>
      <c r="AE68" s="184">
        <f>IFERROR(VLOOKUP(AE$44, 'SC data'!$A:$M, 13, FALSE),0)</f>
        <v>229616.38</v>
      </c>
      <c r="AF68" s="184">
        <f>IFERROR(VLOOKUP(AF$44, 'SC data'!$A:$M, 13, FALSE),0)</f>
        <v>0</v>
      </c>
      <c r="AG68" s="184">
        <f>IFERROR(VLOOKUP(AG$44, 'SC data'!$A:$M, 13, FALSE),0)</f>
        <v>17846.16</v>
      </c>
      <c r="AH68" s="184">
        <f>IFERROR(VLOOKUP(AH$44, 'SC data'!$A:$M, 13, FALSE),0)</f>
        <v>0</v>
      </c>
      <c r="AI68" s="184">
        <f>IFERROR(VLOOKUP(AI$44, 'SC data'!$A:$M, 13, FALSE),0)</f>
        <v>0</v>
      </c>
      <c r="AJ68" s="184">
        <f>IFERROR(VLOOKUP(AJ$44, 'SC data'!$A:$M, 13, FALSE),0)</f>
        <v>202785.58000000002</v>
      </c>
      <c r="AK68" s="184">
        <f>IFERROR(VLOOKUP(AK$44, 'SC data'!$A:$M, 13, FALSE),0)</f>
        <v>0</v>
      </c>
      <c r="AL68" s="184">
        <f>IFERROR(VLOOKUP(AL$44, 'SC data'!$A:$M, 13, FALSE),0)</f>
        <v>0</v>
      </c>
      <c r="AM68" s="184">
        <f>IFERROR(VLOOKUP(AM$44, 'SC data'!$A:$M, 13, FALSE),0)</f>
        <v>0</v>
      </c>
      <c r="AN68" s="184">
        <f>IFERROR(VLOOKUP(AN$44, 'SC data'!$A:$M, 13, FALSE),0)</f>
        <v>0</v>
      </c>
      <c r="AO68" s="184">
        <f>IFERROR(VLOOKUP(AO$44, 'SC data'!$A:$M, 13, FALSE),0)</f>
        <v>0</v>
      </c>
      <c r="AP68" s="184">
        <f>IFERROR(VLOOKUP(AP$44, 'SC data'!$A:$M, 13, FALSE),0)</f>
        <v>0</v>
      </c>
      <c r="AQ68" s="184">
        <f>IFERROR(VLOOKUP(AQ$44, 'SC data'!$A:$M, 13, FALSE),0)</f>
        <v>0</v>
      </c>
      <c r="AR68" s="184">
        <f>IFERROR(VLOOKUP(AR$44, 'SC data'!$A:$M, 13, FALSE),0)</f>
        <v>0</v>
      </c>
      <c r="AS68" s="184">
        <f>IFERROR(VLOOKUP(AS$44, 'SC data'!$A:$M, 13, FALSE),0)</f>
        <v>0</v>
      </c>
      <c r="AT68" s="184">
        <f>IFERROR(VLOOKUP(AT$44, 'SC data'!$A:$M, 13, FALSE),0)</f>
        <v>0</v>
      </c>
      <c r="AU68" s="184">
        <f>IFERROR(VLOOKUP(AU$44, 'SC data'!$A:$M, 13, FALSE),0)</f>
        <v>0</v>
      </c>
      <c r="AV68" s="184">
        <f>IFERROR(VLOOKUP(AV$44, 'SC data'!$A:$M, 13, FALSE),0)+365257.02</f>
        <v>684264.28</v>
      </c>
      <c r="AW68" s="184">
        <f>IFERROR(VLOOKUP(AW$44, 'SC data'!$A:$M, 13, FALSE),0)</f>
        <v>0</v>
      </c>
      <c r="AX68" s="184">
        <f>IFERROR(VLOOKUP(AX$44, 'SC data'!$A:$M, 13, FALSE),0)</f>
        <v>0</v>
      </c>
      <c r="AY68" s="184">
        <f>IFERROR(VLOOKUP(AY$44, 'SC data'!$A:$M, 13, FALSE),0)</f>
        <v>0</v>
      </c>
      <c r="AZ68" s="184">
        <f>IFERROR(VLOOKUP(AZ$44, 'SC data'!$A:$M, 13, FALSE),0)</f>
        <v>8153.3</v>
      </c>
      <c r="BA68" s="184">
        <f>IFERROR(VLOOKUP(BA$44, 'SC data'!$A:$M, 13, FALSE),0)</f>
        <v>0</v>
      </c>
      <c r="BB68" s="184">
        <f>IFERROR(VLOOKUP(BB$44, 'SC data'!$A:$M, 13, FALSE),0)</f>
        <v>0</v>
      </c>
      <c r="BC68" s="184">
        <f>IFERROR(VLOOKUP(BC$44, 'SC data'!$A:$M, 13, FALSE),0)</f>
        <v>0</v>
      </c>
      <c r="BD68" s="184">
        <f>IFERROR(VLOOKUP(BD$44, 'SC data'!$A:$M, 13, FALSE),0)</f>
        <v>0</v>
      </c>
      <c r="BE68" s="184">
        <f>IFERROR(VLOOKUP(BE$44, 'SC data'!$A:$M, 13, FALSE),0)</f>
        <v>15640.6</v>
      </c>
      <c r="BF68" s="184">
        <f>IFERROR(VLOOKUP(BF$44, 'SC data'!$A:$M, 13, FALSE),0)</f>
        <v>411.6</v>
      </c>
      <c r="BG68" s="184">
        <f>IFERROR(VLOOKUP(BG$44, 'SC data'!$A:$M, 13, FALSE),0)</f>
        <v>0</v>
      </c>
      <c r="BH68" s="184">
        <f>IFERROR(VLOOKUP(BH$44, 'SC data'!$A:$M, 13, FALSE),0)</f>
        <v>0</v>
      </c>
      <c r="BI68" s="184">
        <f>IFERROR(VLOOKUP(BI$44, 'SC data'!$A:$M, 13, FALSE),0)</f>
        <v>414.26</v>
      </c>
      <c r="BJ68" s="184">
        <f>IFERROR(VLOOKUP(BJ$44, 'SC data'!$A:$M, 13, FALSE),0)</f>
        <v>0</v>
      </c>
      <c r="BK68" s="184">
        <f>IFERROR(VLOOKUP(BK$44, 'SC data'!$A:$M, 13, FALSE),0)</f>
        <v>0</v>
      </c>
      <c r="BL68" s="184">
        <f>IFERROR(VLOOKUP(BL$44, 'SC data'!$A:$M, 13, FALSE),0)</f>
        <v>2830.16</v>
      </c>
      <c r="BM68" s="184">
        <f>IFERROR(VLOOKUP(BM$44, 'SC data'!$A:$M, 13, FALSE),0)</f>
        <v>0</v>
      </c>
      <c r="BN68" s="184">
        <f>IFERROR(VLOOKUP(BN$44, 'SC data'!$A:$M, 13, FALSE),0)</f>
        <v>174056.06</v>
      </c>
      <c r="BO68" s="184">
        <f>IFERROR(VLOOKUP(BO$44, 'SC data'!$A:$M, 13, FALSE),0)</f>
        <v>0</v>
      </c>
      <c r="BP68" s="184">
        <f>IFERROR(VLOOKUP(BP$44, 'SC data'!$A:$M, 13, FALSE),0)</f>
        <v>0</v>
      </c>
      <c r="BQ68" s="184">
        <f>IFERROR(VLOOKUP(BQ$44, 'SC data'!$A:$M, 13, FALSE),0)</f>
        <v>0</v>
      </c>
      <c r="BR68" s="184">
        <f>IFERROR(VLOOKUP(BR$44, 'SC data'!$A:$M, 13, FALSE),0)</f>
        <v>0</v>
      </c>
      <c r="BS68" s="184">
        <f>IFERROR(VLOOKUP(BS$44, 'SC data'!$A:$M, 13, FALSE),0)</f>
        <v>0</v>
      </c>
      <c r="BT68" s="184">
        <f>IFERROR(VLOOKUP(BT$44, 'SC data'!$A:$M, 13, FALSE),0)</f>
        <v>0</v>
      </c>
      <c r="BU68" s="184">
        <f>IFERROR(VLOOKUP(BU$44, 'SC data'!$A:$M, 13, FALSE),0)</f>
        <v>0</v>
      </c>
      <c r="BV68" s="184">
        <f>IFERROR(VLOOKUP(BV$44, 'SC data'!$A:$M, 13, FALSE),0)</f>
        <v>0</v>
      </c>
      <c r="BW68" s="184">
        <f>IFERROR(VLOOKUP(BW$44, 'SC data'!$A:$M, 13, FALSE),0)</f>
        <v>0</v>
      </c>
      <c r="BX68" s="184">
        <f>IFERROR(VLOOKUP(BX$44, 'SC data'!$A:$M, 13, FALSE),0)</f>
        <v>0</v>
      </c>
      <c r="BY68" s="184">
        <f>IFERROR(VLOOKUP(BY$44, 'SC data'!$A:$M, 13, FALSE),0)</f>
        <v>29995.16</v>
      </c>
      <c r="BZ68" s="184">
        <f>IFERROR(VLOOKUP(BZ$44, 'SC data'!$A:$M, 13, FALSE),0)</f>
        <v>0</v>
      </c>
      <c r="CA68" s="184">
        <f>IFERROR(VLOOKUP(CA$44, 'SC data'!$A:$M, 13, FALSE),0)</f>
        <v>0</v>
      </c>
      <c r="CB68" s="184">
        <f>IFERROR(VLOOKUP(CB$44, 'SC data'!$A:$M, 13, FALSE),0)</f>
        <v>0</v>
      </c>
      <c r="CC68" s="184">
        <f>IFERROR(VLOOKUP(CC$44, 'SC data'!$A:$M, 13, FALSE),0)</f>
        <v>0</v>
      </c>
      <c r="CD68" s="249" t="s">
        <v>221</v>
      </c>
      <c r="CE68" s="195">
        <f t="shared" si="0"/>
        <v>2112097.5100000002</v>
      </c>
      <c r="CF68" s="252"/>
    </row>
    <row r="69" spans="1:84" ht="12.6" customHeight="1" x14ac:dyDescent="0.25">
      <c r="A69" s="171" t="s">
        <v>241</v>
      </c>
      <c r="B69" s="175"/>
      <c r="C69" s="184">
        <f>SUMIF('Other Expense'!$B:$B, data!C$55, 'Other Expense'!$A:$A)</f>
        <v>18222.379999999997</v>
      </c>
      <c r="D69" s="184">
        <f>SUMIF('Other Expense'!$B:$B, data!D$55, 'Other Expense'!$A:$A)</f>
        <v>0</v>
      </c>
      <c r="E69" s="184">
        <f>SUMIF('Other Expense'!$B:$B, data!E$55, 'Other Expense'!$A:$A)</f>
        <v>21527.1</v>
      </c>
      <c r="F69" s="184">
        <f>SUMIF('Other Expense'!$B:$B, data!F$55, 'Other Expense'!$A:$A)</f>
        <v>0</v>
      </c>
      <c r="G69" s="184">
        <f>SUMIF('Other Expense'!$B:$B, data!G$55, 'Other Expense'!$A:$A)</f>
        <v>0</v>
      </c>
      <c r="H69" s="184">
        <f>SUMIF('Other Expense'!$B:$B, data!H$55, 'Other Expense'!$A:$A)</f>
        <v>0</v>
      </c>
      <c r="I69" s="184">
        <f>SUMIF('Other Expense'!$B:$B, data!I$55, 'Other Expense'!$A:$A)</f>
        <v>0</v>
      </c>
      <c r="J69" s="184">
        <f>SUMIF('Other Expense'!$B:$B, data!J$55, 'Other Expense'!$A:$A)</f>
        <v>0</v>
      </c>
      <c r="K69" s="184">
        <f>SUMIF('Other Expense'!$B:$B, data!K$55, 'Other Expense'!$A:$A)</f>
        <v>0</v>
      </c>
      <c r="L69" s="184">
        <f>SUMIF('Other Expense'!$B:$B, data!L$55, 'Other Expense'!$A:$A)</f>
        <v>0</v>
      </c>
      <c r="M69" s="184">
        <f>SUMIF('Other Expense'!$B:$B, data!M$55, 'Other Expense'!$A:$A)</f>
        <v>0</v>
      </c>
      <c r="N69" s="184">
        <f>SUMIF('Other Expense'!$B:$B, data!N$55, 'Other Expense'!$A:$A)</f>
        <v>0</v>
      </c>
      <c r="O69" s="184">
        <f>SUMIF('Other Expense'!$B:$B, data!O$55, 'Other Expense'!$A:$A)</f>
        <v>0</v>
      </c>
      <c r="P69" s="184">
        <f>SUMIF('Other Expense'!$B:$B, data!P$55, 'Other Expense'!$A:$A)</f>
        <v>26756.09</v>
      </c>
      <c r="Q69" s="184">
        <f>SUMIF('Other Expense'!$B:$B, data!Q$55, 'Other Expense'!$A:$A)</f>
        <v>5282.76</v>
      </c>
      <c r="R69" s="184">
        <f>SUMIF('Other Expense'!$B:$B, data!R$55, 'Other Expense'!$A:$A)</f>
        <v>0</v>
      </c>
      <c r="S69" s="184">
        <f>SUMIF('Other Expense'!$B:$B, data!S$55, 'Other Expense'!$A:$A)</f>
        <v>6987.17</v>
      </c>
      <c r="T69" s="184">
        <f>SUMIF('Other Expense'!$B:$B, data!T$55, 'Other Expense'!$A:$A)</f>
        <v>0</v>
      </c>
      <c r="U69" s="184">
        <f>SUMIF('Other Expense'!$B:$B, data!U$55, 'Other Expense'!$A:$A)</f>
        <v>30372.280000000002</v>
      </c>
      <c r="V69" s="184">
        <f>SUMIF('Other Expense'!$B:$B, data!V$55, 'Other Expense'!$A:$A)</f>
        <v>0</v>
      </c>
      <c r="W69" s="184">
        <f>SUMIF('Other Expense'!$B:$B, data!W$55, 'Other Expense'!$A:$A)</f>
        <v>0</v>
      </c>
      <c r="X69" s="184">
        <f>SUMIF('Other Expense'!$B:$B, data!X$55, 'Other Expense'!$A:$A)</f>
        <v>0</v>
      </c>
      <c r="Y69" s="184">
        <f>SUMIF('Other Expense'!$B:$B, data!Y$55, 'Other Expense'!$A:$A)</f>
        <v>7847.630000000001</v>
      </c>
      <c r="Z69" s="184">
        <f>SUMIF('Other Expense'!$B:$B, data!Z$55, 'Other Expense'!$A:$A)</f>
        <v>0</v>
      </c>
      <c r="AA69" s="184">
        <f>SUMIF('Other Expense'!$B:$B, data!AA$55, 'Other Expense'!$A:$A)</f>
        <v>0</v>
      </c>
      <c r="AB69" s="184">
        <f>SUMIF('Other Expense'!$B:$B, data!AB$55, 'Other Expense'!$A:$A)</f>
        <v>1056057.3900000001</v>
      </c>
      <c r="AC69" s="184">
        <f>SUMIF('Other Expense'!$B:$B, data!AC$55, 'Other Expense'!$A:$A)</f>
        <v>2462.08</v>
      </c>
      <c r="AD69" s="184">
        <f>SUMIF('Other Expense'!$B:$B, data!AD$55, 'Other Expense'!$A:$A)</f>
        <v>0</v>
      </c>
      <c r="AE69" s="184">
        <f>SUMIF('Other Expense'!$B:$B, data!AE$55, 'Other Expense'!$A:$A)</f>
        <v>6939.2300000000005</v>
      </c>
      <c r="AF69" s="184">
        <f>SUMIF('Other Expense'!$B:$B, data!AF$55, 'Other Expense'!$A:$A)</f>
        <v>0</v>
      </c>
      <c r="AG69" s="184">
        <f>SUMIF('Other Expense'!$B:$B, data!AG$55, 'Other Expense'!$A:$A)</f>
        <v>14507.420000000002</v>
      </c>
      <c r="AH69" s="184">
        <f>SUMIF('Other Expense'!$B:$B, data!AH$55, 'Other Expense'!$A:$A)</f>
        <v>0</v>
      </c>
      <c r="AI69" s="184">
        <f>SUMIF('Other Expense'!$B:$B, data!AI$55, 'Other Expense'!$A:$A)</f>
        <v>0</v>
      </c>
      <c r="AJ69" s="184">
        <f>SUMIF('Other Expense'!$B:$B, data!AJ$55, 'Other Expense'!$A:$A)</f>
        <v>14924.09</v>
      </c>
      <c r="AK69" s="184">
        <f>SUMIF('Other Expense'!$B:$B, data!AK$55, 'Other Expense'!$A:$A)</f>
        <v>1051.76</v>
      </c>
      <c r="AL69" s="184">
        <f>SUMIF('Other Expense'!$B:$B, data!AL$55, 'Other Expense'!$A:$A)</f>
        <v>0</v>
      </c>
      <c r="AM69" s="184">
        <f>SUMIF('Other Expense'!$B:$B, data!AM$55, 'Other Expense'!$A:$A)</f>
        <v>0</v>
      </c>
      <c r="AN69" s="184">
        <f>SUMIF('Other Expense'!$B:$B, data!AN$55, 'Other Expense'!$A:$A)</f>
        <v>0</v>
      </c>
      <c r="AO69" s="184">
        <f>SUMIF('Other Expense'!$B:$B, data!AO$55, 'Other Expense'!$A:$A)</f>
        <v>0</v>
      </c>
      <c r="AP69" s="184">
        <f>SUMIF('Other Expense'!$B:$B, data!AP$55, 'Other Expense'!$A:$A)</f>
        <v>0</v>
      </c>
      <c r="AQ69" s="184">
        <f>SUMIF('Other Expense'!$B:$B, data!AQ$55, 'Other Expense'!$A:$A)</f>
        <v>0</v>
      </c>
      <c r="AR69" s="184">
        <f>SUMIF('Other Expense'!$B:$B, data!AR$55, 'Other Expense'!$A:$A)</f>
        <v>0</v>
      </c>
      <c r="AS69" s="184">
        <f>SUMIF('Other Expense'!$B:$B, data!AS$55, 'Other Expense'!$A:$A)</f>
        <v>0</v>
      </c>
      <c r="AT69" s="184">
        <f>SUMIF('Other Expense'!$B:$B, data!AT$55, 'Other Expense'!$A:$A)</f>
        <v>0</v>
      </c>
      <c r="AU69" s="184">
        <f>SUMIF('Other Expense'!$B:$B, data!AU$55, 'Other Expense'!$A:$A)</f>
        <v>0</v>
      </c>
      <c r="AV69" s="184">
        <f>SUMIF('Other Expense'!$B:$B, data!AV$55, 'Other Expense'!$A:$A)</f>
        <v>-642.65999999999985</v>
      </c>
      <c r="AW69" s="184">
        <f>SUMIF('Other Expense'!$B:$B, data!AW$55, 'Other Expense'!$A:$A)</f>
        <v>0</v>
      </c>
      <c r="AX69" s="184">
        <f>SUMIF('Other Expense'!$B:$B, data!AX$55, 'Other Expense'!$A:$A)</f>
        <v>0</v>
      </c>
      <c r="AY69" s="184">
        <f>SUMIF('Other Expense'!$B:$B, data!AY$55, 'Other Expense'!$A:$A)</f>
        <v>0</v>
      </c>
      <c r="AZ69" s="184">
        <f>SUMIF('Other Expense'!$B:$B, data!AZ$55, 'Other Expense'!$A:$A)</f>
        <v>16358.029999999999</v>
      </c>
      <c r="BA69" s="184">
        <f>SUMIF('Other Expense'!$B:$B, data!BA$55, 'Other Expense'!$A:$A)</f>
        <v>0</v>
      </c>
      <c r="BB69" s="184">
        <f>SUMIF('Other Expense'!$B:$B, data!BB$55, 'Other Expense'!$A:$A)</f>
        <v>0</v>
      </c>
      <c r="BC69" s="184">
        <f>SUMIF('Other Expense'!$B:$B, data!BC$55, 'Other Expense'!$A:$A)</f>
        <v>0</v>
      </c>
      <c r="BD69" s="184">
        <f>SUMIF('Other Expense'!$B:$B, data!BD$55, 'Other Expense'!$A:$A)</f>
        <v>0</v>
      </c>
      <c r="BE69" s="184">
        <f>SUMIF('Other Expense'!$B:$B, data!BE$55, 'Other Expense'!$A:$A)</f>
        <v>25139.39</v>
      </c>
      <c r="BF69" s="184">
        <f>SUMIF('Other Expense'!$B:$B, data!BF$55, 'Other Expense'!$A:$A)</f>
        <v>6101.99</v>
      </c>
      <c r="BG69" s="184">
        <f>SUMIF('Other Expense'!$B:$B, data!BG$55, 'Other Expense'!$A:$A)</f>
        <v>0</v>
      </c>
      <c r="BH69" s="184">
        <f>SUMIF('Other Expense'!$B:$B, data!BH$55, 'Other Expense'!$A:$A)</f>
        <v>0</v>
      </c>
      <c r="BI69" s="184">
        <f>SUMIF('Other Expense'!$B:$B, data!BI$55, 'Other Expense'!$A:$A)</f>
        <v>-38.44</v>
      </c>
      <c r="BJ69" s="184">
        <f>SUMIF('Other Expense'!$B:$B, data!BJ$55, 'Other Expense'!$A:$A)</f>
        <v>0</v>
      </c>
      <c r="BK69" s="184">
        <f>SUMIF('Other Expense'!$B:$B, data!BK$55, 'Other Expense'!$A:$A)</f>
        <v>0</v>
      </c>
      <c r="BL69" s="184">
        <f>SUMIF('Other Expense'!$B:$B, data!BL$55, 'Other Expense'!$A:$A)</f>
        <v>1423.14</v>
      </c>
      <c r="BM69" s="184">
        <f>SUMIF('Other Expense'!$B:$B, data!BM$55, 'Other Expense'!$A:$A)</f>
        <v>0</v>
      </c>
      <c r="BN69" s="184">
        <f>SUMIF('Other Expense'!$B:$B, data!BN$55, 'Other Expense'!$A:$A)</f>
        <v>123729.16999999998</v>
      </c>
      <c r="BO69" s="184">
        <f>SUMIF('Other Expense'!$B:$B, data!BO$55, 'Other Expense'!$A:$A)</f>
        <v>0</v>
      </c>
      <c r="BP69" s="184">
        <f>SUMIF('Other Expense'!$B:$B, data!BP$55, 'Other Expense'!$A:$A)</f>
        <v>0</v>
      </c>
      <c r="BQ69" s="184">
        <f>SUMIF('Other Expense'!$B:$B, data!BQ$55, 'Other Expense'!$A:$A)</f>
        <v>0</v>
      </c>
      <c r="BR69" s="184">
        <f>SUMIF('Other Expense'!$B:$B, data!BR$55, 'Other Expense'!$A:$A)</f>
        <v>0</v>
      </c>
      <c r="BS69" s="184">
        <f>SUMIF('Other Expense'!$B:$B, data!BS$55, 'Other Expense'!$A:$A)</f>
        <v>0</v>
      </c>
      <c r="BT69" s="184">
        <f>SUMIF('Other Expense'!$B:$B, data!BT$55, 'Other Expense'!$A:$A)</f>
        <v>0</v>
      </c>
      <c r="BU69" s="184">
        <f>SUMIF('Other Expense'!$B:$B, data!BU$55, 'Other Expense'!$A:$A)</f>
        <v>0</v>
      </c>
      <c r="BV69" s="184">
        <f>SUMIF('Other Expense'!$B:$B, data!BV$55, 'Other Expense'!$A:$A)</f>
        <v>0</v>
      </c>
      <c r="BW69" s="184">
        <f>SUMIF('Other Expense'!$B:$B, data!BW$55, 'Other Expense'!$A:$A)</f>
        <v>0</v>
      </c>
      <c r="BX69" s="184">
        <f>SUMIF('Other Expense'!$B:$B, data!BX$55, 'Other Expense'!$A:$A)</f>
        <v>0</v>
      </c>
      <c r="BY69" s="184">
        <f>SUMIF('Other Expense'!$B:$B, data!BY$55, 'Other Expense'!$A:$A)</f>
        <v>10796.87</v>
      </c>
      <c r="BZ69" s="184">
        <f>SUMIF('Other Expense'!$B:$B, data!BZ$55, 'Other Expense'!$A:$A)</f>
        <v>0</v>
      </c>
      <c r="CA69" s="184">
        <f>SUMIF('Other Expense'!$B:$B, data!CA$55, 'Other Expense'!$A:$A)</f>
        <v>337.54</v>
      </c>
      <c r="CB69" s="184">
        <f>SUMIF('Other Expense'!$B:$B, data!CB$55, 'Other Expense'!$A:$A)</f>
        <v>0</v>
      </c>
      <c r="CC69" s="184">
        <f>SUMIF('Other Expense'!$B:$B, data!CC$55, 'Other Expense'!$A:$A)</f>
        <v>8177.77</v>
      </c>
      <c r="CD69" s="184">
        <v>7297657.1299999999</v>
      </c>
      <c r="CE69" s="195">
        <f t="shared" si="0"/>
        <v>8701977.3100000005</v>
      </c>
      <c r="CF69" s="252"/>
    </row>
    <row r="70" spans="1:84" ht="12.6" customHeight="1" x14ac:dyDescent="0.25">
      <c r="A70" s="171" t="s">
        <v>242</v>
      </c>
      <c r="B70" s="175"/>
      <c r="C70" s="184">
        <f>IFERROR(VLOOKUP(C$44, 'SC data'!$A:$E, 5, FALSE),0)</f>
        <v>0</v>
      </c>
      <c r="D70" s="184">
        <f>IFERROR(VLOOKUP(D$44, 'SC data'!$A:$E, 5, FALSE),0)</f>
        <v>0</v>
      </c>
      <c r="E70" s="184">
        <f>IFERROR(VLOOKUP(E$44, 'SC data'!$A:$E, 5, FALSE),0)</f>
        <v>0</v>
      </c>
      <c r="F70" s="184">
        <f>IFERROR(VLOOKUP(F$44, 'SC data'!$A:$E, 5, FALSE),0)</f>
        <v>0</v>
      </c>
      <c r="G70" s="184">
        <f>IFERROR(VLOOKUP(G$44, 'SC data'!$A:$E, 5, FALSE),0)</f>
        <v>0</v>
      </c>
      <c r="H70" s="184">
        <f>IFERROR(VLOOKUP(H$44, 'SC data'!$A:$E, 5, FALSE),0)</f>
        <v>0</v>
      </c>
      <c r="I70" s="184">
        <f>IFERROR(VLOOKUP(I$44, 'SC data'!$A:$E, 5, FALSE),0)</f>
        <v>0</v>
      </c>
      <c r="J70" s="184">
        <f>IFERROR(VLOOKUP(J$44, 'SC data'!$A:$E, 5, FALSE),0)</f>
        <v>0</v>
      </c>
      <c r="K70" s="184">
        <f>IFERROR(VLOOKUP(K$44, 'SC data'!$A:$E, 5, FALSE),0)</f>
        <v>0</v>
      </c>
      <c r="L70" s="184">
        <f>IFERROR(VLOOKUP(L$44, 'SC data'!$A:$E, 5, FALSE),0)</f>
        <v>0</v>
      </c>
      <c r="M70" s="184">
        <f>IFERROR(VLOOKUP(M$44, 'SC data'!$A:$E, 5, FALSE),0)</f>
        <v>0</v>
      </c>
      <c r="N70" s="184">
        <f>IFERROR(VLOOKUP(N$44, 'SC data'!$A:$E, 5, FALSE),0)</f>
        <v>0</v>
      </c>
      <c r="O70" s="184">
        <f>IFERROR(VLOOKUP(O$44, 'SC data'!$A:$E, 5, FALSE),0)</f>
        <v>0</v>
      </c>
      <c r="P70" s="184">
        <f>IFERROR(VLOOKUP(P$44, 'SC data'!$A:$E, 5, FALSE),0)</f>
        <v>5000</v>
      </c>
      <c r="Q70" s="184">
        <f>IFERROR(VLOOKUP(Q$44, 'SC data'!$A:$E, 5, FALSE),0)</f>
        <v>0</v>
      </c>
      <c r="R70" s="184">
        <f>IFERROR(VLOOKUP(R$44, 'SC data'!$A:$E, 5, FALSE),0)</f>
        <v>0</v>
      </c>
      <c r="S70" s="184">
        <f>IFERROR(VLOOKUP(S$44, 'SC data'!$A:$E, 5, FALSE),0)</f>
        <v>0</v>
      </c>
      <c r="T70" s="184">
        <f>IFERROR(VLOOKUP(T$44, 'SC data'!$A:$E, 5, FALSE),0)</f>
        <v>0</v>
      </c>
      <c r="U70" s="184">
        <f>IFERROR(VLOOKUP(U$44, 'SC data'!$A:$E, 5, FALSE),0)</f>
        <v>4947.2700000000004</v>
      </c>
      <c r="V70" s="184">
        <f>IFERROR(VLOOKUP(V$44, 'SC data'!$A:$E, 5, FALSE),0)</f>
        <v>0</v>
      </c>
      <c r="W70" s="184">
        <f>IFERROR(VLOOKUP(W$44, 'SC data'!$A:$E, 5, FALSE),0)</f>
        <v>0</v>
      </c>
      <c r="X70" s="184">
        <f>IFERROR(VLOOKUP(X$44, 'SC data'!$A:$E, 5, FALSE),0)</f>
        <v>0</v>
      </c>
      <c r="Y70" s="184">
        <f>IFERROR(VLOOKUP(Y$44, 'SC data'!$A:$E, 5, FALSE),0)</f>
        <v>-50</v>
      </c>
      <c r="Z70" s="184">
        <f>IFERROR(VLOOKUP(Z$44, 'SC data'!$A:$E, 5, FALSE),0)</f>
        <v>0</v>
      </c>
      <c r="AA70" s="184">
        <f>IFERROR(VLOOKUP(AA$44, 'SC data'!$A:$E, 5, FALSE),0)</f>
        <v>0</v>
      </c>
      <c r="AB70" s="184">
        <f>IFERROR(VLOOKUP(AB$44, 'SC data'!$A:$E, 5, FALSE),0)</f>
        <v>1740226.6300000001</v>
      </c>
      <c r="AC70" s="184">
        <f>IFERROR(VLOOKUP(AC$44, 'SC data'!$A:$E, 5, FALSE),0)</f>
        <v>56.35</v>
      </c>
      <c r="AD70" s="184">
        <f>IFERROR(VLOOKUP(AD$44, 'SC data'!$A:$E, 5, FALSE),0)</f>
        <v>0</v>
      </c>
      <c r="AE70" s="184">
        <f>IFERROR(VLOOKUP(AE$44, 'SC data'!$A:$E, 5, FALSE),0)</f>
        <v>0</v>
      </c>
      <c r="AF70" s="184">
        <f>IFERROR(VLOOKUP(AF$44, 'SC data'!$A:$E, 5, FALSE),0)</f>
        <v>0</v>
      </c>
      <c r="AG70" s="184">
        <f>IFERROR(VLOOKUP(AG$44, 'SC data'!$A:$E, 5, FALSE),0)</f>
        <v>-450</v>
      </c>
      <c r="AH70" s="184">
        <f>IFERROR(VLOOKUP(AH$44, 'SC data'!$A:$E, 5, FALSE),0)</f>
        <v>0</v>
      </c>
      <c r="AI70" s="184">
        <f>IFERROR(VLOOKUP(AI$44, 'SC data'!$A:$E, 5, FALSE),0)</f>
        <v>0</v>
      </c>
      <c r="AJ70" s="184">
        <f>IFERROR(VLOOKUP(AJ$44, 'SC data'!$A:$E, 5, FALSE),0)</f>
        <v>10294.48</v>
      </c>
      <c r="AK70" s="184">
        <f>IFERROR(VLOOKUP(AK$44, 'SC data'!$A:$E, 5, FALSE),0)</f>
        <v>0</v>
      </c>
      <c r="AL70" s="184">
        <f>IFERROR(VLOOKUP(AL$44, 'SC data'!$A:$E, 5, FALSE),0)</f>
        <v>0</v>
      </c>
      <c r="AM70" s="184">
        <f>IFERROR(VLOOKUP(AM$44, 'SC data'!$A:$E, 5, FALSE),0)</f>
        <v>0</v>
      </c>
      <c r="AN70" s="184">
        <f>IFERROR(VLOOKUP(AN$44, 'SC data'!$A:$E, 5, FALSE),0)</f>
        <v>0</v>
      </c>
      <c r="AO70" s="184">
        <f>IFERROR(VLOOKUP(AO$44, 'SC data'!$A:$E, 5, FALSE),0)</f>
        <v>0</v>
      </c>
      <c r="AP70" s="184">
        <f>IFERROR(VLOOKUP(AP$44, 'SC data'!$A:$E, 5, FALSE),0)</f>
        <v>0</v>
      </c>
      <c r="AQ70" s="184">
        <f>IFERROR(VLOOKUP(AQ$44, 'SC data'!$A:$E, 5, FALSE),0)</f>
        <v>0</v>
      </c>
      <c r="AR70" s="184">
        <f>IFERROR(VLOOKUP(AR$44, 'SC data'!$A:$E, 5, FALSE),0)</f>
        <v>0</v>
      </c>
      <c r="AS70" s="184">
        <f>IFERROR(VLOOKUP(AS$44, 'SC data'!$A:$E, 5, FALSE),0)</f>
        <v>0</v>
      </c>
      <c r="AT70" s="184">
        <f>IFERROR(VLOOKUP(AT$44, 'SC data'!$A:$E, 5, FALSE),0)</f>
        <v>0</v>
      </c>
      <c r="AU70" s="184">
        <f>IFERROR(VLOOKUP(AU$44, 'SC data'!$A:$E, 5, FALSE),0)</f>
        <v>0</v>
      </c>
      <c r="AV70" s="184">
        <f>IFERROR(VLOOKUP(AV$44, 'SC data'!$A:$E, 5, FALSE),0)</f>
        <v>675640.15999999992</v>
      </c>
      <c r="AW70" s="184">
        <f>IFERROR(VLOOKUP(AW$44, 'SC data'!$A:$E, 5, FALSE),0)</f>
        <v>0</v>
      </c>
      <c r="AX70" s="184">
        <f>IFERROR(VLOOKUP(AX$44, 'SC data'!$A:$E, 5, FALSE),0)</f>
        <v>0</v>
      </c>
      <c r="AY70" s="184">
        <f>IFERROR(VLOOKUP(AY$44, 'SC data'!$A:$E, 5, FALSE),0)</f>
        <v>0</v>
      </c>
      <c r="AZ70" s="184">
        <f>IFERROR(VLOOKUP(AZ$44, 'SC data'!$A:$E, 5, FALSE),0)</f>
        <v>673108.42</v>
      </c>
      <c r="BA70" s="184">
        <f>IFERROR(VLOOKUP(BA$44, 'SC data'!$A:$E, 5, FALSE),0)</f>
        <v>0</v>
      </c>
      <c r="BB70" s="184">
        <f>IFERROR(VLOOKUP(BB$44, 'SC data'!$A:$E, 5, FALSE),0)</f>
        <v>0</v>
      </c>
      <c r="BC70" s="184">
        <f>IFERROR(VLOOKUP(BC$44, 'SC data'!$A:$E, 5, FALSE),0)</f>
        <v>0</v>
      </c>
      <c r="BD70" s="184">
        <f>IFERROR(VLOOKUP(BD$44, 'SC data'!$A:$E, 5, FALSE),0)</f>
        <v>0</v>
      </c>
      <c r="BE70" s="184">
        <f>IFERROR(VLOOKUP(BE$44, 'SC data'!$A:$E, 5, FALSE),0)</f>
        <v>33.86</v>
      </c>
      <c r="BF70" s="184">
        <f>IFERROR(VLOOKUP(BF$44, 'SC data'!$A:$E, 5, FALSE),0)</f>
        <v>0</v>
      </c>
      <c r="BG70" s="184">
        <f>IFERROR(VLOOKUP(BG$44, 'SC data'!$A:$E, 5, FALSE),0)</f>
        <v>0</v>
      </c>
      <c r="BH70" s="184">
        <f>IFERROR(VLOOKUP(BH$44, 'SC data'!$A:$E, 5, FALSE),0)</f>
        <v>0</v>
      </c>
      <c r="BI70" s="184">
        <f>IFERROR(VLOOKUP(BI$44, 'SC data'!$A:$E, 5, FALSE),0)</f>
        <v>70339.710000000006</v>
      </c>
      <c r="BJ70" s="184">
        <f>IFERROR(VLOOKUP(BJ$44, 'SC data'!$A:$E, 5, FALSE),0)</f>
        <v>0</v>
      </c>
      <c r="BK70" s="184">
        <f>IFERROR(VLOOKUP(BK$44, 'SC data'!$A:$E, 5, FALSE),0)</f>
        <v>0</v>
      </c>
      <c r="BL70" s="184">
        <f>IFERROR(VLOOKUP(BL$44, 'SC data'!$A:$E, 5, FALSE),0)</f>
        <v>0</v>
      </c>
      <c r="BM70" s="184">
        <f>IFERROR(VLOOKUP(BM$44, 'SC data'!$A:$E, 5, FALSE),0)</f>
        <v>0</v>
      </c>
      <c r="BN70" s="184">
        <f>IFERROR(VLOOKUP(BN$44, 'SC data'!$A:$E, 5, FALSE),0)</f>
        <v>5310.82</v>
      </c>
      <c r="BO70" s="184">
        <f>IFERROR(VLOOKUP(BO$44, 'SC data'!$A:$E, 5, FALSE),0)</f>
        <v>0</v>
      </c>
      <c r="BP70" s="184">
        <f>IFERROR(VLOOKUP(BP$44, 'SC data'!$A:$E, 5, FALSE),0)</f>
        <v>0</v>
      </c>
      <c r="BQ70" s="184">
        <f>IFERROR(VLOOKUP(BQ$44, 'SC data'!$A:$E, 5, FALSE),0)</f>
        <v>0</v>
      </c>
      <c r="BR70" s="184">
        <f>IFERROR(VLOOKUP(BR$44, 'SC data'!$A:$E, 5, FALSE),0)</f>
        <v>0</v>
      </c>
      <c r="BS70" s="184">
        <f>IFERROR(VLOOKUP(BS$44, 'SC data'!$A:$E, 5, FALSE),0)</f>
        <v>0</v>
      </c>
      <c r="BT70" s="184">
        <f>IFERROR(VLOOKUP(BT$44, 'SC data'!$A:$E, 5, FALSE),0)</f>
        <v>0</v>
      </c>
      <c r="BU70" s="184">
        <f>IFERROR(VLOOKUP(BU$44, 'SC data'!$A:$E, 5, FALSE),0)</f>
        <v>0</v>
      </c>
      <c r="BV70" s="184">
        <f>IFERROR(VLOOKUP(BV$44, 'SC data'!$A:$E, 5, FALSE),0)</f>
        <v>0</v>
      </c>
      <c r="BW70" s="184">
        <f>IFERROR(VLOOKUP(BW$44, 'SC data'!$A:$E, 5, FALSE),0)</f>
        <v>0</v>
      </c>
      <c r="BX70" s="184">
        <f>IFERROR(VLOOKUP(BX$44, 'SC data'!$A:$E, 5, FALSE),0)</f>
        <v>0</v>
      </c>
      <c r="BY70" s="184">
        <f>IFERROR(VLOOKUP(BY$44, 'SC data'!$A:$E, 5, FALSE),0)</f>
        <v>0</v>
      </c>
      <c r="BZ70" s="184">
        <f>IFERROR(VLOOKUP(BZ$44, 'SC data'!$A:$E, 5, FALSE),0)</f>
        <v>0</v>
      </c>
      <c r="CA70" s="184">
        <f>IFERROR(VLOOKUP(CA$44, 'SC data'!$A:$E, 5, FALSE),0)</f>
        <v>0</v>
      </c>
      <c r="CB70" s="184">
        <f>IFERROR(VLOOKUP(CB$44, 'SC data'!$A:$E, 5, FALSE),0)</f>
        <v>0</v>
      </c>
      <c r="CC70" s="184">
        <f>IFERROR(VLOOKUP(CC$44, 'SC data'!$A:$E, 5, FALSE),0)</f>
        <v>0</v>
      </c>
      <c r="CD70" s="184">
        <v>725856.7</v>
      </c>
      <c r="CE70" s="195">
        <f t="shared" si="0"/>
        <v>3910314.3999999994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5008182.2</v>
      </c>
      <c r="D71" s="195">
        <f t="shared" ref="D71:AI71" si="5">SUM(D61:D69)-D70</f>
        <v>0</v>
      </c>
      <c r="E71" s="195">
        <f t="shared" si="5"/>
        <v>13911010.390000001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1465.8899999999999</v>
      </c>
      <c r="O71" s="195">
        <f t="shared" si="5"/>
        <v>0</v>
      </c>
      <c r="P71" s="195">
        <f t="shared" si="5"/>
        <v>23844921.889092878</v>
      </c>
      <c r="Q71" s="195">
        <f t="shared" si="5"/>
        <v>2389355.9899999998</v>
      </c>
      <c r="R71" s="195">
        <f t="shared" si="5"/>
        <v>0</v>
      </c>
      <c r="S71" s="195">
        <f t="shared" si="5"/>
        <v>1313417.9908367998</v>
      </c>
      <c r="T71" s="195">
        <f t="shared" si="5"/>
        <v>424777.58</v>
      </c>
      <c r="U71" s="195">
        <f t="shared" si="5"/>
        <v>4616572.5</v>
      </c>
      <c r="V71" s="195">
        <f t="shared" si="5"/>
        <v>0</v>
      </c>
      <c r="W71" s="195">
        <f t="shared" si="5"/>
        <v>0</v>
      </c>
      <c r="X71" s="195">
        <f t="shared" si="5"/>
        <v>813673.24000000011</v>
      </c>
      <c r="Y71" s="195">
        <f t="shared" si="5"/>
        <v>5423049.5800000001</v>
      </c>
      <c r="Z71" s="195">
        <f t="shared" si="5"/>
        <v>0</v>
      </c>
      <c r="AA71" s="195">
        <f t="shared" si="5"/>
        <v>622163.69999999995</v>
      </c>
      <c r="AB71" s="195">
        <f t="shared" si="5"/>
        <v>9899520.3999999985</v>
      </c>
      <c r="AC71" s="195">
        <f t="shared" si="5"/>
        <v>1725242.03</v>
      </c>
      <c r="AD71" s="195">
        <f t="shared" si="5"/>
        <v>0</v>
      </c>
      <c r="AE71" s="195">
        <f t="shared" si="5"/>
        <v>1916276.1400000001</v>
      </c>
      <c r="AF71" s="195">
        <f t="shared" si="5"/>
        <v>0</v>
      </c>
      <c r="AG71" s="195">
        <f t="shared" si="5"/>
        <v>12312786.920000002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1326517.0900000001</v>
      </c>
      <c r="AK71" s="195">
        <f t="shared" si="6"/>
        <v>369748.05999999994</v>
      </c>
      <c r="AL71" s="195">
        <f t="shared" si="6"/>
        <v>95430.34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2710096.6676000003</v>
      </c>
      <c r="AW71" s="195">
        <f t="shared" si="6"/>
        <v>0</v>
      </c>
      <c r="AX71" s="195">
        <f t="shared" si="6"/>
        <v>494.18959999999998</v>
      </c>
      <c r="AY71" s="195">
        <f t="shared" si="6"/>
        <v>0</v>
      </c>
      <c r="AZ71" s="195">
        <f t="shared" si="6"/>
        <v>2652128.2600000002</v>
      </c>
      <c r="BA71" s="195">
        <f t="shared" si="6"/>
        <v>44964.480000000003</v>
      </c>
      <c r="BB71" s="195">
        <f t="shared" si="6"/>
        <v>0</v>
      </c>
      <c r="BC71" s="195">
        <f t="shared" si="6"/>
        <v>148686.85834522254</v>
      </c>
      <c r="BD71" s="195">
        <f t="shared" si="6"/>
        <v>0</v>
      </c>
      <c r="BE71" s="195">
        <f t="shared" si="6"/>
        <v>5247742.9247999992</v>
      </c>
      <c r="BF71" s="195">
        <f t="shared" si="6"/>
        <v>1685082.5999999999</v>
      </c>
      <c r="BG71" s="195">
        <f t="shared" si="6"/>
        <v>23884.0736</v>
      </c>
      <c r="BH71" s="195">
        <f t="shared" si="6"/>
        <v>46145.522400000002</v>
      </c>
      <c r="BI71" s="195">
        <f t="shared" si="6"/>
        <v>17962.349999999991</v>
      </c>
      <c r="BJ71" s="195">
        <f t="shared" si="6"/>
        <v>419027.14051848004</v>
      </c>
      <c r="BK71" s="195">
        <f t="shared" si="6"/>
        <v>1667332.22141136</v>
      </c>
      <c r="BL71" s="195">
        <f t="shared" si="6"/>
        <v>2028521.8890211196</v>
      </c>
      <c r="BM71" s="195">
        <f t="shared" si="6"/>
        <v>0</v>
      </c>
      <c r="BN71" s="195">
        <f t="shared" si="6"/>
        <v>8048846.28567624</v>
      </c>
      <c r="BO71" s="195">
        <f t="shared" si="6"/>
        <v>230762.26879999999</v>
      </c>
      <c r="BP71" s="195">
        <f t="shared" ref="BP71:CC71" si="7">SUM(BP61:BP69)-BP70</f>
        <v>302509.9792</v>
      </c>
      <c r="BQ71" s="195">
        <f t="shared" si="7"/>
        <v>0</v>
      </c>
      <c r="BR71" s="195">
        <f t="shared" si="7"/>
        <v>930606.24400000006</v>
      </c>
      <c r="BS71" s="195">
        <f t="shared" si="7"/>
        <v>11.276800000000001</v>
      </c>
      <c r="BT71" s="195">
        <f t="shared" si="7"/>
        <v>16712.434400000002</v>
      </c>
      <c r="BU71" s="195">
        <f t="shared" si="7"/>
        <v>27108.256800000003</v>
      </c>
      <c r="BV71" s="195">
        <f t="shared" si="7"/>
        <v>2400090.1621252</v>
      </c>
      <c r="BW71" s="195">
        <f t="shared" si="7"/>
        <v>281269.56190400006</v>
      </c>
      <c r="BX71" s="195">
        <f t="shared" si="7"/>
        <v>1159415.1416785598</v>
      </c>
      <c r="BY71" s="195">
        <f t="shared" si="7"/>
        <v>1692133.0616000001</v>
      </c>
      <c r="BZ71" s="195">
        <f t="shared" si="7"/>
        <v>0</v>
      </c>
      <c r="CA71" s="195">
        <f t="shared" si="7"/>
        <v>683137.97800000012</v>
      </c>
      <c r="CB71" s="195">
        <f t="shared" si="7"/>
        <v>33499.209600000002</v>
      </c>
      <c r="CC71" s="195">
        <f t="shared" si="7"/>
        <v>11949569.993747521</v>
      </c>
      <c r="CD71" s="245">
        <f>CD69-CD70</f>
        <v>6571800.4299999997</v>
      </c>
      <c r="CE71" s="195">
        <f>SUM(CE61:CE69)-CE70</f>
        <v>137033653.39155737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f>IFERROR(VLOOKUP(C$44, 'SC data'!$A:$C, 3, FALSE),0)</f>
        <v>15959377.639999999</v>
      </c>
      <c r="D73" s="184">
        <f>IFERROR(VLOOKUP(D$44, 'SC data'!$A:$C, 3, FALSE),0)</f>
        <v>0</v>
      </c>
      <c r="E73" s="184">
        <f>IFERROR(VLOOKUP(E$44, 'SC data'!$A:$C, 3, FALSE),0)</f>
        <v>61576346.030000001</v>
      </c>
      <c r="F73" s="184">
        <f>IFERROR(VLOOKUP(F$44, 'SC data'!$A:$C, 3, FALSE),0)</f>
        <v>0</v>
      </c>
      <c r="G73" s="184">
        <f>IFERROR(VLOOKUP(G$44, 'SC data'!$A:$C, 3, FALSE),0)</f>
        <v>0</v>
      </c>
      <c r="H73" s="184">
        <f>IFERROR(VLOOKUP(H$44, 'SC data'!$A:$C, 3, FALSE),0)</f>
        <v>0</v>
      </c>
      <c r="I73" s="184">
        <f>IFERROR(VLOOKUP(I$44, 'SC data'!$A:$C, 3, FALSE),0)</f>
        <v>0</v>
      </c>
      <c r="J73" s="184">
        <f>IFERROR(VLOOKUP(J$44, 'SC data'!$A:$C, 3, FALSE),0)</f>
        <v>0</v>
      </c>
      <c r="K73" s="184">
        <f>IFERROR(VLOOKUP(K$44, 'SC data'!$A:$C, 3, FALSE),0)</f>
        <v>0</v>
      </c>
      <c r="L73" s="184">
        <f>IFERROR(VLOOKUP(L$44, 'SC data'!$A:$C, 3, FALSE),0)</f>
        <v>0</v>
      </c>
      <c r="M73" s="184">
        <f>IFERROR(VLOOKUP(M$44, 'SC data'!$A:$C, 3, FALSE),0)</f>
        <v>0</v>
      </c>
      <c r="N73" s="184">
        <f>IFERROR(VLOOKUP(N$44, 'SC data'!$A:$C, 3, FALSE),0)</f>
        <v>0</v>
      </c>
      <c r="O73" s="184">
        <f>IFERROR(VLOOKUP(O$44, 'SC data'!$A:$C, 3, FALSE),0)</f>
        <v>0</v>
      </c>
      <c r="P73" s="184">
        <f>IFERROR(VLOOKUP(P$44, 'SC data'!$A:$C, 3, FALSE),0)</f>
        <v>99425165.120000005</v>
      </c>
      <c r="Q73" s="184">
        <f>IFERROR(VLOOKUP(Q$44, 'SC data'!$A:$C, 3, FALSE),0)</f>
        <v>4202254.7799999993</v>
      </c>
      <c r="R73" s="184">
        <f>IFERROR(VLOOKUP(R$44, 'SC data'!$A:$C, 3, FALSE),0)</f>
        <v>0</v>
      </c>
      <c r="S73" s="184">
        <f>IFERROR(VLOOKUP(S$44, 'SC data'!$A:$C, 3, FALSE),0)</f>
        <v>0</v>
      </c>
      <c r="T73" s="184">
        <f>IFERROR(VLOOKUP(T$44, 'SC data'!$A:$C, 3, FALSE),0)</f>
        <v>3054825.69</v>
      </c>
      <c r="U73" s="184">
        <f>IFERROR(VLOOKUP(U$44, 'SC data'!$A:$C, 3, FALSE),0)</f>
        <v>30020643.830000002</v>
      </c>
      <c r="V73" s="184">
        <f>IFERROR(VLOOKUP(V$44, 'SC data'!$A:$C, 3, FALSE),0)</f>
        <v>0</v>
      </c>
      <c r="W73" s="184">
        <f>IFERROR(VLOOKUP(W$44, 'SC data'!$A:$C, 3, FALSE),0)</f>
        <v>0</v>
      </c>
      <c r="X73" s="184">
        <f>IFERROR(VLOOKUP(X$44, 'SC data'!$A:$C, 3, FALSE),0)</f>
        <v>23147472.519999996</v>
      </c>
      <c r="Y73" s="184">
        <f>IFERROR(VLOOKUP(Y$44, 'SC data'!$A:$C, 3, FALSE),0)</f>
        <v>12833540.790000001</v>
      </c>
      <c r="Z73" s="184">
        <f>IFERROR(VLOOKUP(Z$44, 'SC data'!$A:$C, 3, FALSE),0)</f>
        <v>0</v>
      </c>
      <c r="AA73" s="184">
        <f>IFERROR(VLOOKUP(AA$44, 'SC data'!$A:$C, 3, FALSE),0)</f>
        <v>1489522.9</v>
      </c>
      <c r="AB73" s="184">
        <f>IFERROR(VLOOKUP(AB$44, 'SC data'!$A:$C, 3, FALSE),0)</f>
        <v>65453623.900000013</v>
      </c>
      <c r="AC73" s="184">
        <f>IFERROR(VLOOKUP(AC$44, 'SC data'!$A:$C, 3, FALSE),0)</f>
        <v>26370323.769999996</v>
      </c>
      <c r="AD73" s="184">
        <f>IFERROR(VLOOKUP(AD$44, 'SC data'!$A:$C, 3, FALSE),0)</f>
        <v>0</v>
      </c>
      <c r="AE73" s="184">
        <f>IFERROR(VLOOKUP(AE$44, 'SC data'!$A:$C, 3, FALSE),0)</f>
        <v>2444307.5499999993</v>
      </c>
      <c r="AF73" s="184">
        <f>IFERROR(VLOOKUP(AF$44, 'SC data'!$A:$C, 3, FALSE),0)</f>
        <v>0</v>
      </c>
      <c r="AG73" s="184">
        <f>IFERROR(VLOOKUP(AG$44, 'SC data'!$A:$C, 3, FALSE),0)</f>
        <v>34034093.340000004</v>
      </c>
      <c r="AH73" s="184">
        <f>IFERROR(VLOOKUP(AH$44, 'SC data'!$A:$C, 3, FALSE),0)</f>
        <v>0</v>
      </c>
      <c r="AI73" s="184">
        <f>IFERROR(VLOOKUP(AI$44, 'SC data'!$A:$C, 3, FALSE),0)</f>
        <v>0</v>
      </c>
      <c r="AJ73" s="184">
        <f>IFERROR(VLOOKUP(AJ$44, 'SC data'!$A:$C, 3, FALSE),0)</f>
        <v>550091.36</v>
      </c>
      <c r="AK73" s="184">
        <f>IFERROR(VLOOKUP(AK$44, 'SC data'!$A:$C, 3, FALSE),0)</f>
        <v>1251694.8899999999</v>
      </c>
      <c r="AL73" s="184">
        <f>IFERROR(VLOOKUP(AL$44, 'SC data'!$A:$C, 3, FALSE),0)</f>
        <v>528664.41</v>
      </c>
      <c r="AM73" s="184">
        <f>IFERROR(VLOOKUP(AM$44, 'SC data'!$A:$C, 3, FALSE),0)</f>
        <v>0</v>
      </c>
      <c r="AN73" s="184">
        <f>IFERROR(VLOOKUP(AN$44, 'SC data'!$A:$C, 3, FALSE),0)</f>
        <v>0</v>
      </c>
      <c r="AO73" s="184">
        <f>IFERROR(VLOOKUP(AO$44, 'SC data'!$A:$C, 3, FALSE),0)</f>
        <v>0</v>
      </c>
      <c r="AP73" s="184">
        <f>IFERROR(VLOOKUP(AP$44, 'SC data'!$A:$C, 3, FALSE),0)</f>
        <v>0</v>
      </c>
      <c r="AQ73" s="184">
        <f>IFERROR(VLOOKUP(AQ$44, 'SC data'!$A:$C, 3, FALSE),0)</f>
        <v>0</v>
      </c>
      <c r="AR73" s="184">
        <f>IFERROR(VLOOKUP(AR$44, 'SC data'!$A:$C, 3, FALSE),0)</f>
        <v>0</v>
      </c>
      <c r="AS73" s="184">
        <f>IFERROR(VLOOKUP(AS$44, 'SC data'!$A:$C, 3, FALSE),0)</f>
        <v>0</v>
      </c>
      <c r="AT73" s="184">
        <f>IFERROR(VLOOKUP(AT$44, 'SC data'!$A:$C, 3, FALSE),0)</f>
        <v>0</v>
      </c>
      <c r="AU73" s="184">
        <f>IFERROR(VLOOKUP(AU$44, 'SC data'!$A:$C, 3, FALSE),0)</f>
        <v>0</v>
      </c>
      <c r="AV73" s="184">
        <f>IFERROR(VLOOKUP(AV$44, 'SC data'!$A:$C, 3, FALSE),0)-80327.12</f>
        <v>224098.92000000004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382566047.44000006</v>
      </c>
      <c r="CF73" s="252"/>
    </row>
    <row r="74" spans="1:84" ht="12.6" customHeight="1" x14ac:dyDescent="0.25">
      <c r="A74" s="171" t="s">
        <v>246</v>
      </c>
      <c r="B74" s="175"/>
      <c r="C74" s="184">
        <f>IFERROR(VLOOKUP(C$44, 'SC data'!$A:$D, 4, FALSE),0)</f>
        <v>147618.4</v>
      </c>
      <c r="D74" s="184">
        <f>IFERROR(VLOOKUP(D$44, 'SC data'!$A:$D, 4, FALSE),0)</f>
        <v>0</v>
      </c>
      <c r="E74" s="184">
        <f>IFERROR(VLOOKUP(E$44, 'SC data'!$A:$D, 4, FALSE),0)</f>
        <v>7988252.8599999994</v>
      </c>
      <c r="F74" s="184">
        <f>IFERROR(VLOOKUP(F$44, 'SC data'!$A:$D, 4, FALSE),0)</f>
        <v>0</v>
      </c>
      <c r="G74" s="184">
        <f>IFERROR(VLOOKUP(G$44, 'SC data'!$A:$D, 4, FALSE),0)</f>
        <v>0</v>
      </c>
      <c r="H74" s="184">
        <f>IFERROR(VLOOKUP(H$44, 'SC data'!$A:$D, 4, FALSE),0)</f>
        <v>0</v>
      </c>
      <c r="I74" s="184">
        <f>IFERROR(VLOOKUP(I$44, 'SC data'!$A:$D, 4, FALSE),0)</f>
        <v>0</v>
      </c>
      <c r="J74" s="184">
        <f>IFERROR(VLOOKUP(J$44, 'SC data'!$A:$D, 4, FALSE),0)</f>
        <v>0</v>
      </c>
      <c r="K74" s="184">
        <f>IFERROR(VLOOKUP(K$44, 'SC data'!$A:$D, 4, FALSE),0)</f>
        <v>0</v>
      </c>
      <c r="L74" s="184">
        <f>IFERROR(VLOOKUP(L$44, 'SC data'!$A:$D, 4, FALSE),0)</f>
        <v>0</v>
      </c>
      <c r="M74" s="184">
        <f>IFERROR(VLOOKUP(M$44, 'SC data'!$A:$D, 4, FALSE),0)</f>
        <v>0</v>
      </c>
      <c r="N74" s="184">
        <f>IFERROR(VLOOKUP(N$44, 'SC data'!$A:$D, 4, FALSE),0)</f>
        <v>0</v>
      </c>
      <c r="O74" s="184">
        <f>IFERROR(VLOOKUP(O$44, 'SC data'!$A:$D, 4, FALSE),0)</f>
        <v>0</v>
      </c>
      <c r="P74" s="184">
        <f>IFERROR(VLOOKUP(P$44, 'SC data'!$A:$D, 4, FALSE),0)</f>
        <v>106786011.15999998</v>
      </c>
      <c r="Q74" s="184">
        <f>IFERROR(VLOOKUP(Q$44, 'SC data'!$A:$D, 4, FALSE),0)</f>
        <v>13243365.590000002</v>
      </c>
      <c r="R74" s="184">
        <f>IFERROR(VLOOKUP(R$44, 'SC data'!$A:$D, 4, FALSE),0)</f>
        <v>0</v>
      </c>
      <c r="S74" s="184">
        <f>IFERROR(VLOOKUP(S$44, 'SC data'!$A:$D, 4, FALSE),0)</f>
        <v>0</v>
      </c>
      <c r="T74" s="184">
        <f>IFERROR(VLOOKUP(T$44, 'SC data'!$A:$D, 4, FALSE),0)</f>
        <v>177163.48000000004</v>
      </c>
      <c r="U74" s="184">
        <f>IFERROR(VLOOKUP(U$44, 'SC data'!$A:$D, 4, FALSE),0)</f>
        <v>24010680.429999996</v>
      </c>
      <c r="V74" s="184">
        <f>IFERROR(VLOOKUP(V$44, 'SC data'!$A:$D, 4, FALSE),0)</f>
        <v>0</v>
      </c>
      <c r="W74" s="184">
        <f>IFERROR(VLOOKUP(W$44, 'SC data'!$A:$D, 4, FALSE),0)</f>
        <v>0</v>
      </c>
      <c r="X74" s="184">
        <f>IFERROR(VLOOKUP(X$44, 'SC data'!$A:$D, 4, FALSE),0)</f>
        <v>54575661.789999992</v>
      </c>
      <c r="Y74" s="184">
        <f>IFERROR(VLOOKUP(Y$44, 'SC data'!$A:$D, 4, FALSE),0)</f>
        <v>47752289.330000006</v>
      </c>
      <c r="Z74" s="184">
        <f>IFERROR(VLOOKUP(Z$44, 'SC data'!$A:$D, 4, FALSE),0)</f>
        <v>0</v>
      </c>
      <c r="AA74" s="184">
        <f>IFERROR(VLOOKUP(AA$44, 'SC data'!$A:$D, 4, FALSE),0)</f>
        <v>3541836.2299999995</v>
      </c>
      <c r="AB74" s="184">
        <f>IFERROR(VLOOKUP(AB$44, 'SC data'!$A:$D, 4, FALSE),0)</f>
        <v>69706570.5</v>
      </c>
      <c r="AC74" s="184">
        <f>IFERROR(VLOOKUP(AC$44, 'SC data'!$A:$D, 4, FALSE),0)</f>
        <v>6149446.1600000001</v>
      </c>
      <c r="AD74" s="184">
        <f>IFERROR(VLOOKUP(AD$44, 'SC data'!$A:$D, 4, FALSE),0)</f>
        <v>0</v>
      </c>
      <c r="AE74" s="184">
        <f>IFERROR(VLOOKUP(AE$44, 'SC data'!$A:$D, 4, FALSE),0)</f>
        <v>5318359.62</v>
      </c>
      <c r="AF74" s="184">
        <f>IFERROR(VLOOKUP(AF$44, 'SC data'!$A:$D, 4, FALSE),0)</f>
        <v>0</v>
      </c>
      <c r="AG74" s="184">
        <f>IFERROR(VLOOKUP(AG$44, 'SC data'!$A:$D, 4, FALSE),0)</f>
        <v>114547279.35000001</v>
      </c>
      <c r="AH74" s="184">
        <f>IFERROR(VLOOKUP(AH$44, 'SC data'!$A:$D, 4, FALSE),0)</f>
        <v>0</v>
      </c>
      <c r="AI74" s="184">
        <f>IFERROR(VLOOKUP(AI$44, 'SC data'!$A:$D, 4, FALSE),0)</f>
        <v>0</v>
      </c>
      <c r="AJ74" s="184">
        <f>IFERROR(VLOOKUP(AJ$44, 'SC data'!$A:$D, 4, FALSE),0)</f>
        <v>3336385.44</v>
      </c>
      <c r="AK74" s="184">
        <f>IFERROR(VLOOKUP(AK$44, 'SC data'!$A:$D, 4, FALSE),0)</f>
        <v>608631.3899999999</v>
      </c>
      <c r="AL74" s="184">
        <f>IFERROR(VLOOKUP(AL$44, 'SC data'!$A:$D, 4, FALSE),0)</f>
        <v>218323.77000000002</v>
      </c>
      <c r="AM74" s="184">
        <f>IFERROR(VLOOKUP(AM$44, 'SC data'!$A:$D, 4, FALSE),0)</f>
        <v>0</v>
      </c>
      <c r="AN74" s="184">
        <f>IFERROR(VLOOKUP(AN$44, 'SC data'!$A:$D, 4, FALSE),0)</f>
        <v>0</v>
      </c>
      <c r="AO74" s="184">
        <f>IFERROR(VLOOKUP(AO$44, 'SC data'!$A:$D, 4, FALSE),0)</f>
        <v>0</v>
      </c>
      <c r="AP74" s="184">
        <f>IFERROR(VLOOKUP(AP$44, 'SC data'!$A:$D, 4, FALSE),0)</f>
        <v>0</v>
      </c>
      <c r="AQ74" s="184">
        <f>IFERROR(VLOOKUP(AQ$44, 'SC data'!$A:$D, 4, FALSE),0)</f>
        <v>0</v>
      </c>
      <c r="AR74" s="184">
        <f>IFERROR(VLOOKUP(AR$44, 'SC data'!$A:$D, 4, FALSE),0)</f>
        <v>0</v>
      </c>
      <c r="AS74" s="184">
        <f>IFERROR(VLOOKUP(AS$44, 'SC data'!$A:$D, 4, FALSE),0)</f>
        <v>0</v>
      </c>
      <c r="AT74" s="184">
        <f>IFERROR(VLOOKUP(AT$44, 'SC data'!$A:$D, 4, FALSE),0)</f>
        <v>0</v>
      </c>
      <c r="AU74" s="184">
        <f>IFERROR(VLOOKUP(AU$44, 'SC data'!$A:$D, 4, FALSE),0)</f>
        <v>0</v>
      </c>
      <c r="AV74" s="184">
        <f>IFERROR(VLOOKUP(AV$44, 'SC data'!$A:$D, 4, FALSE),0)+84811.26</f>
        <v>8350165.0899999999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466458040.58999997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16106996.039999999</v>
      </c>
      <c r="D75" s="195">
        <f t="shared" si="9"/>
        <v>0</v>
      </c>
      <c r="E75" s="195">
        <f t="shared" si="9"/>
        <v>69564598.890000001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206211176.27999997</v>
      </c>
      <c r="Q75" s="195">
        <f t="shared" si="9"/>
        <v>17445620.370000001</v>
      </c>
      <c r="R75" s="195">
        <f t="shared" si="9"/>
        <v>0</v>
      </c>
      <c r="S75" s="195">
        <f t="shared" si="9"/>
        <v>0</v>
      </c>
      <c r="T75" s="195">
        <f t="shared" si="9"/>
        <v>3231989.17</v>
      </c>
      <c r="U75" s="195">
        <f t="shared" si="9"/>
        <v>54031324.259999998</v>
      </c>
      <c r="V75" s="195">
        <f t="shared" si="9"/>
        <v>0</v>
      </c>
      <c r="W75" s="195">
        <f t="shared" si="9"/>
        <v>0</v>
      </c>
      <c r="X75" s="195">
        <f t="shared" si="9"/>
        <v>77723134.309999987</v>
      </c>
      <c r="Y75" s="195">
        <f t="shared" si="9"/>
        <v>60585830.120000005</v>
      </c>
      <c r="Z75" s="195">
        <f t="shared" si="9"/>
        <v>0</v>
      </c>
      <c r="AA75" s="195">
        <f t="shared" si="9"/>
        <v>5031359.129999999</v>
      </c>
      <c r="AB75" s="195">
        <f t="shared" si="9"/>
        <v>135160194.40000001</v>
      </c>
      <c r="AC75" s="195">
        <f t="shared" si="9"/>
        <v>32519769.929999996</v>
      </c>
      <c r="AD75" s="195">
        <f t="shared" si="9"/>
        <v>0</v>
      </c>
      <c r="AE75" s="195">
        <f t="shared" si="9"/>
        <v>7762667.1699999999</v>
      </c>
      <c r="AF75" s="195">
        <f t="shared" si="9"/>
        <v>0</v>
      </c>
      <c r="AG75" s="195">
        <f t="shared" si="9"/>
        <v>148581372.69</v>
      </c>
      <c r="AH75" s="195">
        <f t="shared" si="9"/>
        <v>0</v>
      </c>
      <c r="AI75" s="195">
        <f t="shared" si="9"/>
        <v>0</v>
      </c>
      <c r="AJ75" s="195">
        <f t="shared" si="9"/>
        <v>3886476.8</v>
      </c>
      <c r="AK75" s="195">
        <f t="shared" si="9"/>
        <v>1860326.2799999998</v>
      </c>
      <c r="AL75" s="195">
        <f t="shared" si="9"/>
        <v>746988.18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8574264.0099999998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849024088.02999985</v>
      </c>
      <c r="CF75" s="252"/>
    </row>
    <row r="76" spans="1:84" ht="12.6" customHeight="1" x14ac:dyDescent="0.25">
      <c r="A76" s="171" t="s">
        <v>248</v>
      </c>
      <c r="B76" s="175"/>
      <c r="C76" s="185">
        <v>4301</v>
      </c>
      <c r="D76" s="185">
        <v>0</v>
      </c>
      <c r="E76" s="185">
        <v>34779</v>
      </c>
      <c r="F76" s="185">
        <v>0</v>
      </c>
      <c r="G76" s="185">
        <v>0</v>
      </c>
      <c r="H76" s="185">
        <v>0</v>
      </c>
      <c r="I76" s="185">
        <v>0</v>
      </c>
      <c r="J76" s="185">
        <v>0</v>
      </c>
      <c r="K76" s="185">
        <v>0</v>
      </c>
      <c r="L76" s="185">
        <v>0</v>
      </c>
      <c r="M76" s="185">
        <v>0</v>
      </c>
      <c r="N76" s="185">
        <v>0</v>
      </c>
      <c r="O76" s="185">
        <v>0</v>
      </c>
      <c r="P76" s="185">
        <v>12678</v>
      </c>
      <c r="Q76" s="185">
        <v>3714</v>
      </c>
      <c r="R76" s="185">
        <v>0</v>
      </c>
      <c r="S76" s="185">
        <v>4966</v>
      </c>
      <c r="T76" s="185">
        <v>0</v>
      </c>
      <c r="U76" s="185">
        <v>9700</v>
      </c>
      <c r="V76" s="185">
        <v>0</v>
      </c>
      <c r="W76" s="185">
        <v>0</v>
      </c>
      <c r="X76" s="185">
        <v>521</v>
      </c>
      <c r="Y76" s="185">
        <v>12738</v>
      </c>
      <c r="Z76" s="185">
        <v>0</v>
      </c>
      <c r="AA76" s="185">
        <v>0</v>
      </c>
      <c r="AB76" s="185">
        <v>3728</v>
      </c>
      <c r="AC76" s="185">
        <v>1166</v>
      </c>
      <c r="AD76" s="185">
        <v>0</v>
      </c>
      <c r="AE76" s="185">
        <v>8325</v>
      </c>
      <c r="AF76" s="185">
        <v>0</v>
      </c>
      <c r="AG76" s="185">
        <v>10098</v>
      </c>
      <c r="AH76" s="185">
        <v>0</v>
      </c>
      <c r="AI76" s="185">
        <v>0</v>
      </c>
      <c r="AJ76" s="185">
        <v>0</v>
      </c>
      <c r="AK76" s="185">
        <v>979</v>
      </c>
      <c r="AL76" s="185">
        <v>490</v>
      </c>
      <c r="AM76" s="185">
        <v>0</v>
      </c>
      <c r="AN76" s="185">
        <v>0</v>
      </c>
      <c r="AO76" s="185">
        <v>0</v>
      </c>
      <c r="AP76" s="185">
        <v>0</v>
      </c>
      <c r="AQ76" s="185">
        <v>0</v>
      </c>
      <c r="AR76" s="185">
        <v>0</v>
      </c>
      <c r="AS76" s="185">
        <v>0</v>
      </c>
      <c r="AT76" s="185">
        <v>0</v>
      </c>
      <c r="AU76" s="185">
        <v>0</v>
      </c>
      <c r="AV76" s="185">
        <v>3117</v>
      </c>
      <c r="AW76" s="185">
        <v>0</v>
      </c>
      <c r="AX76" s="185">
        <v>0</v>
      </c>
      <c r="AY76" s="185">
        <v>0</v>
      </c>
      <c r="AZ76" s="185">
        <v>4337</v>
      </c>
      <c r="BA76" s="185">
        <v>457</v>
      </c>
      <c r="BB76" s="185">
        <v>0</v>
      </c>
      <c r="BC76" s="185">
        <v>0</v>
      </c>
      <c r="BD76" s="185">
        <v>0</v>
      </c>
      <c r="BE76" s="185">
        <v>27807</v>
      </c>
      <c r="BF76" s="185">
        <v>1306</v>
      </c>
      <c r="BG76" s="185">
        <v>0</v>
      </c>
      <c r="BH76" s="185">
        <v>0</v>
      </c>
      <c r="BI76" s="185">
        <v>650</v>
      </c>
      <c r="BJ76" s="185">
        <v>0</v>
      </c>
      <c r="BK76" s="185">
        <v>0</v>
      </c>
      <c r="BL76" s="185">
        <v>0</v>
      </c>
      <c r="BM76" s="185">
        <v>0</v>
      </c>
      <c r="BN76" s="185">
        <v>22166</v>
      </c>
      <c r="BO76" s="185">
        <v>0</v>
      </c>
      <c r="BP76" s="185">
        <v>0</v>
      </c>
      <c r="BQ76" s="185">
        <v>0</v>
      </c>
      <c r="BR76" s="185">
        <v>1269</v>
      </c>
      <c r="BS76" s="185">
        <v>0</v>
      </c>
      <c r="BT76" s="185">
        <v>0</v>
      </c>
      <c r="BU76" s="185">
        <v>0</v>
      </c>
      <c r="BV76" s="185">
        <v>309</v>
      </c>
      <c r="BW76" s="185">
        <v>0</v>
      </c>
      <c r="BX76" s="185">
        <v>0</v>
      </c>
      <c r="BY76" s="185">
        <v>1235</v>
      </c>
      <c r="BZ76" s="185">
        <v>0</v>
      </c>
      <c r="CA76" s="185">
        <v>0</v>
      </c>
      <c r="CB76" s="185">
        <v>0</v>
      </c>
      <c r="CC76" s="185">
        <v>0</v>
      </c>
      <c r="CD76" s="249" t="s">
        <v>221</v>
      </c>
      <c r="CE76" s="195">
        <f t="shared" si="8"/>
        <v>170836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6252.78</v>
      </c>
      <c r="D77" s="184"/>
      <c r="E77" s="184">
        <f>6351.29+40754.44+21911.67+240+338.75+594+40769</f>
        <v>110959.15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36155.56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153367.49</v>
      </c>
      <c r="CF77" s="195">
        <f>AY59-CE77</f>
        <v>-0.48999999999068677</v>
      </c>
    </row>
    <row r="78" spans="1:84" ht="12.6" customHeight="1" x14ac:dyDescent="0.25">
      <c r="A78" s="171" t="s">
        <v>250</v>
      </c>
      <c r="B78" s="175"/>
      <c r="C78" s="184">
        <v>1760.1847501118905</v>
      </c>
      <c r="D78" s="184">
        <v>0</v>
      </c>
      <c r="E78" s="184">
        <v>14233.30979403428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5188.4729741731107</v>
      </c>
      <c r="Q78" s="184">
        <v>1519.9549318566753</v>
      </c>
      <c r="R78" s="184">
        <v>0</v>
      </c>
      <c r="S78" s="184">
        <v>2032.3360774367932</v>
      </c>
      <c r="T78" s="184">
        <v>0</v>
      </c>
      <c r="U78" s="184">
        <v>3969.7261278970791</v>
      </c>
      <c r="V78" s="184">
        <v>0</v>
      </c>
      <c r="W78" s="184">
        <v>0</v>
      </c>
      <c r="X78" s="184">
        <v>213.21931058086372</v>
      </c>
      <c r="Y78" s="184">
        <v>5213.027981149793</v>
      </c>
      <c r="Z78" s="184">
        <v>0</v>
      </c>
      <c r="AA78" s="184">
        <v>0</v>
      </c>
      <c r="AB78" s="184">
        <v>1525.684433484568</v>
      </c>
      <c r="AC78" s="184">
        <v>477.1856355802056</v>
      </c>
      <c r="AD78" s="184">
        <v>0</v>
      </c>
      <c r="AE78" s="184">
        <v>3407.0072180147613</v>
      </c>
      <c r="AF78" s="184">
        <v>0</v>
      </c>
      <c r="AG78" s="184">
        <v>4132.6076741757424</v>
      </c>
      <c r="AH78" s="184">
        <v>0</v>
      </c>
      <c r="AI78" s="184">
        <v>0</v>
      </c>
      <c r="AJ78" s="184">
        <v>0</v>
      </c>
      <c r="AK78" s="184">
        <v>400.65586383621036</v>
      </c>
      <c r="AL78" s="184">
        <v>200.53255697624419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1275.6326124386801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187.02730313906858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266.01257558073212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0</v>
      </c>
      <c r="BT78" s="184">
        <v>0</v>
      </c>
      <c r="BU78" s="184">
        <v>0</v>
      </c>
      <c r="BV78" s="184">
        <v>126.45828592991725</v>
      </c>
      <c r="BW78" s="184">
        <v>0</v>
      </c>
      <c r="BX78" s="184">
        <v>0</v>
      </c>
      <c r="BY78" s="184">
        <v>505.42389360339098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46634.460000000014</v>
      </c>
      <c r="CF78" s="195"/>
    </row>
    <row r="79" spans="1:84" ht="12.6" customHeight="1" x14ac:dyDescent="0.25">
      <c r="A79" s="171" t="s">
        <v>251</v>
      </c>
      <c r="B79" s="175"/>
      <c r="C79" s="225">
        <v>39454.06</v>
      </c>
      <c r="D79" s="225">
        <v>0</v>
      </c>
      <c r="E79" s="225">
        <v>80788.73000000001</v>
      </c>
      <c r="F79" s="225">
        <v>0</v>
      </c>
      <c r="G79" s="225">
        <v>0</v>
      </c>
      <c r="H79" s="225">
        <v>0</v>
      </c>
      <c r="I79" s="225">
        <v>0</v>
      </c>
      <c r="J79" s="225">
        <v>0</v>
      </c>
      <c r="K79" s="225">
        <v>0</v>
      </c>
      <c r="L79" s="225">
        <v>0</v>
      </c>
      <c r="M79" s="225">
        <v>0</v>
      </c>
      <c r="N79" s="225">
        <v>0</v>
      </c>
      <c r="O79" s="225">
        <v>0</v>
      </c>
      <c r="P79" s="225">
        <v>280769.55</v>
      </c>
      <c r="Q79" s="225">
        <v>0</v>
      </c>
      <c r="R79" s="225">
        <v>0</v>
      </c>
      <c r="S79" s="225">
        <v>10637.58</v>
      </c>
      <c r="T79" s="225">
        <v>0</v>
      </c>
      <c r="U79" s="225">
        <v>0</v>
      </c>
      <c r="V79" s="225">
        <v>0</v>
      </c>
      <c r="W79" s="225">
        <v>0</v>
      </c>
      <c r="X79" s="225">
        <v>24874.54</v>
      </c>
      <c r="Y79" s="225">
        <v>29114.84</v>
      </c>
      <c r="Z79" s="225">
        <v>0</v>
      </c>
      <c r="AA79" s="225">
        <v>24503.81</v>
      </c>
      <c r="AB79" s="225">
        <v>0</v>
      </c>
      <c r="AC79" s="225">
        <v>0</v>
      </c>
      <c r="AD79" s="225">
        <v>0</v>
      </c>
      <c r="AE79" s="225">
        <v>8476.41</v>
      </c>
      <c r="AF79" s="225">
        <v>0</v>
      </c>
      <c r="AG79" s="225">
        <v>192609.14</v>
      </c>
      <c r="AH79" s="225">
        <v>0</v>
      </c>
      <c r="AI79" s="225">
        <v>0</v>
      </c>
      <c r="AJ79" s="225">
        <v>0</v>
      </c>
      <c r="AK79" s="225">
        <v>0</v>
      </c>
      <c r="AL79" s="225">
        <v>0</v>
      </c>
      <c r="AM79" s="225">
        <v>0</v>
      </c>
      <c r="AN79" s="225">
        <v>0</v>
      </c>
      <c r="AO79" s="225">
        <v>0</v>
      </c>
      <c r="AP79" s="225">
        <v>0</v>
      </c>
      <c r="AQ79" s="225">
        <v>0</v>
      </c>
      <c r="AR79" s="225">
        <v>0</v>
      </c>
      <c r="AS79" s="225">
        <v>0</v>
      </c>
      <c r="AT79" s="225">
        <v>0</v>
      </c>
      <c r="AU79" s="225">
        <v>0</v>
      </c>
      <c r="AV79" s="225">
        <v>15446.72</v>
      </c>
      <c r="AW79" s="225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706675.37999999989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20.710663461538463</v>
      </c>
      <c r="D80" s="187">
        <v>0</v>
      </c>
      <c r="E80" s="187">
        <v>70.846586538461537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48.627144230769233</v>
      </c>
      <c r="Q80" s="187">
        <v>11.490149038461539</v>
      </c>
      <c r="R80" s="187">
        <v>0</v>
      </c>
      <c r="S80" s="187">
        <v>0</v>
      </c>
      <c r="T80" s="187">
        <v>2.0503125</v>
      </c>
      <c r="U80" s="187">
        <v>0</v>
      </c>
      <c r="V80" s="187">
        <v>0</v>
      </c>
      <c r="W80" s="187">
        <v>0</v>
      </c>
      <c r="X80" s="187">
        <v>0</v>
      </c>
      <c r="Y80" s="187">
        <v>1.7640432692307693</v>
      </c>
      <c r="Z80" s="187">
        <v>0</v>
      </c>
      <c r="AA80" s="187">
        <v>0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42.247524038461535</v>
      </c>
      <c r="AH80" s="187">
        <v>0</v>
      </c>
      <c r="AI80" s="187">
        <v>0</v>
      </c>
      <c r="AJ80" s="187">
        <v>1.7651442307692307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f>0.22+1.83+9.92+2.17</f>
        <v>14.14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213.6415673076923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1268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1266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5772</v>
      </c>
      <c r="D111" s="174">
        <v>30254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21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75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106</v>
      </c>
    </row>
    <row r="128" spans="1:5" ht="12.6" customHeight="1" x14ac:dyDescent="0.25">
      <c r="A128" s="173" t="s">
        <v>292</v>
      </c>
      <c r="B128" s="172" t="s">
        <v>256</v>
      </c>
      <c r="C128" s="189">
        <v>106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3092</v>
      </c>
      <c r="C138" s="189">
        <v>1467</v>
      </c>
      <c r="D138" s="174">
        <f>1208+5</f>
        <v>1213</v>
      </c>
      <c r="E138" s="175">
        <f>SUM(B138:D138)</f>
        <v>5772</v>
      </c>
    </row>
    <row r="139" spans="1:6" ht="12.6" customHeight="1" x14ac:dyDescent="0.25">
      <c r="A139" s="173" t="s">
        <v>215</v>
      </c>
      <c r="B139" s="174">
        <v>17639</v>
      </c>
      <c r="C139" s="189">
        <v>7492</v>
      </c>
      <c r="D139" s="174">
        <v>5123</v>
      </c>
      <c r="E139" s="175">
        <f>SUM(B139:D139)</f>
        <v>30254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215161243.68000001</v>
      </c>
      <c r="C141" s="189">
        <v>95330207.709999993</v>
      </c>
      <c r="D141" s="174">
        <f>382566047.44-B141-C141</f>
        <v>72074596.049999997</v>
      </c>
      <c r="E141" s="175">
        <f>SUM(B141:D141)</f>
        <v>382566047.44</v>
      </c>
      <c r="F141" s="199"/>
    </row>
    <row r="142" spans="1:6" ht="12.6" customHeight="1" x14ac:dyDescent="0.25">
      <c r="A142" s="173" t="s">
        <v>246</v>
      </c>
      <c r="B142" s="174">
        <f>150277404.29+28970</f>
        <v>150306374.28999999</v>
      </c>
      <c r="C142" s="189">
        <f>149223013.09+7376</f>
        <v>149230389.09</v>
      </c>
      <c r="D142" s="174">
        <f>(466403749.59+54291)-B142-C142</f>
        <v>166921277.20999995</v>
      </c>
      <c r="E142" s="175">
        <f>SUM(B142:D142)</f>
        <v>466458040.58999991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3267973.34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60088.03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510468.96-21879.39</f>
        <v>488589.57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5831336.88-815548.64+380880.27-137874.19+53514.3-53456.67</f>
        <v>5258851.9499999993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118984.09-99574.82</f>
        <v>19409.26999999999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1265345.43+863821.73</f>
        <v>2129167.16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172295.14+126488.37+90265.79+30469.87+14234.32+2500+5744.78</f>
        <v>441998.27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11666077.589999998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1327702.3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683554.45+100840.76</f>
        <v>784395.21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2112097.5099999998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1029326.04-53469</f>
        <v>975857.04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119526.48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1095383.52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29774.7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6019921.3300000001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6049696.0300000003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112195.74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112195.74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f>1860280.7</f>
        <v>1860280.7</v>
      </c>
      <c r="C195" s="189"/>
      <c r="D195" s="174"/>
      <c r="E195" s="175">
        <f t="shared" ref="E195:E203" si="10">SUM(B195:C195)-D195</f>
        <v>1860280.7</v>
      </c>
    </row>
    <row r="196" spans="1:8" ht="12.6" customHeight="1" x14ac:dyDescent="0.25">
      <c r="A196" s="173" t="s">
        <v>333</v>
      </c>
      <c r="B196" s="174">
        <v>1808999.17</v>
      </c>
      <c r="C196" s="189"/>
      <c r="D196" s="174"/>
      <c r="E196" s="175">
        <f t="shared" si="10"/>
        <v>1808999.17</v>
      </c>
    </row>
    <row r="197" spans="1:8" ht="12.6" customHeight="1" x14ac:dyDescent="0.25">
      <c r="A197" s="173" t="s">
        <v>334</v>
      </c>
      <c r="B197" s="174">
        <v>30083486.449999999</v>
      </c>
      <c r="C197" s="189"/>
      <c r="D197" s="174"/>
      <c r="E197" s="175">
        <f t="shared" si="10"/>
        <v>30083486.449999999</v>
      </c>
    </row>
    <row r="198" spans="1:8" ht="12.6" customHeight="1" x14ac:dyDescent="0.25">
      <c r="A198" s="173" t="s">
        <v>335</v>
      </c>
      <c r="B198" s="174">
        <v>8135387.6799999997</v>
      </c>
      <c r="C198" s="189">
        <v>71790</v>
      </c>
      <c r="D198" s="174"/>
      <c r="E198" s="175">
        <f t="shared" si="10"/>
        <v>8207177.6799999997</v>
      </c>
    </row>
    <row r="199" spans="1:8" ht="12.6" customHeight="1" x14ac:dyDescent="0.25">
      <c r="A199" s="173" t="s">
        <v>336</v>
      </c>
      <c r="B199" s="174">
        <v>13920345.609999999</v>
      </c>
      <c r="C199" s="189"/>
      <c r="D199" s="174">
        <v>10031.469999999999</v>
      </c>
      <c r="E199" s="175">
        <f t="shared" si="10"/>
        <v>13910314.139999999</v>
      </c>
    </row>
    <row r="200" spans="1:8" ht="12.6" customHeight="1" x14ac:dyDescent="0.25">
      <c r="A200" s="173" t="s">
        <v>337</v>
      </c>
      <c r="B200" s="174">
        <v>57856472.170000002</v>
      </c>
      <c r="C200" s="189">
        <v>5454790.3899999997</v>
      </c>
      <c r="D200" s="174"/>
      <c r="E200" s="175">
        <f t="shared" si="10"/>
        <v>63311262.560000002</v>
      </c>
    </row>
    <row r="201" spans="1:8" ht="12.6" customHeight="1" x14ac:dyDescent="0.25">
      <c r="A201" s="173" t="s">
        <v>338</v>
      </c>
      <c r="B201" s="174"/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f>712379.38</f>
        <v>712379.38</v>
      </c>
      <c r="C202" s="189">
        <v>59384.56</v>
      </c>
      <c r="D202" s="174"/>
      <c r="E202" s="175">
        <f t="shared" si="10"/>
        <v>771763.94</v>
      </c>
    </row>
    <row r="203" spans="1:8" ht="12.6" customHeight="1" x14ac:dyDescent="0.25">
      <c r="A203" s="173" t="s">
        <v>340</v>
      </c>
      <c r="B203" s="174">
        <v>329368.14</v>
      </c>
      <c r="C203" s="189">
        <f>11965+324791.71</f>
        <v>336756.71</v>
      </c>
      <c r="D203" s="174"/>
      <c r="E203" s="175">
        <f t="shared" si="10"/>
        <v>666124.85000000009</v>
      </c>
    </row>
    <row r="204" spans="1:8" ht="12.6" customHeight="1" x14ac:dyDescent="0.25">
      <c r="A204" s="173" t="s">
        <v>203</v>
      </c>
      <c r="B204" s="175">
        <f>SUM(B195:B203)</f>
        <v>114706719.3</v>
      </c>
      <c r="C204" s="191">
        <f>SUM(C195:C203)</f>
        <v>5922721.6599999992</v>
      </c>
      <c r="D204" s="175">
        <f>SUM(D195:D203)</f>
        <v>10031.469999999999</v>
      </c>
      <c r="E204" s="175">
        <f>SUM(E195:E203)</f>
        <v>120619409.48999999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798683.89</v>
      </c>
      <c r="C209" s="189">
        <v>53867.89</v>
      </c>
      <c r="D209" s="174"/>
      <c r="E209" s="175">
        <f t="shared" ref="E209:E216" si="11">SUM(B209:C209)-D209</f>
        <v>852551.78</v>
      </c>
      <c r="H209" s="259"/>
    </row>
    <row r="210" spans="1:8" ht="12.6" customHeight="1" x14ac:dyDescent="0.25">
      <c r="A210" s="173" t="s">
        <v>334</v>
      </c>
      <c r="B210" s="174">
        <v>11459951.43</v>
      </c>
      <c r="C210" s="189">
        <v>881793.16</v>
      </c>
      <c r="D210" s="174"/>
      <c r="E210" s="175">
        <f t="shared" si="11"/>
        <v>12341744.59</v>
      </c>
      <c r="H210" s="259"/>
    </row>
    <row r="211" spans="1:8" ht="12.6" customHeight="1" x14ac:dyDescent="0.25">
      <c r="A211" s="173" t="s">
        <v>335</v>
      </c>
      <c r="B211" s="174">
        <v>2034461.45</v>
      </c>
      <c r="C211" s="189">
        <v>388070.29</v>
      </c>
      <c r="D211" s="174"/>
      <c r="E211" s="175">
        <f t="shared" si="11"/>
        <v>2422531.7399999998</v>
      </c>
      <c r="H211" s="259"/>
    </row>
    <row r="212" spans="1:8" ht="12.6" customHeight="1" x14ac:dyDescent="0.25">
      <c r="A212" s="173" t="s">
        <v>336</v>
      </c>
      <c r="B212" s="174">
        <v>10147009.49</v>
      </c>
      <c r="C212" s="189">
        <v>277863.93</v>
      </c>
      <c r="D212" s="174"/>
      <c r="E212" s="175">
        <f t="shared" si="11"/>
        <v>10424873.42</v>
      </c>
      <c r="H212" s="259"/>
    </row>
    <row r="213" spans="1:8" ht="12.6" customHeight="1" x14ac:dyDescent="0.25">
      <c r="A213" s="173" t="s">
        <v>337</v>
      </c>
      <c r="B213" s="174">
        <v>43132737.369999997</v>
      </c>
      <c r="C213" s="189">
        <v>3533464.3</v>
      </c>
      <c r="D213" s="174"/>
      <c r="E213" s="175">
        <f t="shared" si="11"/>
        <v>46666201.669999994</v>
      </c>
      <c r="H213" s="259"/>
    </row>
    <row r="214" spans="1:8" ht="12.6" customHeight="1" x14ac:dyDescent="0.25">
      <c r="A214" s="173" t="s">
        <v>338</v>
      </c>
      <c r="B214" s="174"/>
      <c r="C214" s="189"/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470020.52</v>
      </c>
      <c r="C215" s="189">
        <v>21703.33</v>
      </c>
      <c r="D215" s="174"/>
      <c r="E215" s="175">
        <f t="shared" si="11"/>
        <v>491723.85000000003</v>
      </c>
      <c r="H215" s="259"/>
    </row>
    <row r="216" spans="1:8" ht="12.6" customHeight="1" x14ac:dyDescent="0.25">
      <c r="A216" s="173" t="s">
        <v>340</v>
      </c>
      <c r="B216" s="174"/>
      <c r="C216" s="189"/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68042864.149999991</v>
      </c>
      <c r="C217" s="191">
        <f>SUM(C208:C216)</f>
        <v>5156762.9000000004</v>
      </c>
      <c r="D217" s="175">
        <f>SUM(D208:D216)</f>
        <v>0</v>
      </c>
      <c r="E217" s="175">
        <f>SUM(E208:E216)</f>
        <v>73199627.049999982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42" t="s">
        <v>1255</v>
      </c>
      <c r="C220" s="342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3841042.36</v>
      </c>
      <c r="D221" s="172">
        <f>C221</f>
        <v>3841042.36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180089385.36+82588+226075-3699291.1-461674+132831025.24+25268.72</f>
        <v>309093377.22000003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80285852.28+54168.48+139547946.84+9933.41</f>
        <v>219897901.01000002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f>17635868.27-35649.18-3107972.97+32438852.98+7898.63</f>
        <v>46938997.730000004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f>5669140.24+15918602.43+20500431.01+48188207.27+750.48+8414.03-17548.71</f>
        <v>90267996.75000003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f>2772156.15+6425169.33+2844.08</f>
        <v>9200169.5600000005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675398442.26999998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/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7198018.9400000004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f>9493867.13+939.04</f>
        <v>9494806.1699999999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16692825.109999999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f>$C$366</f>
        <v>8251911.0999999996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8251911.0999999996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704184220.84000003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-1556581.6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110090418.33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83900157.61+6846874.21</f>
        <v>90747031.819999993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1347819.65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3274106.46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104358.62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22513089.640000012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1860280.7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1808999.17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30083486.449999999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8207177.6799999997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13910314.140000001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63311262.560000002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771763.94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27153.21+638971.64</f>
        <v>666124.85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120619409.48999999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73199627.049999997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47419782.439999998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38752556.799999997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38752556.799999997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108685428.88000001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1598404.87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4552316.99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2469259.82+14287.94+1726901.68</f>
        <v>4210449.4399999995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1505409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-66864.09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1007496.56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12807212.770000001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1007496.56+1712396.76</f>
        <v>2719893.3200000003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2719893.3200000003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1007496.56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1712396.7600000002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94165819.420000002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108685428.95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108685428.88000001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382566047.44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466403749.59+54291</f>
        <v>466458040.58999997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849024088.02999997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3841042.36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683650353.37-909068.13-7334850.71-7992.26</f>
        <v>675398442.26999998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16692825.109999999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909068.13+7334850.71+7992.26</f>
        <v>8251911.0999999996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704184220.84000003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144839867.18999994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3904923.07+5391.33</f>
        <v>3910314.4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3910314.4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148750181.58999994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44284961.02+2603116.41</f>
        <v>46888077.430000007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11666077.59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6228302.6699999999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23444650.48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833680.57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33097594.89+642.09+605915.84+1647636</f>
        <v>35351788.82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5717311.2400000002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2112097.5099999998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1095383.52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29774.7+6019921.33</f>
        <v>6049696.0300000003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112195.74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42831.89+807.89+82158.45+4721.28+10180.65+790752.45+232798.07-29774.7+251815.25+58410.79</f>
        <v>1444702.02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140943963.62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7806217.9699999392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2598087.4700000002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10404305.43999994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10404305.43999994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St. Clare Hospital   H-0     FYE 06/30/2018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5772</v>
      </c>
      <c r="C414" s="194">
        <f>E138</f>
        <v>5772</v>
      </c>
      <c r="D414" s="179"/>
    </row>
    <row r="415" spans="1:5" ht="12.6" customHeight="1" x14ac:dyDescent="0.25">
      <c r="A415" s="179" t="s">
        <v>464</v>
      </c>
      <c r="B415" s="179">
        <f>D111</f>
        <v>30254</v>
      </c>
      <c r="C415" s="179">
        <f>E139</f>
        <v>30254</v>
      </c>
      <c r="D415" s="194">
        <f>SUM(C59:H59)+N59</f>
        <v>30254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46888077.430000007</v>
      </c>
      <c r="C427" s="179">
        <f t="shared" ref="C427:C434" si="13">CE61</f>
        <v>46888077.430000015</v>
      </c>
      <c r="D427" s="179"/>
    </row>
    <row r="428" spans="1:7" ht="12.6" customHeight="1" x14ac:dyDescent="0.25">
      <c r="A428" s="179" t="s">
        <v>3</v>
      </c>
      <c r="B428" s="179">
        <f t="shared" si="12"/>
        <v>11666077.59</v>
      </c>
      <c r="C428" s="179">
        <f t="shared" si="13"/>
        <v>11666079</v>
      </c>
      <c r="D428" s="179">
        <f>D173</f>
        <v>11666077.589999998</v>
      </c>
    </row>
    <row r="429" spans="1:7" ht="12.6" customHeight="1" x14ac:dyDescent="0.25">
      <c r="A429" s="179" t="s">
        <v>236</v>
      </c>
      <c r="B429" s="179">
        <f t="shared" si="12"/>
        <v>6228302.6699999999</v>
      </c>
      <c r="C429" s="179">
        <f t="shared" si="13"/>
        <v>6228302.6699999999</v>
      </c>
      <c r="D429" s="179"/>
    </row>
    <row r="430" spans="1:7" ht="12.6" customHeight="1" x14ac:dyDescent="0.25">
      <c r="A430" s="179" t="s">
        <v>237</v>
      </c>
      <c r="B430" s="179">
        <f t="shared" si="12"/>
        <v>23444650.48</v>
      </c>
      <c r="C430" s="179">
        <f t="shared" si="13"/>
        <v>23444650.480000004</v>
      </c>
      <c r="D430" s="179"/>
    </row>
    <row r="431" spans="1:7" ht="12.6" customHeight="1" x14ac:dyDescent="0.25">
      <c r="A431" s="179" t="s">
        <v>444</v>
      </c>
      <c r="B431" s="179">
        <f t="shared" si="12"/>
        <v>833680.57</v>
      </c>
      <c r="C431" s="179">
        <f t="shared" si="13"/>
        <v>833680.57</v>
      </c>
      <c r="D431" s="179"/>
    </row>
    <row r="432" spans="1:7" ht="12.6" customHeight="1" x14ac:dyDescent="0.25">
      <c r="A432" s="179" t="s">
        <v>445</v>
      </c>
      <c r="B432" s="179">
        <f t="shared" si="12"/>
        <v>35351788.82</v>
      </c>
      <c r="C432" s="179">
        <f t="shared" si="13"/>
        <v>35351788.82155738</v>
      </c>
      <c r="D432" s="179"/>
    </row>
    <row r="433" spans="1:7" ht="12.6" customHeight="1" x14ac:dyDescent="0.25">
      <c r="A433" s="179" t="s">
        <v>6</v>
      </c>
      <c r="B433" s="179">
        <f t="shared" si="12"/>
        <v>5717311.2400000002</v>
      </c>
      <c r="C433" s="179">
        <f t="shared" si="13"/>
        <v>5717314</v>
      </c>
      <c r="D433" s="179">
        <f>C217</f>
        <v>5156762.9000000004</v>
      </c>
    </row>
    <row r="434" spans="1:7" ht="12.6" customHeight="1" x14ac:dyDescent="0.25">
      <c r="A434" s="179" t="s">
        <v>474</v>
      </c>
      <c r="B434" s="179">
        <f t="shared" si="12"/>
        <v>2112097.5099999998</v>
      </c>
      <c r="C434" s="179">
        <f t="shared" si="13"/>
        <v>2112097.5100000002</v>
      </c>
      <c r="D434" s="179">
        <f>D177</f>
        <v>2112097.5099999998</v>
      </c>
    </row>
    <row r="435" spans="1:7" ht="12.6" customHeight="1" x14ac:dyDescent="0.25">
      <c r="A435" s="179" t="s">
        <v>447</v>
      </c>
      <c r="B435" s="179">
        <f t="shared" si="12"/>
        <v>1095383.52</v>
      </c>
      <c r="C435" s="179"/>
      <c r="D435" s="179">
        <f>D181</f>
        <v>1095383.52</v>
      </c>
    </row>
    <row r="436" spans="1:7" ht="12.6" customHeight="1" x14ac:dyDescent="0.25">
      <c r="A436" s="179" t="s">
        <v>475</v>
      </c>
      <c r="B436" s="179">
        <f t="shared" si="12"/>
        <v>6049696.0300000003</v>
      </c>
      <c r="C436" s="179"/>
      <c r="D436" s="179">
        <f>D186</f>
        <v>6049696.0300000003</v>
      </c>
    </row>
    <row r="437" spans="1:7" ht="12.6" customHeight="1" x14ac:dyDescent="0.25">
      <c r="A437" s="194" t="s">
        <v>449</v>
      </c>
      <c r="B437" s="194">
        <f t="shared" si="12"/>
        <v>112195.74</v>
      </c>
      <c r="C437" s="194"/>
      <c r="D437" s="194">
        <f>D190</f>
        <v>112195.74</v>
      </c>
    </row>
    <row r="438" spans="1:7" ht="12.6" customHeight="1" x14ac:dyDescent="0.25">
      <c r="A438" s="194" t="s">
        <v>476</v>
      </c>
      <c r="B438" s="194">
        <f>C386+C387+C388</f>
        <v>7257275.290000001</v>
      </c>
      <c r="C438" s="194">
        <f>CD69</f>
        <v>7297657.1299999999</v>
      </c>
      <c r="D438" s="194">
        <f>D181+D186+D190</f>
        <v>7257275.290000001</v>
      </c>
    </row>
    <row r="439" spans="1:7" ht="12.6" customHeight="1" x14ac:dyDescent="0.25">
      <c r="A439" s="179" t="s">
        <v>451</v>
      </c>
      <c r="B439" s="194">
        <f>C389</f>
        <v>1444702.02</v>
      </c>
      <c r="C439" s="194">
        <f>SUM(C69:CC69)</f>
        <v>1404320.1800000002</v>
      </c>
      <c r="D439" s="179"/>
    </row>
    <row r="440" spans="1:7" ht="12.6" customHeight="1" x14ac:dyDescent="0.25">
      <c r="A440" s="179" t="s">
        <v>477</v>
      </c>
      <c r="B440" s="194">
        <f>B438+B439</f>
        <v>8701977.3100000005</v>
      </c>
      <c r="C440" s="194">
        <f>CE69</f>
        <v>8701977.3100000005</v>
      </c>
      <c r="D440" s="179"/>
    </row>
    <row r="441" spans="1:7" ht="12.6" customHeight="1" x14ac:dyDescent="0.25">
      <c r="A441" s="179" t="s">
        <v>478</v>
      </c>
      <c r="B441" s="179">
        <f>D390</f>
        <v>140943963.62</v>
      </c>
      <c r="C441" s="179">
        <f>SUM(C427:C437)+C440</f>
        <v>140943967.79155737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3841042.36</v>
      </c>
      <c r="C444" s="179">
        <f>C363</f>
        <v>3841042.36</v>
      </c>
      <c r="D444" s="179"/>
    </row>
    <row r="445" spans="1:7" ht="12.6" customHeight="1" x14ac:dyDescent="0.25">
      <c r="A445" s="179" t="s">
        <v>343</v>
      </c>
      <c r="B445" s="179">
        <f>D229</f>
        <v>675398442.26999998</v>
      </c>
      <c r="C445" s="179">
        <f>C364</f>
        <v>675398442.26999998</v>
      </c>
      <c r="D445" s="179"/>
    </row>
    <row r="446" spans="1:7" ht="12.6" customHeight="1" x14ac:dyDescent="0.25">
      <c r="A446" s="179" t="s">
        <v>351</v>
      </c>
      <c r="B446" s="179">
        <f>D236</f>
        <v>16692825.109999999</v>
      </c>
      <c r="C446" s="179">
        <f>C365</f>
        <v>16692825.109999999</v>
      </c>
      <c r="D446" s="179"/>
    </row>
    <row r="447" spans="1:7" ht="12.6" customHeight="1" x14ac:dyDescent="0.25">
      <c r="A447" s="179" t="s">
        <v>356</v>
      </c>
      <c r="B447" s="179">
        <f>D240</f>
        <v>8251911.0999999996</v>
      </c>
      <c r="C447" s="179">
        <f>C366</f>
        <v>8251911.0999999996</v>
      </c>
      <c r="D447" s="179"/>
    </row>
    <row r="448" spans="1:7" ht="12.6" customHeight="1" x14ac:dyDescent="0.25">
      <c r="A448" s="179" t="s">
        <v>358</v>
      </c>
      <c r="B448" s="179">
        <f>D242</f>
        <v>704184220.84000003</v>
      </c>
      <c r="C448" s="179">
        <f>D367</f>
        <v>704184220.84000003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0</v>
      </c>
    </row>
    <row r="454" spans="1:7" ht="12.6" customHeight="1" x14ac:dyDescent="0.25">
      <c r="A454" s="179" t="s">
        <v>168</v>
      </c>
      <c r="B454" s="179">
        <f>C233</f>
        <v>7198018.9400000004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9494806.1699999999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3910314.4</v>
      </c>
      <c r="C458" s="194">
        <f>CE70</f>
        <v>3910314.3999999994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382566047.44</v>
      </c>
      <c r="C463" s="194">
        <f>CE73</f>
        <v>382566047.44000006</v>
      </c>
      <c r="D463" s="194">
        <f>E141+E147+E153</f>
        <v>382566047.44</v>
      </c>
    </row>
    <row r="464" spans="1:7" ht="12.6" customHeight="1" x14ac:dyDescent="0.25">
      <c r="A464" s="179" t="s">
        <v>246</v>
      </c>
      <c r="B464" s="194">
        <f>C360</f>
        <v>466458040.58999997</v>
      </c>
      <c r="C464" s="194">
        <f>CE74</f>
        <v>466458040.58999997</v>
      </c>
      <c r="D464" s="194">
        <f>E142+E148+E154</f>
        <v>466458040.58999991</v>
      </c>
    </row>
    <row r="465" spans="1:7" ht="12.6" customHeight="1" x14ac:dyDescent="0.25">
      <c r="A465" s="179" t="s">
        <v>247</v>
      </c>
      <c r="B465" s="194">
        <f>D361</f>
        <v>849024088.02999997</v>
      </c>
      <c r="C465" s="194">
        <f>CE75</f>
        <v>849024088.02999985</v>
      </c>
      <c r="D465" s="194">
        <f>D463+D464</f>
        <v>849024088.02999997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1860280.7</v>
      </c>
      <c r="C468" s="179">
        <f>E195</f>
        <v>1860280.7</v>
      </c>
      <c r="D468" s="179"/>
    </row>
    <row r="469" spans="1:7" ht="12.6" customHeight="1" x14ac:dyDescent="0.25">
      <c r="A469" s="179" t="s">
        <v>333</v>
      </c>
      <c r="B469" s="179">
        <f t="shared" si="14"/>
        <v>1808999.17</v>
      </c>
      <c r="C469" s="179">
        <f>E196</f>
        <v>1808999.17</v>
      </c>
      <c r="D469" s="179"/>
    </row>
    <row r="470" spans="1:7" ht="12.6" customHeight="1" x14ac:dyDescent="0.25">
      <c r="A470" s="179" t="s">
        <v>334</v>
      </c>
      <c r="B470" s="179">
        <f t="shared" si="14"/>
        <v>30083486.449999999</v>
      </c>
      <c r="C470" s="179">
        <f>E197</f>
        <v>30083486.449999999</v>
      </c>
      <c r="D470" s="179"/>
    </row>
    <row r="471" spans="1:7" ht="12.6" customHeight="1" x14ac:dyDescent="0.25">
      <c r="A471" s="179" t="s">
        <v>494</v>
      </c>
      <c r="B471" s="179">
        <f t="shared" si="14"/>
        <v>8207177.6799999997</v>
      </c>
      <c r="C471" s="179">
        <f>E198</f>
        <v>8207177.6799999997</v>
      </c>
      <c r="D471" s="179"/>
    </row>
    <row r="472" spans="1:7" ht="12.6" customHeight="1" x14ac:dyDescent="0.25">
      <c r="A472" s="179" t="s">
        <v>377</v>
      </c>
      <c r="B472" s="179">
        <f t="shared" si="14"/>
        <v>13910314.140000001</v>
      </c>
      <c r="C472" s="179">
        <f>E199</f>
        <v>13910314.139999999</v>
      </c>
      <c r="D472" s="179"/>
    </row>
    <row r="473" spans="1:7" ht="12.6" customHeight="1" x14ac:dyDescent="0.25">
      <c r="A473" s="179" t="s">
        <v>495</v>
      </c>
      <c r="B473" s="179">
        <f t="shared" si="14"/>
        <v>63311262.560000002</v>
      </c>
      <c r="C473" s="179">
        <f>SUM(E200:E201)</f>
        <v>63311262.560000002</v>
      </c>
      <c r="D473" s="179"/>
    </row>
    <row r="474" spans="1:7" ht="12.6" customHeight="1" x14ac:dyDescent="0.25">
      <c r="A474" s="179" t="s">
        <v>339</v>
      </c>
      <c r="B474" s="179">
        <f t="shared" si="14"/>
        <v>771763.94</v>
      </c>
      <c r="C474" s="179">
        <f>E202</f>
        <v>771763.94</v>
      </c>
      <c r="D474" s="179"/>
    </row>
    <row r="475" spans="1:7" ht="12.6" customHeight="1" x14ac:dyDescent="0.25">
      <c r="A475" s="179" t="s">
        <v>340</v>
      </c>
      <c r="B475" s="179">
        <f t="shared" si="14"/>
        <v>666124.85</v>
      </c>
      <c r="C475" s="179">
        <f>E203</f>
        <v>666124.85000000009</v>
      </c>
      <c r="D475" s="179"/>
    </row>
    <row r="476" spans="1:7" ht="12.6" customHeight="1" x14ac:dyDescent="0.25">
      <c r="A476" s="179" t="s">
        <v>203</v>
      </c>
      <c r="B476" s="179">
        <f>D275</f>
        <v>120619409.48999999</v>
      </c>
      <c r="C476" s="179">
        <f>E204</f>
        <v>120619409.48999999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73199627.049999997</v>
      </c>
      <c r="C478" s="179">
        <f>E217</f>
        <v>73199627.049999982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108685428.88000001</v>
      </c>
    </row>
    <row r="482" spans="1:12" ht="12.6" customHeight="1" x14ac:dyDescent="0.25">
      <c r="A482" s="180" t="s">
        <v>499</v>
      </c>
      <c r="C482" s="180">
        <f>D339</f>
        <v>108685428.95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St. Clare Hospital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4545511.74</v>
      </c>
      <c r="C496" s="240">
        <f>C71</f>
        <v>5008182.2</v>
      </c>
      <c r="D496" s="240">
        <f>'Prior Year'!C59</f>
        <v>2777</v>
      </c>
      <c r="E496" s="180">
        <f>C59</f>
        <v>3193</v>
      </c>
      <c r="F496" s="263">
        <f t="shared" ref="F496:G511" si="15">IF(B496=0,"",IF(D496=0,"",B496/D496))</f>
        <v>1636.8425423118474</v>
      </c>
      <c r="G496" s="264">
        <f t="shared" si="15"/>
        <v>1568.4880050109616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0</v>
      </c>
      <c r="C497" s="240">
        <f>D71</f>
        <v>0</v>
      </c>
      <c r="D497" s="240">
        <f>'Prior Year'!D59</f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50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14265270.5</v>
      </c>
      <c r="C498" s="240">
        <f>E71</f>
        <v>13911010.390000001</v>
      </c>
      <c r="D498" s="240">
        <f>'Prior Year'!E59</f>
        <v>27385</v>
      </c>
      <c r="E498" s="180">
        <f>E59</f>
        <v>27061</v>
      </c>
      <c r="F498" s="263">
        <f t="shared" si="15"/>
        <v>520.91548292861057</v>
      </c>
      <c r="G498" s="263">
        <f t="shared" si="15"/>
        <v>514.06120948967146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0</v>
      </c>
      <c r="C499" s="240">
        <f>F71</f>
        <v>0</v>
      </c>
      <c r="D499" s="240">
        <f>'Prior Year'!F59</f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0</v>
      </c>
      <c r="C503" s="240">
        <f>J71</f>
        <v>0</v>
      </c>
      <c r="D503" s="240">
        <f>'Prior Year'!J59</f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151422.55000000002</v>
      </c>
      <c r="C507" s="240">
        <f>N71</f>
        <v>1465.8899999999999</v>
      </c>
      <c r="D507" s="240">
        <f>'Prior Year'!N59</f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23583090.483167794</v>
      </c>
      <c r="C509" s="240">
        <f>P71</f>
        <v>23844921.889092878</v>
      </c>
      <c r="D509" s="240">
        <f>'Prior Year'!P59</f>
        <v>466849</v>
      </c>
      <c r="E509" s="180">
        <f>P59</f>
        <v>391182</v>
      </c>
      <c r="F509" s="263">
        <f t="shared" si="15"/>
        <v>50.515456781888346</v>
      </c>
      <c r="G509" s="263">
        <f t="shared" si="15"/>
        <v>60.95608154028784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2544242.7100000004</v>
      </c>
      <c r="C510" s="240">
        <f>Q71</f>
        <v>2389355.9899999998</v>
      </c>
      <c r="D510" s="240">
        <f>'Prior Year'!Q59</f>
        <v>1059375</v>
      </c>
      <c r="E510" s="180">
        <f>Q59</f>
        <v>12433</v>
      </c>
      <c r="F510" s="263">
        <f t="shared" si="15"/>
        <v>2.4016450359882011</v>
      </c>
      <c r="G510" s="263">
        <f t="shared" si="15"/>
        <v>192.17855626156197</v>
      </c>
      <c r="H510" s="265">
        <f t="shared" si="16"/>
        <v>79.019550508839686</v>
      </c>
      <c r="I510" s="267" t="s">
        <v>1653</v>
      </c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0</v>
      </c>
      <c r="C511" s="240">
        <f>R71</f>
        <v>0</v>
      </c>
      <c r="D511" s="240">
        <f>'Prior Year'!R59</f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1175555.5143583999</v>
      </c>
      <c r="C512" s="240">
        <f>S71</f>
        <v>1313417.9908367998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388425.45</v>
      </c>
      <c r="C513" s="240">
        <f>T71</f>
        <v>424777.58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4539160.8100000005</v>
      </c>
      <c r="C514" s="240">
        <f>U71</f>
        <v>4616572.5</v>
      </c>
      <c r="D514" s="240">
        <f>'Prior Year'!U59</f>
        <v>562263</v>
      </c>
      <c r="E514" s="180">
        <f>U59</f>
        <v>513694</v>
      </c>
      <c r="F514" s="263">
        <f t="shared" si="17"/>
        <v>8.0730206504785134</v>
      </c>
      <c r="G514" s="263">
        <f t="shared" si="17"/>
        <v>8.9870088029060096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0</v>
      </c>
      <c r="C515" s="240">
        <f>V71</f>
        <v>0</v>
      </c>
      <c r="D515" s="240">
        <f>'Prior Year'!V59</f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0</v>
      </c>
      <c r="C516" s="240">
        <f>W71</f>
        <v>0</v>
      </c>
      <c r="D516" s="240">
        <f>'Prior Year'!W59</f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910803.59</v>
      </c>
      <c r="C517" s="240">
        <f>X71</f>
        <v>813673.24000000011</v>
      </c>
      <c r="D517" s="240">
        <f>'Prior Year'!X59</f>
        <v>51684</v>
      </c>
      <c r="E517" s="180">
        <f>X59</f>
        <v>14883</v>
      </c>
      <c r="F517" s="263">
        <f t="shared" si="17"/>
        <v>17.622544501199599</v>
      </c>
      <c r="G517" s="263">
        <f t="shared" si="17"/>
        <v>54.671318954511868</v>
      </c>
      <c r="H517" s="265">
        <f t="shared" si="16"/>
        <v>2.1023510226227713</v>
      </c>
      <c r="I517" s="267" t="s">
        <v>1654</v>
      </c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4985942.24</v>
      </c>
      <c r="C518" s="240">
        <f>Y71</f>
        <v>5423049.5800000001</v>
      </c>
      <c r="D518" s="240">
        <f>'Prior Year'!Y59</f>
        <v>242610</v>
      </c>
      <c r="E518" s="180">
        <f>Y59</f>
        <v>115612</v>
      </c>
      <c r="F518" s="263">
        <f t="shared" si="17"/>
        <v>20.5512643337043</v>
      </c>
      <c r="G518" s="263">
        <f t="shared" si="17"/>
        <v>46.907324326194512</v>
      </c>
      <c r="H518" s="265">
        <f t="shared" si="16"/>
        <v>1.2824544302739556</v>
      </c>
      <c r="I518" s="267" t="s">
        <v>1654</v>
      </c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0</v>
      </c>
      <c r="C519" s="240">
        <f>Z71</f>
        <v>0</v>
      </c>
      <c r="D519" s="240">
        <f>'Prior Year'!Z59</f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631668.57999999984</v>
      </c>
      <c r="C520" s="240">
        <f>AA71</f>
        <v>622163.69999999995</v>
      </c>
      <c r="D520" s="240">
        <f>'Prior Year'!AA59</f>
        <v>10598</v>
      </c>
      <c r="E520" s="180">
        <f>AA59</f>
        <v>933</v>
      </c>
      <c r="F520" s="263">
        <f t="shared" si="17"/>
        <v>59.602621249292305</v>
      </c>
      <c r="G520" s="263">
        <f t="shared" si="17"/>
        <v>666.84212218649509</v>
      </c>
      <c r="H520" s="265">
        <f t="shared" si="16"/>
        <v>10.188134149291511</v>
      </c>
      <c r="I520" s="267" t="s">
        <v>1654</v>
      </c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10451191.379999999</v>
      </c>
      <c r="C521" s="240">
        <f>AB71</f>
        <v>9899520.3999999985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1619070.4700000002</v>
      </c>
      <c r="C522" s="240">
        <f>AC71</f>
        <v>1725242.03</v>
      </c>
      <c r="D522" s="240">
        <f>'Prior Year'!AC59</f>
        <v>74005</v>
      </c>
      <c r="E522" s="180">
        <f>AC59</f>
        <v>56948</v>
      </c>
      <c r="F522" s="263">
        <f t="shared" si="17"/>
        <v>21.877852442402542</v>
      </c>
      <c r="G522" s="263">
        <f t="shared" si="17"/>
        <v>30.295041616913675</v>
      </c>
      <c r="H522" s="265">
        <f t="shared" si="16"/>
        <v>0.38473562232266301</v>
      </c>
      <c r="I522" s="267" t="s">
        <v>1654</v>
      </c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1988367.59</v>
      </c>
      <c r="C524" s="240">
        <f>AE71</f>
        <v>1916276.1400000001</v>
      </c>
      <c r="D524" s="240">
        <f>'Prior Year'!AE59</f>
        <v>50631</v>
      </c>
      <c r="E524" s="180">
        <f>AE59</f>
        <v>43888</v>
      </c>
      <c r="F524" s="263">
        <f t="shared" si="17"/>
        <v>39.271742410776007</v>
      </c>
      <c r="G524" s="263">
        <f t="shared" si="17"/>
        <v>43.662872311337956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11665838.810000002</v>
      </c>
      <c r="C526" s="240">
        <f>AG71</f>
        <v>12312786.920000002</v>
      </c>
      <c r="D526" s="240">
        <f>'Prior Year'!AG59</f>
        <v>46388</v>
      </c>
      <c r="E526" s="180">
        <f>AG59</f>
        <v>39571</v>
      </c>
      <c r="F526" s="263">
        <f t="shared" si="17"/>
        <v>251.48397883073213</v>
      </c>
      <c r="G526" s="263">
        <f t="shared" si="17"/>
        <v>311.15683000176904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0</v>
      </c>
      <c r="C528" s="240">
        <f>AI71</f>
        <v>0</v>
      </c>
      <c r="D528" s="240">
        <f>'Prior Year'!AI59</f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1210748.28</v>
      </c>
      <c r="C529" s="240">
        <f>AJ71</f>
        <v>1326517.0900000001</v>
      </c>
      <c r="D529" s="240">
        <f>'Prior Year'!AJ59</f>
        <v>7439</v>
      </c>
      <c r="E529" s="180">
        <f>AJ59</f>
        <v>6818</v>
      </c>
      <c r="F529" s="263">
        <f t="shared" si="18"/>
        <v>162.75685979298294</v>
      </c>
      <c r="G529" s="263">
        <f t="shared" si="18"/>
        <v>194.56102816075096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347885.94</v>
      </c>
      <c r="C530" s="240">
        <f>AK71</f>
        <v>369748.05999999994</v>
      </c>
      <c r="D530" s="240">
        <f>'Prior Year'!AK59</f>
        <v>7898</v>
      </c>
      <c r="E530" s="180">
        <f>AK59</f>
        <v>7984</v>
      </c>
      <c r="F530" s="263">
        <f t="shared" si="18"/>
        <v>44.047346163585715</v>
      </c>
      <c r="G530" s="263">
        <f t="shared" si="18"/>
        <v>46.311129759519034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86773.699999999983</v>
      </c>
      <c r="C531" s="240">
        <f>AL71</f>
        <v>95430.34</v>
      </c>
      <c r="D531" s="240">
        <f>'Prior Year'!AL59</f>
        <v>1309</v>
      </c>
      <c r="E531" s="180">
        <f>AL59</f>
        <v>1744</v>
      </c>
      <c r="F531" s="263">
        <f t="shared" si="18"/>
        <v>66.290068754774623</v>
      </c>
      <c r="G531" s="263">
        <f t="shared" si="18"/>
        <v>54.719231651376148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0</v>
      </c>
      <c r="C535" s="240">
        <f>AP71</f>
        <v>0</v>
      </c>
      <c r="D535" s="240">
        <f>'Prior Year'!AP59</f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0</v>
      </c>
      <c r="D536" s="240">
        <f>'Prior Year'!AQ59</f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0</v>
      </c>
      <c r="C537" s="240">
        <f>AR71</f>
        <v>0</v>
      </c>
      <c r="D537" s="240">
        <f>'Prior Year'!AR59</f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2126266.7232000004</v>
      </c>
      <c r="C541" s="240">
        <f>AV71</f>
        <v>2710096.6676000003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94075.936000000016</v>
      </c>
      <c r="C543" s="240">
        <f>AX71</f>
        <v>494.18959999999998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0</v>
      </c>
      <c r="C544" s="240">
        <f>AY71</f>
        <v>0</v>
      </c>
      <c r="D544" s="240">
        <f>'Prior Year'!AY59</f>
        <v>156895</v>
      </c>
      <c r="E544" s="180">
        <f>AY59</f>
        <v>153367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2546771.5000000005</v>
      </c>
      <c r="C545" s="240">
        <f>AZ71</f>
        <v>2652128.2600000002</v>
      </c>
      <c r="D545" s="240">
        <f>'Prior Year'!AZ59</f>
        <v>363186</v>
      </c>
      <c r="E545" s="180">
        <f>AZ59</f>
        <v>291867</v>
      </c>
      <c r="F545" s="263">
        <f t="shared" si="19"/>
        <v>7.0123063664348306</v>
      </c>
      <c r="G545" s="263">
        <f t="shared" si="19"/>
        <v>9.0867698643560253</v>
      </c>
      <c r="H545" s="265">
        <f t="shared" si="16"/>
        <v>0.29583184041285482</v>
      </c>
      <c r="I545" s="267" t="s">
        <v>1655</v>
      </c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-3527.159999999998</v>
      </c>
      <c r="C546" s="240">
        <f>BA71</f>
        <v>44964.480000000003</v>
      </c>
      <c r="D546" s="240">
        <f>'Prior Year'!BA59</f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169781.33273062244</v>
      </c>
      <c r="C548" s="240">
        <f>BC71</f>
        <v>148686.85834522254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5094522.2628000006</v>
      </c>
      <c r="C550" s="240">
        <f>BE71</f>
        <v>5247742.9247999992</v>
      </c>
      <c r="D550" s="240">
        <f>'Prior Year'!BE59</f>
        <v>167912</v>
      </c>
      <c r="E550" s="180">
        <f>BE59</f>
        <v>170836</v>
      </c>
      <c r="F550" s="263">
        <f t="shared" si="19"/>
        <v>30.340429884701514</v>
      </c>
      <c r="G550" s="263">
        <f t="shared" si="19"/>
        <v>30.718015668828581</v>
      </c>
      <c r="H550" s="265" t="str">
        <f t="shared" si="16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1595150.25</v>
      </c>
      <c r="C551" s="240">
        <f>BF71</f>
        <v>1685082.5999999999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229196.432</v>
      </c>
      <c r="C552" s="240">
        <f>BG71</f>
        <v>23884.0736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611632.77120000008</v>
      </c>
      <c r="C553" s="240">
        <f>BH71</f>
        <v>46145.522400000002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8434.9199999999983</v>
      </c>
      <c r="C554" s="240">
        <f>BI71</f>
        <v>17962.349999999991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336308.81519999995</v>
      </c>
      <c r="C555" s="240">
        <f>BJ71</f>
        <v>419027.14051848004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1456577.4555350796</v>
      </c>
      <c r="C556" s="240">
        <f>BK71</f>
        <v>1667332.22141136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1852906.7627999999</v>
      </c>
      <c r="C557" s="240">
        <f>BL71</f>
        <v>2028521.8890211196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5769613.4798055999</v>
      </c>
      <c r="C559" s="240">
        <f>BN71</f>
        <v>8048846.28567624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189903.95999999996</v>
      </c>
      <c r="C560" s="240">
        <f>BO71</f>
        <v>230762.26879999999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1221172.7096000002</v>
      </c>
      <c r="C561" s="240">
        <f>BP71</f>
        <v>302509.9792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427155.1936</v>
      </c>
      <c r="C563" s="240">
        <f>BR71</f>
        <v>930606.24400000006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61247.204000000005</v>
      </c>
      <c r="C564" s="240">
        <f>BS71</f>
        <v>11.276800000000001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96275.326399999991</v>
      </c>
      <c r="C565" s="240">
        <f>BT71</f>
        <v>16712.434400000002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22916.690399999999</v>
      </c>
      <c r="C566" s="240">
        <f>BU71</f>
        <v>27108.256800000003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2063726.43024688</v>
      </c>
      <c r="C567" s="240">
        <f>BV71</f>
        <v>2400090.1621252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309367.37598975998</v>
      </c>
      <c r="C568" s="240">
        <f>BW71</f>
        <v>281269.56190400006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738409.90076544008</v>
      </c>
      <c r="C569" s="240">
        <f>BX71</f>
        <v>1159415.1416785598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1473680.7412</v>
      </c>
      <c r="C570" s="240">
        <f>BY71</f>
        <v>1692133.0616000001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683008.44800000009</v>
      </c>
      <c r="C572" s="240">
        <f>CA71</f>
        <v>683137.97800000012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28100.685600000001</v>
      </c>
      <c r="C573" s="240">
        <f>CB71</f>
        <v>33499.209600000002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12737688.880400002</v>
      </c>
      <c r="C574" s="240">
        <f>CC71</f>
        <v>11949569.993747521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7377471</v>
      </c>
      <c r="C575" s="240">
        <f>CD71</f>
        <v>6571800.4299999997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143029</v>
      </c>
      <c r="E612" s="180">
        <f>SUM(C624:D647)+SUM(C668:D713)</f>
        <v>114424082.11730167</v>
      </c>
      <c r="F612" s="180">
        <f>CE64-(AX64+BD64+BE64+BG64+BJ64+BN64+BP64+BQ64+CB64+CC64+CD64)</f>
        <v>23348023.610000003</v>
      </c>
      <c r="G612" s="180">
        <f>CE77-(AX77+AY77+BD77+BE77+BG77+BJ77+BN77+BP77+BQ77+CB77+CC77+CD77)</f>
        <v>153367.49</v>
      </c>
      <c r="H612" s="197">
        <f>CE60-(AX60+AY60+AZ60+BD60+BE60+BG60+BJ60+BN60+BO60+BP60+BQ60+BR60+CB60+CC60+CD60)</f>
        <v>528.54</v>
      </c>
      <c r="I612" s="180">
        <f>CE78-(AX78+AY78+AZ78+BD78+BE78+BF78+BG78+BJ78+BN78+BO78+BP78+BQ78+BR78+CB78+CC78+CD78)</f>
        <v>46634.460000000014</v>
      </c>
      <c r="J612" s="180">
        <f>CE79-(AX79+AY79+AZ79+BA79+BD79+BE79+BF79+BG79+BJ79+BN79+BO79+BP79+BQ79+BR79+CB79+CC79+CD79)</f>
        <v>706675.37999999989</v>
      </c>
      <c r="K612" s="180">
        <f>CE75-(AW75+AX75+AY75+AZ75+BA75+BB75+BC75+BD75+BE75+BF75+BG75+BH75+BI75+BJ75+BK75+BL75+BM75+BN75+BO75+BP75+BQ75+BR75+BS75+BT75+BU75+BV75+BW75+BX75+CB75+CC75+CD75)</f>
        <v>849024088.02999985</v>
      </c>
      <c r="L612" s="197">
        <f>CE80-(AW80+AX80+AY80+AZ80+BA80+BB80+BC80+BD80+BE80+BF80+BG80+BH80+BI80+BJ80+BK80+BL80+BM80+BN80+BO80+BP80+BQ80+BR80+BS80+BT80+BU80+BV80+BW80+BX80+BY80+BZ80+CA80+CB80+CC80+CD80)</f>
        <v>213.6415673076923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5247742.9247999992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6571800.4299999997</v>
      </c>
      <c r="D615" s="266">
        <f>SUM(C614:C615)</f>
        <v>11819543.354799999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494.18959999999998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419027.14051848004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23884.0736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8048846.28567624</v>
      </c>
      <c r="D619" s="180">
        <f>(D615/D612)*BN76</f>
        <v>1831740.4023134944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11949569.993747521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302509.9792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33499.209600000002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22609571.274255741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930606.24400000006</v>
      </c>
      <c r="D626" s="180">
        <f>(D615/D612)*BR76</f>
        <v>104866.84880158008</v>
      </c>
      <c r="E626" s="180">
        <f>(E623/E612)*SUM(C626:D626)</f>
        <v>204603.80595643309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230762.26879999999</v>
      </c>
      <c r="D627" s="180">
        <f>(D615/D612)*BO76</f>
        <v>0</v>
      </c>
      <c r="E627" s="180">
        <f>(E623/E612)*SUM(C627:D627)</f>
        <v>45597.359116186009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2652128.2600000002</v>
      </c>
      <c r="D628" s="180">
        <f>(D615/D612)*AZ76</f>
        <v>358398.36347711022</v>
      </c>
      <c r="E628" s="180">
        <f>(E623/E612)*SUM(C628:D628)</f>
        <v>594863.55500559509</v>
      </c>
      <c r="F628" s="180">
        <f>(F624/F612)*AZ64</f>
        <v>0</v>
      </c>
      <c r="G628" s="180">
        <f>(G625/G612)*AZ77</f>
        <v>0</v>
      </c>
      <c r="H628" s="180">
        <f>SUM(C626:G628)</f>
        <v>5121826.7051569046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1685082.5999999999</v>
      </c>
      <c r="D629" s="180">
        <f>(D615/D612)*BF76</f>
        <v>107924.43225757573</v>
      </c>
      <c r="E629" s="180">
        <f>(E623/E612)*SUM(C629:D629)</f>
        <v>354288.35906685097</v>
      </c>
      <c r="F629" s="180">
        <f>(F624/F612)*BF64</f>
        <v>0</v>
      </c>
      <c r="G629" s="180">
        <f>(G625/G612)*BF77</f>
        <v>0</v>
      </c>
      <c r="H629" s="180">
        <f>(H628/H612)*BF60</f>
        <v>217261.42719494799</v>
      </c>
      <c r="I629" s="180">
        <f>SUM(C629:H629)</f>
        <v>2364556.8185193744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44964.480000000003</v>
      </c>
      <c r="D630" s="180">
        <f>(D615/D612)*BA76</f>
        <v>37765.287551081245</v>
      </c>
      <c r="E630" s="180">
        <f>(E623/E612)*SUM(C630:D630)</f>
        <v>16346.948486169696</v>
      </c>
      <c r="F630" s="180">
        <f>(F624/F612)*BA64</f>
        <v>0</v>
      </c>
      <c r="G630" s="180">
        <f>(G625/G612)*BA77</f>
        <v>0</v>
      </c>
      <c r="H630" s="180">
        <f>(H628/H612)*BA60</f>
        <v>5620.5007927328197</v>
      </c>
      <c r="I630" s="180">
        <f>(I629/I612)*BA78</f>
        <v>9483.0450462335029</v>
      </c>
      <c r="J630" s="180">
        <f>SUM(C630:I630)</f>
        <v>114180.26187621728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148686.85834522254</v>
      </c>
      <c r="D633" s="180">
        <f>(D615/D612)*BC76</f>
        <v>0</v>
      </c>
      <c r="E633" s="180">
        <f>(E623/E612)*SUM(C633:D633)</f>
        <v>29379.708004606822</v>
      </c>
      <c r="F633" s="180">
        <f>(F624/F612)*BC64</f>
        <v>0</v>
      </c>
      <c r="G633" s="180">
        <f>(G625/G612)*BC77</f>
        <v>0</v>
      </c>
      <c r="H633" s="180">
        <f>(H628/H612)*BC60</f>
        <v>5329.7852344880193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17962.349999999991</v>
      </c>
      <c r="D634" s="180">
        <f>(D615/D612)*BI76</f>
        <v>53714.303956680109</v>
      </c>
      <c r="E634" s="180">
        <f>(E623/E612)*SUM(C634:D634)</f>
        <v>14162.913840745428</v>
      </c>
      <c r="F634" s="180">
        <f>(F624/F612)*BI64</f>
        <v>0</v>
      </c>
      <c r="G634" s="180">
        <f>(G625/G612)*BI77</f>
        <v>0</v>
      </c>
      <c r="H634" s="180">
        <f>(H628/H612)*BI60</f>
        <v>4845.2593040800175</v>
      </c>
      <c r="I634" s="180">
        <f>(I629/I612)*BI78</f>
        <v>13487.919650003889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1667332.22141136</v>
      </c>
      <c r="D635" s="180">
        <f>(D615/D612)*BK76</f>
        <v>0</v>
      </c>
      <c r="E635" s="180">
        <f>(E623/E612)*SUM(C635:D635)</f>
        <v>329455.70548005437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46145.522400000002</v>
      </c>
      <c r="D636" s="180">
        <f>(D615/D612)*BH76</f>
        <v>0</v>
      </c>
      <c r="E636" s="180">
        <f>(E623/E612)*SUM(C636:D636)</f>
        <v>9118.102224503722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2028521.8890211196</v>
      </c>
      <c r="D637" s="180">
        <f>(D615/D612)*BL76</f>
        <v>0</v>
      </c>
      <c r="E637" s="180">
        <f>(E623/E612)*SUM(C637:D637)</f>
        <v>400824.80350765219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11.276800000000001</v>
      </c>
      <c r="D639" s="180">
        <f>(D615/D612)*BS76</f>
        <v>0</v>
      </c>
      <c r="E639" s="180">
        <f>(E623/E612)*SUM(C639:D639)</f>
        <v>2.2282338527666896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16712.434400000002</v>
      </c>
      <c r="D640" s="180">
        <f>(D615/D612)*BT76</f>
        <v>0</v>
      </c>
      <c r="E640" s="180">
        <f>(E623/E612)*SUM(C640:D640)</f>
        <v>3302.285408291586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27108.256800000003</v>
      </c>
      <c r="D641" s="180">
        <f>(D615/D612)*BU76</f>
        <v>0</v>
      </c>
      <c r="E641" s="180">
        <f>(E623/E612)*SUM(C641:D641)</f>
        <v>5356.4429174280658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2400090.1621252</v>
      </c>
      <c r="D642" s="180">
        <f>(D615/D612)*BV76</f>
        <v>25534.953727098698</v>
      </c>
      <c r="E642" s="180">
        <f>(E623/E612)*SUM(C642:D642)</f>
        <v>479290.22393437987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6411.9494951556935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281269.56190400006</v>
      </c>
      <c r="D643" s="180">
        <f>(D615/D612)*BW76</f>
        <v>0</v>
      </c>
      <c r="E643" s="180">
        <f>(E623/E612)*SUM(C643:D643)</f>
        <v>55577.323317550094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1159415.1416785598</v>
      </c>
      <c r="D644" s="180">
        <f>(D615/D612)*BX76</f>
        <v>0</v>
      </c>
      <c r="E644" s="180">
        <f>(E623/E612)*SUM(C644:D644)</f>
        <v>229094.07527831072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9458143.6584003437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1692133.0616000001</v>
      </c>
      <c r="D645" s="180">
        <f>(D615/D612)*BY76</f>
        <v>102057.17751769221</v>
      </c>
      <c r="E645" s="180">
        <f>(E623/E612)*SUM(C645:D645)</f>
        <v>354522.15425525</v>
      </c>
      <c r="F645" s="180">
        <f>(F624/F612)*BY64</f>
        <v>0</v>
      </c>
      <c r="G645" s="180">
        <f>(G625/G612)*BY77</f>
        <v>0</v>
      </c>
      <c r="H645" s="180">
        <f>(H628/H612)*BY60</f>
        <v>127333.41451122287</v>
      </c>
      <c r="I645" s="180">
        <f>(I629/I612)*BY78</f>
        <v>25627.047335007384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683137.97800000012</v>
      </c>
      <c r="D647" s="180">
        <f>(D615/D612)*CA76</f>
        <v>0</v>
      </c>
      <c r="E647" s="180">
        <f>(E623/E612)*SUM(C647:D647)</f>
        <v>134984.31901693621</v>
      </c>
      <c r="F647" s="180">
        <f>(F624/F612)*CA64</f>
        <v>0</v>
      </c>
      <c r="G647" s="180">
        <f>(G625/G612)*CA77</f>
        <v>0</v>
      </c>
      <c r="H647" s="180">
        <f>(H628/H612)*CA60</f>
        <v>24807.727636889689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3144602.8798729982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48309444.794027708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5008182.2</v>
      </c>
      <c r="D668" s="180">
        <f>(D615/D612)*C76</f>
        <v>355423.41741181712</v>
      </c>
      <c r="E668" s="180">
        <f>(E623/E612)*SUM(C668:D668)</f>
        <v>1059819.0629971793</v>
      </c>
      <c r="F668" s="180">
        <f>(F624/F612)*C64</f>
        <v>0</v>
      </c>
      <c r="G668" s="180">
        <f>(G625/G612)*C77</f>
        <v>0</v>
      </c>
      <c r="H668" s="180">
        <f>(H628/H612)*C60</f>
        <v>253794.68234771132</v>
      </c>
      <c r="I668" s="180">
        <f>(I629/I612)*C78</f>
        <v>89248.526791794953</v>
      </c>
      <c r="J668" s="180">
        <f>(J630/J612)*C79</f>
        <v>6374.7443739726568</v>
      </c>
      <c r="K668" s="180">
        <f>(K644/K612)*C75</f>
        <v>179432.22648144994</v>
      </c>
      <c r="L668" s="180">
        <f>(L647/L612)*C80</f>
        <v>304841.48186123796</v>
      </c>
      <c r="M668" s="180">
        <f t="shared" ref="M668:M713" si="20">ROUND(SUM(D668:L668),0)</f>
        <v>2248934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13911010.390000001</v>
      </c>
      <c r="D670" s="180">
        <f>(D615/D612)*E76</f>
        <v>2874045.811245196</v>
      </c>
      <c r="E670" s="180">
        <f>(E623/E612)*SUM(C670:D670)</f>
        <v>3316635.0780545897</v>
      </c>
      <c r="F670" s="180">
        <f>(F624/F612)*E64</f>
        <v>0</v>
      </c>
      <c r="G670" s="180">
        <f>(G625/G612)*E77</f>
        <v>0</v>
      </c>
      <c r="H670" s="180">
        <f>(H628/H612)*E60</f>
        <v>1179723.7353574026</v>
      </c>
      <c r="I670" s="180">
        <f>(I629/I612)*E78</f>
        <v>721686.70385766949</v>
      </c>
      <c r="J670" s="180">
        <f>(J630/J612)*E79</f>
        <v>13053.346146072068</v>
      </c>
      <c r="K670" s="180">
        <f>(K644/K612)*E75</f>
        <v>774950.88669070671</v>
      </c>
      <c r="L670" s="180">
        <f>(L647/L612)*E80</f>
        <v>1042795.1024023228</v>
      </c>
      <c r="M670" s="180">
        <f t="shared" si="20"/>
        <v>9922891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1465.8899999999999</v>
      </c>
      <c r="D679" s="180">
        <f>(D615/D612)*N76</f>
        <v>0</v>
      </c>
      <c r="E679" s="180">
        <f>(E623/E612)*SUM(C679:D679)</f>
        <v>289.65182697504275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0"/>
        <v>290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23844921.889092878</v>
      </c>
      <c r="D681" s="180">
        <f>(D615/D612)*P76</f>
        <v>1047676.8393273698</v>
      </c>
      <c r="E681" s="180">
        <f>(E623/E612)*SUM(C681:D681)</f>
        <v>4918641.0302570798</v>
      </c>
      <c r="F681" s="180">
        <f>(F624/F612)*P64</f>
        <v>0</v>
      </c>
      <c r="G681" s="180">
        <f>(G625/G612)*P77</f>
        <v>0</v>
      </c>
      <c r="H681" s="180">
        <f>(H628/H612)*P60</f>
        <v>969439.48156032991</v>
      </c>
      <c r="I681" s="180">
        <f>(I629/I612)*P78</f>
        <v>263076.68511192198</v>
      </c>
      <c r="J681" s="180">
        <f>(J630/J612)*P79</f>
        <v>45365.017167950136</v>
      </c>
      <c r="K681" s="180">
        <f>(K644/K612)*P75</f>
        <v>2297196.2241370957</v>
      </c>
      <c r="L681" s="180">
        <f>(L647/L612)*P80</f>
        <v>715745.81536301458</v>
      </c>
      <c r="M681" s="180">
        <f t="shared" si="20"/>
        <v>10257141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2389355.9899999998</v>
      </c>
      <c r="D682" s="180">
        <f>(D615/D612)*Q76</f>
        <v>306915.26906939986</v>
      </c>
      <c r="E682" s="180">
        <f>(E623/E612)*SUM(C682:D682)</f>
        <v>532768.41796434275</v>
      </c>
      <c r="F682" s="180">
        <f>(F624/F612)*Q64</f>
        <v>0</v>
      </c>
      <c r="G682" s="180">
        <f>(G625/G612)*Q77</f>
        <v>0</v>
      </c>
      <c r="H682" s="180">
        <f>(H628/H612)*Q60</f>
        <v>159409.03110423256</v>
      </c>
      <c r="I682" s="180">
        <f>(I629/I612)*Q78</f>
        <v>77067.897815560675</v>
      </c>
      <c r="J682" s="180">
        <f>(J630/J612)*Q79</f>
        <v>0</v>
      </c>
      <c r="K682" s="180">
        <f>(K644/K612)*Q75</f>
        <v>194344.5256685639</v>
      </c>
      <c r="L682" s="180">
        <f>(L647/L612)*Q80</f>
        <v>169124.1840801416</v>
      </c>
      <c r="M682" s="180">
        <f t="shared" si="20"/>
        <v>1439629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1313417.9908367998</v>
      </c>
      <c r="D684" s="180">
        <f>(D615/D612)*S76</f>
        <v>410377.28222903603</v>
      </c>
      <c r="E684" s="180">
        <f>(E623/E612)*SUM(C684:D684)</f>
        <v>340612.49491739634</v>
      </c>
      <c r="F684" s="180">
        <f>(F624/F612)*S64</f>
        <v>0</v>
      </c>
      <c r="G684" s="180">
        <f>(G625/G612)*S77</f>
        <v>0</v>
      </c>
      <c r="H684" s="180">
        <f>(H628/H612)*S60</f>
        <v>165804.7733856182</v>
      </c>
      <c r="I684" s="180">
        <f>(I629/I612)*S78</f>
        <v>103047.70612602969</v>
      </c>
      <c r="J684" s="180">
        <f>(J630/J612)*S79</f>
        <v>1718.7547557256228</v>
      </c>
      <c r="K684" s="180">
        <f>(K644/K612)*S75</f>
        <v>0</v>
      </c>
      <c r="L684" s="180">
        <f>(L647/L612)*S80</f>
        <v>0</v>
      </c>
      <c r="M684" s="180">
        <f t="shared" si="20"/>
        <v>1021561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424777.58</v>
      </c>
      <c r="D685" s="180">
        <f>(D615/D612)*T76</f>
        <v>0</v>
      </c>
      <c r="E685" s="180">
        <f>(E623/E612)*SUM(C685:D685)</f>
        <v>83933.720882902126</v>
      </c>
      <c r="F685" s="180">
        <f>(F624/F612)*T64</f>
        <v>0</v>
      </c>
      <c r="G685" s="180">
        <f>(G625/G612)*T77</f>
        <v>0</v>
      </c>
      <c r="H685" s="180">
        <f>(H628/H612)*T60</f>
        <v>23935.580962155287</v>
      </c>
      <c r="I685" s="180">
        <f>(I629/I612)*T78</f>
        <v>0</v>
      </c>
      <c r="J685" s="180">
        <f>(J630/J612)*T79</f>
        <v>0</v>
      </c>
      <c r="K685" s="180">
        <f>(K644/K612)*T75</f>
        <v>36004.417664029766</v>
      </c>
      <c r="L685" s="180">
        <f>(L647/L612)*T80</f>
        <v>30178.671095657439</v>
      </c>
      <c r="M685" s="180">
        <f t="shared" si="20"/>
        <v>174052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4616572.5</v>
      </c>
      <c r="D686" s="180">
        <f>(D615/D612)*U76</f>
        <v>801582.68981507234</v>
      </c>
      <c r="E686" s="180">
        <f>(E623/E612)*SUM(C686:D686)</f>
        <v>1070597.7594254995</v>
      </c>
      <c r="F686" s="180">
        <f>(F624/F612)*U64</f>
        <v>0</v>
      </c>
      <c r="G686" s="180">
        <f>(G625/G612)*U77</f>
        <v>0</v>
      </c>
      <c r="H686" s="180">
        <f>(H628/H612)*U60</f>
        <v>241003.19778494007</v>
      </c>
      <c r="I686" s="180">
        <f>(I629/I612)*U78</f>
        <v>201281.26246928878</v>
      </c>
      <c r="J686" s="180">
        <f>(J630/J612)*U79</f>
        <v>0</v>
      </c>
      <c r="K686" s="180">
        <f>(K644/K612)*U75</f>
        <v>601909.92706750438</v>
      </c>
      <c r="L686" s="180">
        <f>(L647/L612)*U80</f>
        <v>0</v>
      </c>
      <c r="M686" s="180">
        <f t="shared" si="20"/>
        <v>2916375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813673.24000000011</v>
      </c>
      <c r="D689" s="180">
        <f>(D615/D612)*X76</f>
        <v>43054.080556046669</v>
      </c>
      <c r="E689" s="180">
        <f>(E623/E612)*SUM(C689:D689)</f>
        <v>169284.62136892404</v>
      </c>
      <c r="F689" s="180">
        <f>(F624/F612)*X64</f>
        <v>0</v>
      </c>
      <c r="G689" s="180">
        <f>(G625/G612)*X77</f>
        <v>0</v>
      </c>
      <c r="H689" s="180">
        <f>(H628/H612)*X60</f>
        <v>46417.584133086566</v>
      </c>
      <c r="I689" s="180">
        <f>(I629/I612)*X78</f>
        <v>10811.086365618499</v>
      </c>
      <c r="J689" s="180">
        <f>(J630/J612)*X79</f>
        <v>4019.0751958140136</v>
      </c>
      <c r="K689" s="180">
        <f>(K644/K612)*X75</f>
        <v>865837.1184624735</v>
      </c>
      <c r="L689" s="180">
        <f>(L647/L612)*X80</f>
        <v>0</v>
      </c>
      <c r="M689" s="180">
        <f t="shared" si="20"/>
        <v>1139424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5423049.5800000001</v>
      </c>
      <c r="D690" s="180">
        <f>(D615/D612)*Y76</f>
        <v>1052635.082769525</v>
      </c>
      <c r="E690" s="180">
        <f>(E623/E612)*SUM(C690:D690)</f>
        <v>1279559.7851717775</v>
      </c>
      <c r="F690" s="180">
        <f>(F624/F612)*Y64</f>
        <v>0</v>
      </c>
      <c r="G690" s="180">
        <f>(G625/G612)*Y77</f>
        <v>0</v>
      </c>
      <c r="H690" s="180">
        <f>(H628/H612)*Y60</f>
        <v>281315.75519488583</v>
      </c>
      <c r="I690" s="180">
        <f>(I629/I612)*Y78</f>
        <v>264321.7238488454</v>
      </c>
      <c r="J690" s="180">
        <f>(J630/J612)*Y79</f>
        <v>4704.1967921454498</v>
      </c>
      <c r="K690" s="180">
        <f>(K644/K612)*Y75</f>
        <v>674927.24060162448</v>
      </c>
      <c r="L690" s="180">
        <f>(L647/L612)*Y80</f>
        <v>25965.05733668583</v>
      </c>
      <c r="M690" s="180">
        <f t="shared" si="20"/>
        <v>3583429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622163.69999999995</v>
      </c>
      <c r="D692" s="180">
        <f>(D615/D612)*AA76</f>
        <v>0</v>
      </c>
      <c r="E692" s="180">
        <f>(E623/E612)*SUM(C692:D692)</f>
        <v>122936.13598738814</v>
      </c>
      <c r="F692" s="180">
        <f>(F624/F612)*AA64</f>
        <v>0</v>
      </c>
      <c r="G692" s="180">
        <f>(G625/G612)*AA77</f>
        <v>0</v>
      </c>
      <c r="H692" s="180">
        <f>(H628/H612)*AA60</f>
        <v>22191.287612686479</v>
      </c>
      <c r="I692" s="180">
        <f>(I629/I612)*AA78</f>
        <v>0</v>
      </c>
      <c r="J692" s="180">
        <f>(J630/J612)*AA79</f>
        <v>3959.1749223880879</v>
      </c>
      <c r="K692" s="180">
        <f>(K644/K612)*AA75</f>
        <v>56049.431481928325</v>
      </c>
      <c r="L692" s="180">
        <f>(L647/L612)*AA80</f>
        <v>0</v>
      </c>
      <c r="M692" s="180">
        <f t="shared" si="20"/>
        <v>205136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9899520.3999999985</v>
      </c>
      <c r="D693" s="180">
        <f>(D615/D612)*AB76</f>
        <v>308072.19253923604</v>
      </c>
      <c r="E693" s="180">
        <f>(E623/E612)*SUM(C693:D693)</f>
        <v>2016964.3311884948</v>
      </c>
      <c r="F693" s="180">
        <f>(F624/F612)*AB64</f>
        <v>0</v>
      </c>
      <c r="G693" s="180">
        <f>(G625/G612)*AB77</f>
        <v>0</v>
      </c>
      <c r="H693" s="180">
        <f>(H628/H612)*AB60</f>
        <v>253116.34604514012</v>
      </c>
      <c r="I693" s="180">
        <f>(I629/I612)*AB78</f>
        <v>77358.406854176137</v>
      </c>
      <c r="J693" s="180">
        <f>(J630/J612)*AB79</f>
        <v>0</v>
      </c>
      <c r="K693" s="180">
        <f>(K644/K612)*AB75</f>
        <v>1505687.0041210742</v>
      </c>
      <c r="L693" s="180">
        <f>(L647/L612)*AB80</f>
        <v>0</v>
      </c>
      <c r="M693" s="180">
        <f t="shared" si="20"/>
        <v>4161198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1725242.03</v>
      </c>
      <c r="D694" s="180">
        <f>(D615/D612)*AC76</f>
        <v>96355.197559213848</v>
      </c>
      <c r="E694" s="180">
        <f>(E623/E612)*SUM(C694:D694)</f>
        <v>359937.62490718887</v>
      </c>
      <c r="F694" s="180">
        <f>(F624/F612)*AC64</f>
        <v>0</v>
      </c>
      <c r="G694" s="180">
        <f>(G625/G612)*AC77</f>
        <v>0</v>
      </c>
      <c r="H694" s="180">
        <f>(H628/H612)*AC60</f>
        <v>131597.24269881326</v>
      </c>
      <c r="I694" s="180">
        <f>(I629/I612)*AC78</f>
        <v>24195.252787545436</v>
      </c>
      <c r="J694" s="180">
        <f>(J630/J612)*AC79</f>
        <v>0</v>
      </c>
      <c r="K694" s="180">
        <f>(K644/K612)*AC75</f>
        <v>362270.82372861909</v>
      </c>
      <c r="L694" s="180">
        <f>(L647/L612)*AC80</f>
        <v>0</v>
      </c>
      <c r="M694" s="180">
        <f t="shared" si="20"/>
        <v>974356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1916276.1400000001</v>
      </c>
      <c r="D696" s="180">
        <f>(D615/D612)*AE76</f>
        <v>687956.2775990183</v>
      </c>
      <c r="E696" s="180">
        <f>(E623/E612)*SUM(C696:D696)</f>
        <v>514582.04751051462</v>
      </c>
      <c r="F696" s="180">
        <f>(F624/F612)*AE64</f>
        <v>0</v>
      </c>
      <c r="G696" s="180">
        <f>(G625/G612)*AE77</f>
        <v>0</v>
      </c>
      <c r="H696" s="180">
        <f>(H628/H612)*AE60</f>
        <v>130628.19083799727</v>
      </c>
      <c r="I696" s="180">
        <f>(I629/I612)*AE78</f>
        <v>172749.12474812672</v>
      </c>
      <c r="J696" s="180">
        <f>(J630/J612)*AE79</f>
        <v>1369.5661982311979</v>
      </c>
      <c r="K696" s="180">
        <f>(K644/K612)*AE75</f>
        <v>86476.252324673464</v>
      </c>
      <c r="L696" s="180">
        <f>(L647/L612)*AE80</f>
        <v>0</v>
      </c>
      <c r="M696" s="180">
        <f t="shared" si="20"/>
        <v>1593761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12312786.920000002</v>
      </c>
      <c r="D698" s="180">
        <f>(D615/D612)*AG76</f>
        <v>834472.37131470116</v>
      </c>
      <c r="E698" s="180">
        <f>(E623/E612)*SUM(C698:D698)</f>
        <v>2597826.3535762639</v>
      </c>
      <c r="F698" s="180">
        <f>(F624/F612)*AG64</f>
        <v>0</v>
      </c>
      <c r="G698" s="180">
        <f>(G625/G612)*AG77</f>
        <v>0</v>
      </c>
      <c r="H698" s="180">
        <f>(H628/H612)*AG60</f>
        <v>723687.92965739151</v>
      </c>
      <c r="I698" s="180">
        <f>(I629/I612)*AG78</f>
        <v>209540.01942421423</v>
      </c>
      <c r="J698" s="180">
        <f>(J630/J612)*AG79</f>
        <v>31120.600303003343</v>
      </c>
      <c r="K698" s="180">
        <f>(K644/K612)*AG75</f>
        <v>1655199.172411096</v>
      </c>
      <c r="L698" s="180">
        <f>(L647/L612)*AG80</f>
        <v>621843.807986642</v>
      </c>
      <c r="M698" s="180">
        <f t="shared" si="20"/>
        <v>6673690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1326517.0900000001</v>
      </c>
      <c r="D701" s="180">
        <f>(D615/D612)*AJ76</f>
        <v>0</v>
      </c>
      <c r="E701" s="180">
        <f>(E623/E612)*SUM(C701:D701)</f>
        <v>262112.50409793181</v>
      </c>
      <c r="F701" s="180">
        <f>(F624/F612)*AJ64</f>
        <v>0</v>
      </c>
      <c r="G701" s="180">
        <f>(G625/G612)*AJ77</f>
        <v>0</v>
      </c>
      <c r="H701" s="180">
        <f>(H628/H612)*AJ60</f>
        <v>33141.573639907321</v>
      </c>
      <c r="I701" s="180">
        <f>(I629/I612)*AJ78</f>
        <v>0</v>
      </c>
      <c r="J701" s="180">
        <f>(J630/J612)*AJ79</f>
        <v>0</v>
      </c>
      <c r="K701" s="180">
        <f>(K644/K612)*AJ75</f>
        <v>43295.421670228512</v>
      </c>
      <c r="L701" s="180">
        <f>(L647/L612)*AJ80</f>
        <v>25981.262454763291</v>
      </c>
      <c r="M701" s="180">
        <f t="shared" si="20"/>
        <v>364531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369748.05999999994</v>
      </c>
      <c r="D702" s="180">
        <f>(D615/D612)*AK76</f>
        <v>80902.005497830498</v>
      </c>
      <c r="E702" s="180">
        <f>(E623/E612)*SUM(C702:D702)</f>
        <v>89045.982166376241</v>
      </c>
      <c r="F702" s="180">
        <f>(F624/F612)*AK64</f>
        <v>0</v>
      </c>
      <c r="G702" s="180">
        <f>(G625/G612)*AK77</f>
        <v>0</v>
      </c>
      <c r="H702" s="180">
        <f>(H628/H612)*AK60</f>
        <v>27036.5469167665</v>
      </c>
      <c r="I702" s="180">
        <f>(I629/I612)*AK78</f>
        <v>20314.882057467395</v>
      </c>
      <c r="J702" s="180">
        <f>(J630/J612)*AK79</f>
        <v>0</v>
      </c>
      <c r="K702" s="180">
        <f>(K644/K612)*AK75</f>
        <v>20724.06832244762</v>
      </c>
      <c r="L702" s="180">
        <f>(L647/L612)*AK80</f>
        <v>0</v>
      </c>
      <c r="M702" s="180">
        <f t="shared" si="20"/>
        <v>238023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95430.34</v>
      </c>
      <c r="D703" s="180">
        <f>(D615/D612)*AL76</f>
        <v>40492.321444266541</v>
      </c>
      <c r="E703" s="180">
        <f>(E623/E612)*SUM(C703:D703)</f>
        <v>26857.572679151919</v>
      </c>
      <c r="F703" s="180">
        <f>(F624/F612)*AL64</f>
        <v>0</v>
      </c>
      <c r="G703" s="180">
        <f>(G625/G612)*AL77</f>
        <v>0</v>
      </c>
      <c r="H703" s="180">
        <f>(H628/H612)*AL60</f>
        <v>8430.75118909923</v>
      </c>
      <c r="I703" s="180">
        <f>(I629/I612)*AL78</f>
        <v>10167.816351541393</v>
      </c>
      <c r="J703" s="180">
        <f>(J630/J612)*AL79</f>
        <v>0</v>
      </c>
      <c r="K703" s="180">
        <f>(K644/K612)*AL75</f>
        <v>8321.4618020559301</v>
      </c>
      <c r="L703" s="180">
        <f>(L647/L612)*AL80</f>
        <v>0</v>
      </c>
      <c r="M703" s="180">
        <f t="shared" si="20"/>
        <v>94270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2710096.6676000003</v>
      </c>
      <c r="D713" s="180">
        <f>(D615/D612)*AV76</f>
        <v>257580.74681995675</v>
      </c>
      <c r="E713" s="180">
        <f>(E623/E612)*SUM(C713:D713)</f>
        <v>586396.78622496349</v>
      </c>
      <c r="F713" s="180">
        <f>(F624/F612)*AV64</f>
        <v>0</v>
      </c>
      <c r="G713" s="180">
        <f>(G625/G612)*AV77</f>
        <v>0</v>
      </c>
      <c r="H713" s="180">
        <f>(H628/H612)*AV60</f>
        <v>85954.900054379497</v>
      </c>
      <c r="I713" s="180">
        <f>(I629/I612)*AV78</f>
        <v>64679.762383172492</v>
      </c>
      <c r="J713" s="180">
        <f>(J630/J612)*AV79</f>
        <v>2495.7860209147279</v>
      </c>
      <c r="K713" s="180">
        <f>(K644/K612)*AV75</f>
        <v>95517.455764772458</v>
      </c>
      <c r="L713" s="180">
        <f>(L647/L612)*AV80</f>
        <v>208127.49729253282</v>
      </c>
      <c r="M713" s="180">
        <f t="shared" si="20"/>
        <v>1300753</v>
      </c>
      <c r="N713" s="199" t="s">
        <v>741</v>
      </c>
    </row>
    <row r="715" spans="1:15" ht="12.6" customHeight="1" x14ac:dyDescent="0.25">
      <c r="C715" s="180">
        <f>SUM(C614:C647)+SUM(C668:C713)</f>
        <v>137033653.39155743</v>
      </c>
      <c r="D715" s="180">
        <f>SUM(D616:D647)+SUM(D668:D713)</f>
        <v>11819543.354800001</v>
      </c>
      <c r="E715" s="180">
        <f>SUM(E624:E647)+SUM(E668:E713)</f>
        <v>22609571.274255734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5121826.7051569056</v>
      </c>
      <c r="I715" s="180">
        <f>SUM(I630:I647)+SUM(I668:I713)</f>
        <v>2364556.818519373</v>
      </c>
      <c r="J715" s="180">
        <f>SUM(J631:J647)+SUM(J668:J713)</f>
        <v>114180.26187621732</v>
      </c>
      <c r="K715" s="180">
        <f>SUM(K668:K713)</f>
        <v>9458143.6584003437</v>
      </c>
      <c r="L715" s="180">
        <f>SUM(L668:L713)</f>
        <v>3144602.8798729992</v>
      </c>
      <c r="M715" s="180">
        <f>SUM(M668:M713)</f>
        <v>48309444</v>
      </c>
      <c r="N715" s="198" t="s">
        <v>742</v>
      </c>
    </row>
    <row r="716" spans="1:15" ht="12.6" customHeight="1" x14ac:dyDescent="0.25">
      <c r="C716" s="180">
        <f>CE71</f>
        <v>137033653.39155737</v>
      </c>
      <c r="D716" s="180">
        <f>D615</f>
        <v>11819543.354799999</v>
      </c>
      <c r="E716" s="180">
        <f>E623</f>
        <v>22609571.274255741</v>
      </c>
      <c r="F716" s="180">
        <f>F624</f>
        <v>0</v>
      </c>
      <c r="G716" s="180">
        <f>G625</f>
        <v>0</v>
      </c>
      <c r="H716" s="180">
        <f>H628</f>
        <v>5121826.7051569046</v>
      </c>
      <c r="I716" s="180">
        <f>I629</f>
        <v>2364556.8185193744</v>
      </c>
      <c r="J716" s="180">
        <f>J630</f>
        <v>114180.26187621728</v>
      </c>
      <c r="K716" s="180">
        <f>K644</f>
        <v>9458143.6584003437</v>
      </c>
      <c r="L716" s="180">
        <f>L647</f>
        <v>3144602.8798729982</v>
      </c>
      <c r="M716" s="180">
        <f>C648</f>
        <v>48309444.794027708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C115" sqref="C11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St. Clare Hospital</v>
      </c>
      <c r="B3" s="30"/>
      <c r="C3" s="31" t="str">
        <f>" FYE: "&amp;data!C82</f>
        <v xml:space="preserve"> FYE: 06/30/2018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-1556581.6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110090418.33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90747031.819999993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0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1347819.65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3274106.46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104358.62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22513089.640000012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0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0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0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1860280.7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1808999.17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30083486.449999999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8207177.6799999997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13910314.140000001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63311262.560000002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771763.94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666124.85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120619409.48999999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73199627.049999997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47419782.439999998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38752556.799999997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0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38752556.799999997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0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0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108685428.88000001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St. Clare Hospital</v>
      </c>
      <c r="B55" s="30"/>
      <c r="C55" s="31" t="str">
        <f>"FYE: "&amp;data!C82</f>
        <v>FYE: 06/30/2018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1598404.87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4552316.99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4210449.4399999995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1505409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-66864.09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1007496.56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12807212.770000001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0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0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0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0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2719893.3200000003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2719893.3200000003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1007496.56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1712396.7600000002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94165819.420000002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0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94165819.420000002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108685428.95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St. Clare Hospital</v>
      </c>
      <c r="B107" s="30"/>
      <c r="C107" s="31" t="str">
        <f>" FYE: "&amp;data!C82</f>
        <v xml:space="preserve"> FYE: 06/30/2018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382566047.44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466458040.58999997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849024088.02999997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4" t="s">
        <v>450</v>
      </c>
      <c r="C115" s="48">
        <f>data!C363</f>
        <v>3841042.36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675398442.26999998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16692825.109999999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8251911.0999999996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704184220.84000003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144839867.18999994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3910314.4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0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3910314.4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148750181.58999994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46888077.430000007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11666077.59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6228302.6699999999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23444650.48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833680.57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35351788.82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5717311.2400000002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2112097.5099999998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1095383.52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6049696.0300000003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112195.74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1444702.02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140943963.62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7806217.9699999392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2598087.4700000002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10404305.43999994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10404305.43999994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0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zoomScale="65" workbookViewId="0">
      <selection activeCell="A386" sqref="A386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St. Clare Hospital</v>
      </c>
      <c r="B4" s="77"/>
      <c r="C4" s="77"/>
      <c r="D4" s="77"/>
      <c r="E4" s="77"/>
      <c r="F4" s="77"/>
      <c r="G4" s="80"/>
      <c r="H4" s="79" t="str">
        <f>"FYE: "&amp;data!C82</f>
        <v>FYE: 06/30/2018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3193</v>
      </c>
      <c r="D9" s="14">
        <f>data!D59</f>
        <v>0</v>
      </c>
      <c r="E9" s="14">
        <f>data!E59</f>
        <v>27061</v>
      </c>
      <c r="F9" s="14">
        <f>data!F59</f>
        <v>0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26.19</v>
      </c>
      <c r="D10" s="26">
        <f>data!D60</f>
        <v>0</v>
      </c>
      <c r="E10" s="26">
        <f>data!E60</f>
        <v>121.74</v>
      </c>
      <c r="F10" s="26">
        <f>data!F60</f>
        <v>0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2850224.42</v>
      </c>
      <c r="D11" s="14">
        <f>data!D61</f>
        <v>0</v>
      </c>
      <c r="E11" s="14">
        <f>data!E61</f>
        <v>9780619.4899999984</v>
      </c>
      <c r="F11" s="14">
        <f>data!F61</f>
        <v>0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568712</v>
      </c>
      <c r="D12" s="14">
        <f>data!D62</f>
        <v>0</v>
      </c>
      <c r="E12" s="14">
        <f>data!E62</f>
        <v>2418084</v>
      </c>
      <c r="F12" s="14">
        <f>data!F62</f>
        <v>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840768.63</v>
      </c>
      <c r="D13" s="14">
        <f>data!D63</f>
        <v>0</v>
      </c>
      <c r="E13" s="14">
        <f>data!E63</f>
        <v>42625</v>
      </c>
      <c r="F13" s="14">
        <f>data!F63</f>
        <v>0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540754.8899999999</v>
      </c>
      <c r="D14" s="14">
        <f>data!D64</f>
        <v>0</v>
      </c>
      <c r="E14" s="14">
        <f>data!E64</f>
        <v>878963.05999999994</v>
      </c>
      <c r="F14" s="14">
        <f>data!F64</f>
        <v>0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529.62</v>
      </c>
      <c r="D15" s="14">
        <f>data!D65</f>
        <v>0</v>
      </c>
      <c r="E15" s="14">
        <f>data!E65</f>
        <v>997.14</v>
      </c>
      <c r="F15" s="14">
        <f>data!F65</f>
        <v>0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73171.44</v>
      </c>
      <c r="D16" s="14">
        <f>data!D66</f>
        <v>0</v>
      </c>
      <c r="E16" s="14">
        <f>data!E66</f>
        <v>78572.88</v>
      </c>
      <c r="F16" s="14">
        <f>data!F66</f>
        <v>0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112429</v>
      </c>
      <c r="D17" s="14">
        <f>data!D67</f>
        <v>0</v>
      </c>
      <c r="E17" s="14">
        <f>data!E67</f>
        <v>675250</v>
      </c>
      <c r="F17" s="14">
        <f>data!F67</f>
        <v>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3369.82</v>
      </c>
      <c r="D18" s="14">
        <f>data!D68</f>
        <v>0</v>
      </c>
      <c r="E18" s="14">
        <f>data!E68</f>
        <v>14371.720000000001</v>
      </c>
      <c r="F18" s="14">
        <f>data!F68</f>
        <v>0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18222.379999999997</v>
      </c>
      <c r="D19" s="14">
        <f>data!D69</f>
        <v>0</v>
      </c>
      <c r="E19" s="14">
        <f>data!E69</f>
        <v>21527.1</v>
      </c>
      <c r="F19" s="14">
        <f>data!F69</f>
        <v>0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5008182.2</v>
      </c>
      <c r="D21" s="14">
        <f>data!D71</f>
        <v>0</v>
      </c>
      <c r="E21" s="14">
        <f>data!E71</f>
        <v>13911010.390000001</v>
      </c>
      <c r="F21" s="14">
        <f>data!F71</f>
        <v>0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2248934</v>
      </c>
      <c r="D23" s="48">
        <f>+data!M669</f>
        <v>0</v>
      </c>
      <c r="E23" s="48">
        <f>+data!M670</f>
        <v>9922891</v>
      </c>
      <c r="F23" s="48">
        <f>+data!M671</f>
        <v>0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15959377.639999999</v>
      </c>
      <c r="D24" s="14">
        <f>data!D73</f>
        <v>0</v>
      </c>
      <c r="E24" s="14">
        <f>data!E73</f>
        <v>61576346.030000001</v>
      </c>
      <c r="F24" s="14">
        <f>data!F73</f>
        <v>0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147618.4</v>
      </c>
      <c r="D25" s="14">
        <f>data!D74</f>
        <v>0</v>
      </c>
      <c r="E25" s="14">
        <f>data!E74</f>
        <v>7988252.8599999994</v>
      </c>
      <c r="F25" s="14">
        <f>data!F74</f>
        <v>0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16106996.039999999</v>
      </c>
      <c r="D26" s="14">
        <f>data!D75</f>
        <v>0</v>
      </c>
      <c r="E26" s="14">
        <f>data!E75</f>
        <v>69564598.890000001</v>
      </c>
      <c r="F26" s="14">
        <f>data!F75</f>
        <v>0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4301</v>
      </c>
      <c r="D28" s="14">
        <f>data!D76</f>
        <v>0</v>
      </c>
      <c r="E28" s="14">
        <f>data!E76</f>
        <v>34779</v>
      </c>
      <c r="F28" s="14">
        <f>data!F76</f>
        <v>0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6252.78</v>
      </c>
      <c r="D29" s="14">
        <f>data!D77</f>
        <v>0</v>
      </c>
      <c r="E29" s="14">
        <f>data!E77</f>
        <v>110959.15</v>
      </c>
      <c r="F29" s="14">
        <f>data!F77</f>
        <v>0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1760.1847501118905</v>
      </c>
      <c r="D30" s="14">
        <f>data!D78</f>
        <v>0</v>
      </c>
      <c r="E30" s="14">
        <f>data!E78</f>
        <v>14233.30979403428</v>
      </c>
      <c r="F30" s="14">
        <f>data!F78</f>
        <v>0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39454.06</v>
      </c>
      <c r="D31" s="14">
        <f>data!D79</f>
        <v>0</v>
      </c>
      <c r="E31" s="14">
        <f>data!E79</f>
        <v>80788.73000000001</v>
      </c>
      <c r="F31" s="14">
        <f>data!F79</f>
        <v>0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20.710663461538463</v>
      </c>
      <c r="D32" s="84">
        <f>data!D80</f>
        <v>0</v>
      </c>
      <c r="E32" s="84">
        <f>data!E80</f>
        <v>70.846586538461537</v>
      </c>
      <c r="F32" s="84">
        <f>data!F80</f>
        <v>0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St. Clare Hospital</v>
      </c>
      <c r="B36" s="77"/>
      <c r="C36" s="77"/>
      <c r="D36" s="77"/>
      <c r="E36" s="77"/>
      <c r="F36" s="77"/>
      <c r="G36" s="80"/>
      <c r="H36" s="79" t="str">
        <f>"FYE: "&amp;data!C82</f>
        <v>FYE: 06/30/2018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0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391182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0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100.04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0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115.06</v>
      </c>
      <c r="H43" s="14">
        <f>data!O61</f>
        <v>0</v>
      </c>
      <c r="I43" s="14">
        <f>data!P61</f>
        <v>7812299.4000000013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0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2009076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0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848754.73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0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10008270.140000001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2103.6800000000003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0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834643.70909287233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0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2133471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0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1350.83</v>
      </c>
      <c r="H50" s="14">
        <f>data!O68</f>
        <v>0</v>
      </c>
      <c r="I50" s="14">
        <f>data!P68</f>
        <v>174547.13999999998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0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26756.09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-5000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0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1465.8899999999999</v>
      </c>
      <c r="H53" s="14">
        <f>data!O71</f>
        <v>0</v>
      </c>
      <c r="I53" s="14">
        <f>data!P71</f>
        <v>23844921.889092878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0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290</v>
      </c>
      <c r="H55" s="48">
        <f>+data!M680</f>
        <v>0</v>
      </c>
      <c r="I55" s="48">
        <f>+data!M681</f>
        <v>10257141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0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99425165.120000005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106786011.15999998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0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206211176.27999997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0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12678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0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36155.56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0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5188.4729741731107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0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280769.55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0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48.627144230769233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St. Clare Hospital</v>
      </c>
      <c r="B68" s="77"/>
      <c r="C68" s="77"/>
      <c r="D68" s="77"/>
      <c r="E68" s="77"/>
      <c r="F68" s="77"/>
      <c r="G68" s="80"/>
      <c r="H68" s="79" t="str">
        <f>"FYE: "&amp;data!C82</f>
        <v>FYE: 06/30/2018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12433</v>
      </c>
      <c r="D73" s="48">
        <f>data!R59</f>
        <v>0</v>
      </c>
      <c r="E73" s="212"/>
      <c r="F73" s="212"/>
      <c r="G73" s="14">
        <f>data!U59</f>
        <v>513694</v>
      </c>
      <c r="H73" s="14">
        <f>data!V59</f>
        <v>0</v>
      </c>
      <c r="I73" s="14">
        <f>data!W59</f>
        <v>0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16.45</v>
      </c>
      <c r="D74" s="26">
        <f>data!R60</f>
        <v>0</v>
      </c>
      <c r="E74" s="26">
        <f>data!S60</f>
        <v>17.11</v>
      </c>
      <c r="F74" s="26">
        <f>data!T60</f>
        <v>2.4700000000000002</v>
      </c>
      <c r="G74" s="26">
        <f>data!U60</f>
        <v>24.87</v>
      </c>
      <c r="H74" s="26">
        <f>data!V60</f>
        <v>0</v>
      </c>
      <c r="I74" s="26">
        <f>data!W60</f>
        <v>0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1699866.96</v>
      </c>
      <c r="D75" s="14">
        <f>data!R61</f>
        <v>0</v>
      </c>
      <c r="E75" s="14">
        <f>data!S61</f>
        <v>783264.73</v>
      </c>
      <c r="F75" s="14">
        <f>data!T61</f>
        <v>276770.37</v>
      </c>
      <c r="G75" s="14">
        <f>data!U61</f>
        <v>1542768.5100000002</v>
      </c>
      <c r="H75" s="14">
        <f>data!V61</f>
        <v>0</v>
      </c>
      <c r="I75" s="14">
        <f>data!W61</f>
        <v>0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375464</v>
      </c>
      <c r="D76" s="14">
        <f>data!R62</f>
        <v>0</v>
      </c>
      <c r="E76" s="14">
        <f>data!S62</f>
        <v>277889</v>
      </c>
      <c r="F76" s="14">
        <f>data!T62</f>
        <v>60303</v>
      </c>
      <c r="G76" s="14">
        <f>data!U62</f>
        <v>456616</v>
      </c>
      <c r="H76" s="14">
        <f>data!V62</f>
        <v>0</v>
      </c>
      <c r="I76" s="14">
        <f>data!W62</f>
        <v>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328</v>
      </c>
      <c r="D77" s="14">
        <f>data!R63</f>
        <v>0</v>
      </c>
      <c r="E77" s="14">
        <f>data!S63</f>
        <v>0</v>
      </c>
      <c r="F77" s="14">
        <f>data!T63</f>
        <v>0</v>
      </c>
      <c r="G77" s="14">
        <f>data!U63</f>
        <v>31830.95</v>
      </c>
      <c r="H77" s="14">
        <f>data!V63</f>
        <v>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162119.38</v>
      </c>
      <c r="D78" s="14">
        <f>data!R64</f>
        <v>0</v>
      </c>
      <c r="E78" s="14">
        <f>data!S64</f>
        <v>37223.519999999902</v>
      </c>
      <c r="F78" s="14">
        <f>data!T64</f>
        <v>86136.21</v>
      </c>
      <c r="G78" s="14">
        <f>data!U64</f>
        <v>1494144.9999999998</v>
      </c>
      <c r="H78" s="14">
        <f>data!V64</f>
        <v>0</v>
      </c>
      <c r="I78" s="14">
        <f>data!W64</f>
        <v>0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735.35</v>
      </c>
      <c r="D79" s="14">
        <f>data!R65</f>
        <v>0</v>
      </c>
      <c r="E79" s="14">
        <f>data!S65</f>
        <v>152.19999999999999</v>
      </c>
      <c r="F79" s="14">
        <f>data!T65</f>
        <v>0</v>
      </c>
      <c r="G79" s="14">
        <f>data!U65</f>
        <v>388.8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21111.82</v>
      </c>
      <c r="D80" s="14">
        <f>data!R66</f>
        <v>0</v>
      </c>
      <c r="E80" s="14">
        <f>data!S66</f>
        <v>76502.890836800012</v>
      </c>
      <c r="F80" s="14">
        <f>data!T66</f>
        <v>135</v>
      </c>
      <c r="G80" s="14">
        <f>data!U66</f>
        <v>701275.29999999993</v>
      </c>
      <c r="H80" s="14">
        <f>data!V66</f>
        <v>0</v>
      </c>
      <c r="I80" s="14">
        <f>data!W66</f>
        <v>0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122564</v>
      </c>
      <c r="D81" s="14">
        <f>data!R67</f>
        <v>0</v>
      </c>
      <c r="E81" s="14">
        <f>data!S67</f>
        <v>120917</v>
      </c>
      <c r="F81" s="14">
        <f>data!T67</f>
        <v>1433</v>
      </c>
      <c r="G81" s="14">
        <f>data!U67</f>
        <v>237376</v>
      </c>
      <c r="H81" s="14">
        <f>data!V67</f>
        <v>0</v>
      </c>
      <c r="I81" s="14">
        <f>data!W67</f>
        <v>0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1883.72</v>
      </c>
      <c r="D82" s="14">
        <f>data!R68</f>
        <v>0</v>
      </c>
      <c r="E82" s="14">
        <f>data!S68</f>
        <v>10481.48</v>
      </c>
      <c r="F82" s="14">
        <f>data!T68</f>
        <v>0</v>
      </c>
      <c r="G82" s="14">
        <f>data!U68</f>
        <v>126746.93000000001</v>
      </c>
      <c r="H82" s="14">
        <f>data!V68</f>
        <v>0</v>
      </c>
      <c r="I82" s="14">
        <f>data!W68</f>
        <v>0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5282.76</v>
      </c>
      <c r="D83" s="14">
        <f>data!R69</f>
        <v>0</v>
      </c>
      <c r="E83" s="14">
        <f>data!S69</f>
        <v>6987.17</v>
      </c>
      <c r="F83" s="14">
        <f>data!T69</f>
        <v>0</v>
      </c>
      <c r="G83" s="14">
        <f>data!U69</f>
        <v>30372.280000000002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-4947.2700000000004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2389355.9899999998</v>
      </c>
      <c r="D85" s="14">
        <f>data!R71</f>
        <v>0</v>
      </c>
      <c r="E85" s="14">
        <f>data!S71</f>
        <v>1313417.9908367998</v>
      </c>
      <c r="F85" s="14">
        <f>data!T71</f>
        <v>424777.58</v>
      </c>
      <c r="G85" s="14">
        <f>data!U71</f>
        <v>4616572.5</v>
      </c>
      <c r="H85" s="14">
        <f>data!V71</f>
        <v>0</v>
      </c>
      <c r="I85" s="14">
        <f>data!W71</f>
        <v>0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1439629</v>
      </c>
      <c r="D87" s="48">
        <f>+data!M683</f>
        <v>0</v>
      </c>
      <c r="E87" s="48">
        <f>+data!M684</f>
        <v>1021561</v>
      </c>
      <c r="F87" s="48">
        <f>+data!M685</f>
        <v>174052</v>
      </c>
      <c r="G87" s="48">
        <f>+data!M686</f>
        <v>2916375</v>
      </c>
      <c r="H87" s="48">
        <f>+data!M687</f>
        <v>0</v>
      </c>
      <c r="I87" s="48">
        <f>+data!M688</f>
        <v>0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4202254.7799999993</v>
      </c>
      <c r="D88" s="14">
        <f>data!R73</f>
        <v>0</v>
      </c>
      <c r="E88" s="14">
        <f>data!S73</f>
        <v>0</v>
      </c>
      <c r="F88" s="14">
        <f>data!T73</f>
        <v>3054825.69</v>
      </c>
      <c r="G88" s="14">
        <f>data!U73</f>
        <v>30020643.830000002</v>
      </c>
      <c r="H88" s="14">
        <f>data!V73</f>
        <v>0</v>
      </c>
      <c r="I88" s="14">
        <f>data!W73</f>
        <v>0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13243365.590000002</v>
      </c>
      <c r="D89" s="14">
        <f>data!R74</f>
        <v>0</v>
      </c>
      <c r="E89" s="14">
        <f>data!S74</f>
        <v>0</v>
      </c>
      <c r="F89" s="14">
        <f>data!T74</f>
        <v>177163.48000000004</v>
      </c>
      <c r="G89" s="14">
        <f>data!U74</f>
        <v>24010680.429999996</v>
      </c>
      <c r="H89" s="14">
        <f>data!V74</f>
        <v>0</v>
      </c>
      <c r="I89" s="14">
        <f>data!W74</f>
        <v>0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17445620.370000001</v>
      </c>
      <c r="D90" s="14">
        <f>data!R75</f>
        <v>0</v>
      </c>
      <c r="E90" s="14">
        <f>data!S75</f>
        <v>0</v>
      </c>
      <c r="F90" s="14">
        <f>data!T75</f>
        <v>3231989.17</v>
      </c>
      <c r="G90" s="14">
        <f>data!U75</f>
        <v>54031324.259999998</v>
      </c>
      <c r="H90" s="14">
        <f>data!V75</f>
        <v>0</v>
      </c>
      <c r="I90" s="14">
        <f>data!W75</f>
        <v>0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3714</v>
      </c>
      <c r="D92" s="14">
        <f>data!R76</f>
        <v>0</v>
      </c>
      <c r="E92" s="14">
        <f>data!S76</f>
        <v>4966</v>
      </c>
      <c r="F92" s="14">
        <f>data!T76</f>
        <v>0</v>
      </c>
      <c r="G92" s="14">
        <f>data!U76</f>
        <v>9700</v>
      </c>
      <c r="H92" s="14">
        <f>data!V76</f>
        <v>0</v>
      </c>
      <c r="I92" s="14">
        <f>data!W76</f>
        <v>0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1519.9549318566753</v>
      </c>
      <c r="D94" s="14">
        <f>data!R78</f>
        <v>0</v>
      </c>
      <c r="E94" s="14">
        <f>data!S78</f>
        <v>2032.3360774367932</v>
      </c>
      <c r="F94" s="14">
        <f>data!T78</f>
        <v>0</v>
      </c>
      <c r="G94" s="14">
        <f>data!U78</f>
        <v>3969.7261278970791</v>
      </c>
      <c r="H94" s="14">
        <f>data!V78</f>
        <v>0</v>
      </c>
      <c r="I94" s="14">
        <f>data!W78</f>
        <v>0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10637.58</v>
      </c>
      <c r="F95" s="14">
        <f>data!T79</f>
        <v>0</v>
      </c>
      <c r="G95" s="14">
        <f>data!U79</f>
        <v>0</v>
      </c>
      <c r="H95" s="14">
        <f>data!V79</f>
        <v>0</v>
      </c>
      <c r="I95" s="14">
        <f>data!W79</f>
        <v>0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11.490149038461539</v>
      </c>
      <c r="D96" s="84">
        <f>data!R80</f>
        <v>0</v>
      </c>
      <c r="E96" s="84">
        <f>data!S80</f>
        <v>0</v>
      </c>
      <c r="F96" s="84">
        <f>data!T80</f>
        <v>2.0503125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St. Clare Hospital</v>
      </c>
      <c r="B100" s="77"/>
      <c r="C100" s="77"/>
      <c r="D100" s="77"/>
      <c r="E100" s="77"/>
      <c r="F100" s="77"/>
      <c r="G100" s="80"/>
      <c r="H100" s="79" t="str">
        <f>"FYE: "&amp;data!C82</f>
        <v>FYE: 06/30/2018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14883</v>
      </c>
      <c r="D105" s="14">
        <f>data!Y59</f>
        <v>115612</v>
      </c>
      <c r="E105" s="14">
        <f>data!Z59</f>
        <v>0</v>
      </c>
      <c r="F105" s="14">
        <f>data!AA59</f>
        <v>933</v>
      </c>
      <c r="G105" s="212"/>
      <c r="H105" s="14">
        <f>data!AC59</f>
        <v>56948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4.79</v>
      </c>
      <c r="D106" s="26">
        <f>data!Y60</f>
        <v>29.03</v>
      </c>
      <c r="E106" s="26">
        <f>data!Z60</f>
        <v>0</v>
      </c>
      <c r="F106" s="26">
        <f>data!AA60</f>
        <v>2.29</v>
      </c>
      <c r="G106" s="26">
        <f>data!AB60</f>
        <v>26.12</v>
      </c>
      <c r="H106" s="26">
        <f>data!AC60</f>
        <v>13.58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463589.93000000005</v>
      </c>
      <c r="D107" s="14">
        <f>data!Y61</f>
        <v>2678781.9500000002</v>
      </c>
      <c r="E107" s="14">
        <f>data!Z61</f>
        <v>0</v>
      </c>
      <c r="F107" s="14">
        <f>data!AA61</f>
        <v>278730.73000000004</v>
      </c>
      <c r="G107" s="14">
        <f>data!AB61</f>
        <v>2773107.52</v>
      </c>
      <c r="H107" s="14">
        <f>data!AC61</f>
        <v>1140870.24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106306</v>
      </c>
      <c r="D108" s="14">
        <f>data!Y62</f>
        <v>638430</v>
      </c>
      <c r="E108" s="14">
        <f>data!Z62</f>
        <v>0</v>
      </c>
      <c r="F108" s="14">
        <f>data!AA62</f>
        <v>59242</v>
      </c>
      <c r="G108" s="14">
        <f>data!AB62</f>
        <v>612827</v>
      </c>
      <c r="H108" s="14">
        <f>data!AC62</f>
        <v>286161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20895.919999999998</v>
      </c>
      <c r="E109" s="14">
        <f>data!Z63</f>
        <v>0</v>
      </c>
      <c r="F109" s="14">
        <f>data!AA63</f>
        <v>5450.43</v>
      </c>
      <c r="G109" s="14">
        <f>data!AB63</f>
        <v>0</v>
      </c>
      <c r="H109" s="14">
        <f>data!AC63</f>
        <v>9762.2000000000007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145819.51</v>
      </c>
      <c r="D110" s="14">
        <f>data!Y64</f>
        <v>477357.53999999992</v>
      </c>
      <c r="E110" s="14">
        <f>data!Z64</f>
        <v>0</v>
      </c>
      <c r="F110" s="14">
        <f>data!AA64</f>
        <v>234122.21</v>
      </c>
      <c r="G110" s="14">
        <f>data!AB64</f>
        <v>6679053.1600000001</v>
      </c>
      <c r="H110" s="14">
        <f>data!AC64</f>
        <v>229792.3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496.68</v>
      </c>
      <c r="D111" s="14">
        <f>data!Y65</f>
        <v>12625.710000000001</v>
      </c>
      <c r="E111" s="14">
        <f>data!Z65</f>
        <v>0</v>
      </c>
      <c r="F111" s="14">
        <f>data!AA65</f>
        <v>345.54</v>
      </c>
      <c r="G111" s="14">
        <f>data!AB65</f>
        <v>1860.58</v>
      </c>
      <c r="H111" s="14">
        <f>data!AC65</f>
        <v>597.72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88439.12000000001</v>
      </c>
      <c r="D112" s="14">
        <f>data!Y66</f>
        <v>942146.55</v>
      </c>
      <c r="E112" s="14">
        <f>data!Z66</f>
        <v>0</v>
      </c>
      <c r="F112" s="14">
        <f>data!AA66</f>
        <v>44005.95</v>
      </c>
      <c r="G112" s="14">
        <f>data!AB66</f>
        <v>285385.43</v>
      </c>
      <c r="H112" s="14">
        <f>data!AC66</f>
        <v>3906.58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9022</v>
      </c>
      <c r="D113" s="14">
        <f>data!Y67</f>
        <v>302956</v>
      </c>
      <c r="E113" s="14">
        <f>data!Z67</f>
        <v>0</v>
      </c>
      <c r="F113" s="14">
        <f>data!AA67</f>
        <v>0</v>
      </c>
      <c r="G113" s="14">
        <f>data!AB67</f>
        <v>173851</v>
      </c>
      <c r="H113" s="14">
        <f>data!AC67</f>
        <v>38244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0</v>
      </c>
      <c r="D114" s="14">
        <f>data!Y68</f>
        <v>341958.27999999997</v>
      </c>
      <c r="E114" s="14">
        <f>data!Z68</f>
        <v>0</v>
      </c>
      <c r="F114" s="14">
        <f>data!AA68</f>
        <v>266.83999999999997</v>
      </c>
      <c r="G114" s="14">
        <f>data!AB68</f>
        <v>57604.95</v>
      </c>
      <c r="H114" s="14">
        <f>data!AC68</f>
        <v>13502.26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7847.630000000001</v>
      </c>
      <c r="E115" s="14">
        <f>data!Z69</f>
        <v>0</v>
      </c>
      <c r="F115" s="14">
        <f>data!AA69</f>
        <v>0</v>
      </c>
      <c r="G115" s="14">
        <f>data!AB69</f>
        <v>1056057.3900000001</v>
      </c>
      <c r="H115" s="14">
        <f>data!AC69</f>
        <v>2462.08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50</v>
      </c>
      <c r="E116" s="14">
        <f>-data!Z70</f>
        <v>0</v>
      </c>
      <c r="F116" s="14">
        <f>-data!AA70</f>
        <v>0</v>
      </c>
      <c r="G116" s="14">
        <f>-data!AB70</f>
        <v>-1740226.6300000001</v>
      </c>
      <c r="H116" s="14">
        <f>-data!AC70</f>
        <v>-56.35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813673.24000000011</v>
      </c>
      <c r="D117" s="14">
        <f>data!Y71</f>
        <v>5423049.5800000001</v>
      </c>
      <c r="E117" s="14">
        <f>data!Z71</f>
        <v>0</v>
      </c>
      <c r="F117" s="14">
        <f>data!AA71</f>
        <v>622163.69999999995</v>
      </c>
      <c r="G117" s="14">
        <f>data!AB71</f>
        <v>9899520.3999999985</v>
      </c>
      <c r="H117" s="14">
        <f>data!AC71</f>
        <v>1725242.03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1139424</v>
      </c>
      <c r="D119" s="48">
        <f>+data!M690</f>
        <v>3583429</v>
      </c>
      <c r="E119" s="48">
        <f>+data!M691</f>
        <v>0</v>
      </c>
      <c r="F119" s="48">
        <f>+data!M692</f>
        <v>205136</v>
      </c>
      <c r="G119" s="48">
        <f>+data!M693</f>
        <v>4161198</v>
      </c>
      <c r="H119" s="48">
        <f>+data!M694</f>
        <v>974356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23147472.519999996</v>
      </c>
      <c r="D120" s="14">
        <f>data!Y73</f>
        <v>12833540.790000001</v>
      </c>
      <c r="E120" s="14">
        <f>data!Z73</f>
        <v>0</v>
      </c>
      <c r="F120" s="14">
        <f>data!AA73</f>
        <v>1489522.9</v>
      </c>
      <c r="G120" s="14">
        <f>data!AB73</f>
        <v>65453623.900000013</v>
      </c>
      <c r="H120" s="14">
        <f>data!AC73</f>
        <v>26370323.769999996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54575661.789999992</v>
      </c>
      <c r="D121" s="14">
        <f>data!Y74</f>
        <v>47752289.330000006</v>
      </c>
      <c r="E121" s="14">
        <f>data!Z74</f>
        <v>0</v>
      </c>
      <c r="F121" s="14">
        <f>data!AA74</f>
        <v>3541836.2299999995</v>
      </c>
      <c r="G121" s="14">
        <f>data!AB74</f>
        <v>69706570.5</v>
      </c>
      <c r="H121" s="14">
        <f>data!AC74</f>
        <v>6149446.1600000001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77723134.309999987</v>
      </c>
      <c r="D122" s="14">
        <f>data!Y75</f>
        <v>60585830.120000005</v>
      </c>
      <c r="E122" s="14">
        <f>data!Z75</f>
        <v>0</v>
      </c>
      <c r="F122" s="14">
        <f>data!AA75</f>
        <v>5031359.129999999</v>
      </c>
      <c r="G122" s="14">
        <f>data!AB75</f>
        <v>135160194.40000001</v>
      </c>
      <c r="H122" s="14">
        <f>data!AC75</f>
        <v>32519769.929999996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521</v>
      </c>
      <c r="D124" s="14">
        <f>data!Y76</f>
        <v>12738</v>
      </c>
      <c r="E124" s="14">
        <f>data!Z76</f>
        <v>0</v>
      </c>
      <c r="F124" s="14">
        <f>data!AA76</f>
        <v>0</v>
      </c>
      <c r="G124" s="14">
        <f>data!AB76</f>
        <v>3728</v>
      </c>
      <c r="H124" s="14">
        <f>data!AC76</f>
        <v>1166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213.21931058086372</v>
      </c>
      <c r="D126" s="14">
        <f>data!Y78</f>
        <v>5213.027981149793</v>
      </c>
      <c r="E126" s="14">
        <f>data!Z78</f>
        <v>0</v>
      </c>
      <c r="F126" s="14">
        <f>data!AA78</f>
        <v>0</v>
      </c>
      <c r="G126" s="14">
        <f>data!AB78</f>
        <v>1525.684433484568</v>
      </c>
      <c r="H126" s="14">
        <f>data!AC78</f>
        <v>477.1856355802056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24874.54</v>
      </c>
      <c r="D127" s="14">
        <f>data!Y79</f>
        <v>29114.84</v>
      </c>
      <c r="E127" s="14">
        <f>data!Z79</f>
        <v>0</v>
      </c>
      <c r="F127" s="14">
        <f>data!AA79</f>
        <v>24503.81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1.7640432692307693</v>
      </c>
      <c r="E128" s="26">
        <f>data!Z80</f>
        <v>0</v>
      </c>
      <c r="F128" s="26">
        <f>data!AA80</f>
        <v>0</v>
      </c>
      <c r="G128" s="26">
        <f>data!AB80</f>
        <v>0</v>
      </c>
      <c r="H128" s="26">
        <f>data!AC80</f>
        <v>0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St. Clare Hospital</v>
      </c>
      <c r="B132" s="77"/>
      <c r="C132" s="77"/>
      <c r="D132" s="77"/>
      <c r="E132" s="77"/>
      <c r="F132" s="77"/>
      <c r="G132" s="80"/>
      <c r="H132" s="79" t="str">
        <f>"FYE: "&amp;data!C82</f>
        <v>FYE: 06/30/2018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43888</v>
      </c>
      <c r="D137" s="14">
        <f>data!AF59</f>
        <v>0</v>
      </c>
      <c r="E137" s="14">
        <f>data!AG59</f>
        <v>39571</v>
      </c>
      <c r="F137" s="14">
        <f>data!AH59</f>
        <v>0</v>
      </c>
      <c r="G137" s="14">
        <f>data!AI59</f>
        <v>0</v>
      </c>
      <c r="H137" s="14">
        <f>data!AJ59</f>
        <v>6818</v>
      </c>
      <c r="I137" s="14">
        <f>data!AK59</f>
        <v>7984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13.48</v>
      </c>
      <c r="D138" s="26">
        <f>data!AF60</f>
        <v>0</v>
      </c>
      <c r="E138" s="26">
        <f>data!AG60</f>
        <v>74.680000000000007</v>
      </c>
      <c r="F138" s="26">
        <f>data!AH60</f>
        <v>0</v>
      </c>
      <c r="G138" s="26">
        <f>data!AI60</f>
        <v>0</v>
      </c>
      <c r="H138" s="26">
        <f>data!AJ60</f>
        <v>3.42</v>
      </c>
      <c r="I138" s="26">
        <f>data!AK60</f>
        <v>2.79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1200806.78</v>
      </c>
      <c r="D139" s="14">
        <f>data!AF61</f>
        <v>0</v>
      </c>
      <c r="E139" s="14">
        <f>data!AG61</f>
        <v>6443066.4500000011</v>
      </c>
      <c r="F139" s="14">
        <f>data!AH61</f>
        <v>0</v>
      </c>
      <c r="G139" s="14">
        <f>data!AI61</f>
        <v>0</v>
      </c>
      <c r="H139" s="14">
        <f>data!AJ61</f>
        <v>586966.38</v>
      </c>
      <c r="I139" s="14">
        <f>data!AK61</f>
        <v>285291.96999999997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294371</v>
      </c>
      <c r="D140" s="14">
        <f>data!AF62</f>
        <v>0</v>
      </c>
      <c r="E140" s="14">
        <f>data!AG62</f>
        <v>1487581</v>
      </c>
      <c r="F140" s="14">
        <f>data!AH62</f>
        <v>0</v>
      </c>
      <c r="G140" s="14">
        <f>data!AI62</f>
        <v>0</v>
      </c>
      <c r="H140" s="14">
        <f>data!AJ62</f>
        <v>66414</v>
      </c>
      <c r="I140" s="14">
        <f>data!AK62</f>
        <v>64725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1072145.31</v>
      </c>
      <c r="F141" s="14">
        <f>data!AH63</f>
        <v>0</v>
      </c>
      <c r="G141" s="14">
        <f>data!AI63</f>
        <v>0</v>
      </c>
      <c r="H141" s="14">
        <f>data!AJ63</f>
        <v>0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15358.25</v>
      </c>
      <c r="D142" s="14">
        <f>data!AF64</f>
        <v>0</v>
      </c>
      <c r="E142" s="14">
        <f>data!AG64</f>
        <v>1265302.77</v>
      </c>
      <c r="F142" s="14">
        <f>data!AH64</f>
        <v>0</v>
      </c>
      <c r="G142" s="14">
        <f>data!AI64</f>
        <v>0</v>
      </c>
      <c r="H142" s="14">
        <f>data!AJ64</f>
        <v>78194.030000000013</v>
      </c>
      <c r="I142" s="14">
        <f>data!AK64</f>
        <v>1202.1600000000001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8255.56</v>
      </c>
      <c r="D143" s="14">
        <f>data!AF65</f>
        <v>0</v>
      </c>
      <c r="E143" s="14">
        <f>data!AG65</f>
        <v>1423.7500000000002</v>
      </c>
      <c r="F143" s="14">
        <f>data!AH65</f>
        <v>0</v>
      </c>
      <c r="G143" s="14">
        <f>data!AI65</f>
        <v>0</v>
      </c>
      <c r="H143" s="14">
        <f>data!AJ65</f>
        <v>7003.91</v>
      </c>
      <c r="I143" s="14">
        <f>data!AK65</f>
        <v>187.17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19118.939999999999</v>
      </c>
      <c r="D144" s="14">
        <f>data!AF66</f>
        <v>0</v>
      </c>
      <c r="E144" s="14">
        <f>data!AG66</f>
        <v>1683784.06</v>
      </c>
      <c r="F144" s="14">
        <f>data!AH66</f>
        <v>0</v>
      </c>
      <c r="G144" s="14">
        <f>data!AI66</f>
        <v>0</v>
      </c>
      <c r="H144" s="14">
        <f>data!AJ66</f>
        <v>378057.57999999996</v>
      </c>
      <c r="I144" s="14">
        <f>data!AK66</f>
        <v>648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141810</v>
      </c>
      <c r="D145" s="14">
        <f>data!AF67</f>
        <v>0</v>
      </c>
      <c r="E145" s="14">
        <f>data!AG67</f>
        <v>326680</v>
      </c>
      <c r="F145" s="14">
        <f>data!AH67</f>
        <v>0</v>
      </c>
      <c r="G145" s="14">
        <f>data!AI67</f>
        <v>0</v>
      </c>
      <c r="H145" s="14">
        <f>data!AJ67</f>
        <v>2466</v>
      </c>
      <c r="I145" s="14">
        <f>data!AK67</f>
        <v>16642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229616.38</v>
      </c>
      <c r="D146" s="14">
        <f>data!AF68</f>
        <v>0</v>
      </c>
      <c r="E146" s="14">
        <f>data!AG68</f>
        <v>17846.16</v>
      </c>
      <c r="F146" s="14">
        <f>data!AH68</f>
        <v>0</v>
      </c>
      <c r="G146" s="14">
        <f>data!AI68</f>
        <v>0</v>
      </c>
      <c r="H146" s="14">
        <f>data!AJ68</f>
        <v>202785.58000000002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6939.2300000000005</v>
      </c>
      <c r="D147" s="14">
        <f>data!AF69</f>
        <v>0</v>
      </c>
      <c r="E147" s="14">
        <f>data!AG69</f>
        <v>14507.420000000002</v>
      </c>
      <c r="F147" s="14">
        <f>data!AH69</f>
        <v>0</v>
      </c>
      <c r="G147" s="14">
        <f>data!AI69</f>
        <v>0</v>
      </c>
      <c r="H147" s="14">
        <f>data!AJ69</f>
        <v>14924.09</v>
      </c>
      <c r="I147" s="14">
        <f>data!AK69</f>
        <v>1051.76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450</v>
      </c>
      <c r="F148" s="14">
        <f>-data!AH70</f>
        <v>0</v>
      </c>
      <c r="G148" s="14">
        <f>-data!AI70</f>
        <v>0</v>
      </c>
      <c r="H148" s="14">
        <f>-data!AJ70</f>
        <v>-10294.48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1916276.1400000001</v>
      </c>
      <c r="D149" s="14">
        <f>data!AF71</f>
        <v>0</v>
      </c>
      <c r="E149" s="14">
        <f>data!AG71</f>
        <v>12312786.920000002</v>
      </c>
      <c r="F149" s="14">
        <f>data!AH71</f>
        <v>0</v>
      </c>
      <c r="G149" s="14">
        <f>data!AI71</f>
        <v>0</v>
      </c>
      <c r="H149" s="14">
        <f>data!AJ71</f>
        <v>1326517.0900000001</v>
      </c>
      <c r="I149" s="14">
        <f>data!AK71</f>
        <v>369748.05999999994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1593761</v>
      </c>
      <c r="D151" s="48">
        <f>+data!M697</f>
        <v>0</v>
      </c>
      <c r="E151" s="48">
        <f>+data!M698</f>
        <v>6673690</v>
      </c>
      <c r="F151" s="48">
        <f>+data!M699</f>
        <v>0</v>
      </c>
      <c r="G151" s="48">
        <f>+data!M700</f>
        <v>0</v>
      </c>
      <c r="H151" s="48">
        <f>+data!M701</f>
        <v>364531</v>
      </c>
      <c r="I151" s="48">
        <f>+data!M702</f>
        <v>238023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2444307.5499999993</v>
      </c>
      <c r="D152" s="14">
        <f>data!AF73</f>
        <v>0</v>
      </c>
      <c r="E152" s="14">
        <f>data!AG73</f>
        <v>34034093.340000004</v>
      </c>
      <c r="F152" s="14">
        <f>data!AH73</f>
        <v>0</v>
      </c>
      <c r="G152" s="14">
        <f>data!AI73</f>
        <v>0</v>
      </c>
      <c r="H152" s="14">
        <f>data!AJ73</f>
        <v>550091.36</v>
      </c>
      <c r="I152" s="14">
        <f>data!AK73</f>
        <v>1251694.8899999999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5318359.62</v>
      </c>
      <c r="D153" s="14">
        <f>data!AF74</f>
        <v>0</v>
      </c>
      <c r="E153" s="14">
        <f>data!AG74</f>
        <v>114547279.35000001</v>
      </c>
      <c r="F153" s="14">
        <f>data!AH74</f>
        <v>0</v>
      </c>
      <c r="G153" s="14">
        <f>data!AI74</f>
        <v>0</v>
      </c>
      <c r="H153" s="14">
        <f>data!AJ74</f>
        <v>3336385.44</v>
      </c>
      <c r="I153" s="14">
        <f>data!AK74</f>
        <v>608631.3899999999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7762667.1699999999</v>
      </c>
      <c r="D154" s="14">
        <f>data!AF75</f>
        <v>0</v>
      </c>
      <c r="E154" s="14">
        <f>data!AG75</f>
        <v>148581372.69</v>
      </c>
      <c r="F154" s="14">
        <f>data!AH75</f>
        <v>0</v>
      </c>
      <c r="G154" s="14">
        <f>data!AI75</f>
        <v>0</v>
      </c>
      <c r="H154" s="14">
        <f>data!AJ75</f>
        <v>3886476.8</v>
      </c>
      <c r="I154" s="14">
        <f>data!AK75</f>
        <v>1860326.2799999998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8325</v>
      </c>
      <c r="D156" s="14">
        <f>data!AF76</f>
        <v>0</v>
      </c>
      <c r="E156" s="14">
        <f>data!AG76</f>
        <v>10098</v>
      </c>
      <c r="F156" s="14">
        <f>data!AH76</f>
        <v>0</v>
      </c>
      <c r="G156" s="14">
        <f>data!AI76</f>
        <v>0</v>
      </c>
      <c r="H156" s="14">
        <f>data!AJ76</f>
        <v>0</v>
      </c>
      <c r="I156" s="14">
        <f>data!AK76</f>
        <v>979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0</v>
      </c>
      <c r="F157" s="14">
        <f>data!AH77</f>
        <v>0</v>
      </c>
      <c r="G157" s="14">
        <f>data!AI77</f>
        <v>0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3407.0072180147613</v>
      </c>
      <c r="D158" s="14">
        <f>data!AF78</f>
        <v>0</v>
      </c>
      <c r="E158" s="14">
        <f>data!AG78</f>
        <v>4132.6076741757424</v>
      </c>
      <c r="F158" s="14">
        <f>data!AH78</f>
        <v>0</v>
      </c>
      <c r="G158" s="14">
        <f>data!AI78</f>
        <v>0</v>
      </c>
      <c r="H158" s="14">
        <f>data!AJ78</f>
        <v>0</v>
      </c>
      <c r="I158" s="14">
        <f>data!AK78</f>
        <v>400.65586383621036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8476.41</v>
      </c>
      <c r="D159" s="14">
        <f>data!AF79</f>
        <v>0</v>
      </c>
      <c r="E159" s="14">
        <f>data!AG79</f>
        <v>192609.14</v>
      </c>
      <c r="F159" s="14">
        <f>data!AH79</f>
        <v>0</v>
      </c>
      <c r="G159" s="14">
        <f>data!AI79</f>
        <v>0</v>
      </c>
      <c r="H159" s="14">
        <f>data!AJ79</f>
        <v>0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0</v>
      </c>
      <c r="D160" s="26">
        <f>data!AF80</f>
        <v>0</v>
      </c>
      <c r="E160" s="26">
        <f>data!AG80</f>
        <v>42.247524038461535</v>
      </c>
      <c r="F160" s="26">
        <f>data!AH80</f>
        <v>0</v>
      </c>
      <c r="G160" s="26">
        <f>data!AI80</f>
        <v>0</v>
      </c>
      <c r="H160" s="26">
        <f>data!AJ80</f>
        <v>1.7651442307692307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St. Clare Hospital</v>
      </c>
      <c r="B164" s="77"/>
      <c r="C164" s="77"/>
      <c r="D164" s="77"/>
      <c r="E164" s="77"/>
      <c r="F164" s="77"/>
      <c r="G164" s="80"/>
      <c r="H164" s="79" t="str">
        <f>"FYE: "&amp;data!C82</f>
        <v>FYE: 06/30/2018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1744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0</v>
      </c>
      <c r="H169" s="14">
        <f>data!AQ59</f>
        <v>0</v>
      </c>
      <c r="I169" s="14">
        <f>data!AR59</f>
        <v>0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0.87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0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68812.89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0</v>
      </c>
      <c r="H171" s="14">
        <f>data!AQ61</f>
        <v>0</v>
      </c>
      <c r="I171" s="14">
        <f>data!AR61</f>
        <v>0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18080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0</v>
      </c>
      <c r="H172" s="14">
        <f>data!AQ62</f>
        <v>0</v>
      </c>
      <c r="I172" s="14">
        <f>data!AR62</f>
        <v>0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0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0</v>
      </c>
      <c r="H173" s="14">
        <f>data!AQ63</f>
        <v>0</v>
      </c>
      <c r="I173" s="14">
        <f>data!AR63</f>
        <v>0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96.45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0</v>
      </c>
      <c r="H174" s="14">
        <f>data!AQ64</f>
        <v>0</v>
      </c>
      <c r="I174" s="14">
        <f>data!AR64</f>
        <v>0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0</v>
      </c>
      <c r="H175" s="14">
        <f>data!AQ65</f>
        <v>0</v>
      </c>
      <c r="I175" s="14">
        <f>data!AR65</f>
        <v>0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111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0</v>
      </c>
      <c r="H176" s="14">
        <f>data!AQ66</f>
        <v>0</v>
      </c>
      <c r="I176" s="14">
        <f>data!AR66</f>
        <v>0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8330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0</v>
      </c>
      <c r="H177" s="14">
        <f>data!AQ67</f>
        <v>0</v>
      </c>
      <c r="I177" s="14">
        <f>data!AR67</f>
        <v>0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0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0</v>
      </c>
      <c r="H178" s="14">
        <f>data!AQ68</f>
        <v>0</v>
      </c>
      <c r="I178" s="14">
        <f>data!AR68</f>
        <v>0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0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0</v>
      </c>
      <c r="H179" s="14">
        <f>data!AQ69</f>
        <v>0</v>
      </c>
      <c r="I179" s="14">
        <f>data!AR69</f>
        <v>0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0</v>
      </c>
      <c r="H180" s="14">
        <f>-data!AQ70</f>
        <v>0</v>
      </c>
      <c r="I180" s="14">
        <f>-data!AR70</f>
        <v>0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95430.34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0</v>
      </c>
      <c r="H181" s="14">
        <f>data!AQ71</f>
        <v>0</v>
      </c>
      <c r="I181" s="14">
        <f>data!AR71</f>
        <v>0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94270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0</v>
      </c>
      <c r="H183" s="48">
        <f>+data!M708</f>
        <v>0</v>
      </c>
      <c r="I183" s="48">
        <f>+data!M709</f>
        <v>0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528664.41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218323.77000000002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0</v>
      </c>
      <c r="H185" s="14">
        <f>data!AQ74</f>
        <v>0</v>
      </c>
      <c r="I185" s="14">
        <f>data!AR74</f>
        <v>0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746988.18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0</v>
      </c>
      <c r="H186" s="14">
        <f>data!AQ75</f>
        <v>0</v>
      </c>
      <c r="I186" s="14">
        <f>data!AR75</f>
        <v>0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490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0</v>
      </c>
      <c r="H188" s="14">
        <f>data!AQ76</f>
        <v>0</v>
      </c>
      <c r="I188" s="14">
        <f>data!AR76</f>
        <v>0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200.53255697624419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0</v>
      </c>
      <c r="H190" s="14">
        <f>data!AQ78</f>
        <v>0</v>
      </c>
      <c r="I190" s="14">
        <f>data!AR78</f>
        <v>0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0</v>
      </c>
      <c r="H192" s="26">
        <f>data!AQ80</f>
        <v>0</v>
      </c>
      <c r="I192" s="26">
        <f>data!AR80</f>
        <v>0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St. Clare Hospital</v>
      </c>
      <c r="B196" s="77"/>
      <c r="C196" s="77"/>
      <c r="D196" s="77"/>
      <c r="E196" s="77"/>
      <c r="F196" s="77"/>
      <c r="G196" s="80"/>
      <c r="H196" s="79" t="str">
        <f>"FYE: "&amp;data!C82</f>
        <v>FYE: 06/30/2018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153367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8.8699999999999992</v>
      </c>
      <c r="G202" s="26">
        <f>data!AW60</f>
        <v>0</v>
      </c>
      <c r="H202" s="26">
        <f>data!AX60</f>
        <v>0</v>
      </c>
      <c r="I202" s="26">
        <f>data!AY60</f>
        <v>0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1204677.6400000001</v>
      </c>
      <c r="G203" s="14">
        <f>data!AW61</f>
        <v>0</v>
      </c>
      <c r="H203" s="14">
        <f>data!AX61</f>
        <v>0</v>
      </c>
      <c r="I203" s="14">
        <f>data!AY61</f>
        <v>0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342002</v>
      </c>
      <c r="G204" s="14">
        <f>data!AW62</f>
        <v>0</v>
      </c>
      <c r="H204" s="14">
        <f>data!AX62</f>
        <v>0</v>
      </c>
      <c r="I204" s="14">
        <f>data!AY62</f>
        <v>0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36960</v>
      </c>
      <c r="G205" s="14">
        <f>data!AW63</f>
        <v>0</v>
      </c>
      <c r="H205" s="14">
        <f>data!AX63</f>
        <v>0</v>
      </c>
      <c r="I205" s="14">
        <f>data!AY63</f>
        <v>0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139351.16</v>
      </c>
      <c r="G206" s="14">
        <f>data!AW64</f>
        <v>0</v>
      </c>
      <c r="H206" s="14">
        <f>data!AX64</f>
        <v>0</v>
      </c>
      <c r="I206" s="14">
        <f>data!AY64</f>
        <v>0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242.71</v>
      </c>
      <c r="G207" s="14">
        <f>data!AW65</f>
        <v>0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874809.69760000054</v>
      </c>
      <c r="G208" s="14">
        <f>data!AW66</f>
        <v>0</v>
      </c>
      <c r="H208" s="14">
        <f>data!AX66</f>
        <v>494.18959999999998</v>
      </c>
      <c r="I208" s="14">
        <f>data!AY66</f>
        <v>0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104072</v>
      </c>
      <c r="G209" s="14">
        <f>data!AW67</f>
        <v>0</v>
      </c>
      <c r="H209" s="14">
        <f>data!AX67</f>
        <v>0</v>
      </c>
      <c r="I209" s="14">
        <f>data!AY67</f>
        <v>0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684264.28</v>
      </c>
      <c r="G210" s="14">
        <f>data!AW68</f>
        <v>0</v>
      </c>
      <c r="H210" s="14">
        <f>data!AX68</f>
        <v>0</v>
      </c>
      <c r="I210" s="14">
        <f>data!AY68</f>
        <v>0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-642.65999999999985</v>
      </c>
      <c r="G211" s="14">
        <f>data!AW69</f>
        <v>0</v>
      </c>
      <c r="H211" s="14">
        <f>data!AX69</f>
        <v>0</v>
      </c>
      <c r="I211" s="14">
        <f>data!AY69</f>
        <v>0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-675640.15999999992</v>
      </c>
      <c r="G212" s="14">
        <f>-data!AW70</f>
        <v>0</v>
      </c>
      <c r="H212" s="14">
        <f>-data!AX70</f>
        <v>0</v>
      </c>
      <c r="I212" s="14">
        <f>-data!AY70</f>
        <v>0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2710096.6676000003</v>
      </c>
      <c r="G213" s="14">
        <f>data!AW71</f>
        <v>0</v>
      </c>
      <c r="H213" s="14">
        <f>data!AX71</f>
        <v>494.18959999999998</v>
      </c>
      <c r="I213" s="14">
        <f>data!AY71</f>
        <v>0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1300753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224098.92000000004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8350165.0899999999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8574264.0099999998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3117</v>
      </c>
      <c r="G220" s="14">
        <f>data!AW76</f>
        <v>0</v>
      </c>
      <c r="H220" s="14">
        <f>data!AX76</f>
        <v>0</v>
      </c>
      <c r="I220" s="85">
        <f>data!AY76</f>
        <v>0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1275.6326124386801</v>
      </c>
      <c r="G222" s="14">
        <f>data!AW78</f>
        <v>0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15446.72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14.14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St. Clare Hospital</v>
      </c>
      <c r="B228" s="77"/>
      <c r="C228" s="77"/>
      <c r="D228" s="77"/>
      <c r="E228" s="77"/>
      <c r="F228" s="77"/>
      <c r="G228" s="80"/>
      <c r="H228" s="79" t="str">
        <f>"FYE: "&amp;data!C82</f>
        <v>FYE: 06/30/2018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291867</v>
      </c>
      <c r="D233" s="14">
        <f>data!BA59</f>
        <v>0</v>
      </c>
      <c r="E233" s="212"/>
      <c r="F233" s="212"/>
      <c r="G233" s="212"/>
      <c r="H233" s="14">
        <f>data!BE59</f>
        <v>170836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35.340000000000003</v>
      </c>
      <c r="D234" s="26">
        <f>data!BA60</f>
        <v>0.57999999999999996</v>
      </c>
      <c r="E234" s="26">
        <f>data!BB60</f>
        <v>0</v>
      </c>
      <c r="F234" s="26">
        <f>data!BC60</f>
        <v>0.55000000000000004</v>
      </c>
      <c r="G234" s="26">
        <f>data!BD60</f>
        <v>0</v>
      </c>
      <c r="H234" s="26">
        <f>data!BE60</f>
        <v>5.55</v>
      </c>
      <c r="I234" s="26">
        <f>data!BF60</f>
        <v>22.42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1513284.34</v>
      </c>
      <c r="D235" s="14">
        <f>data!BA61</f>
        <v>28240.44</v>
      </c>
      <c r="E235" s="14">
        <f>data!BB61</f>
        <v>0</v>
      </c>
      <c r="F235" s="14">
        <f>data!BC61</f>
        <v>24033.88</v>
      </c>
      <c r="G235" s="14">
        <f>data!BD61</f>
        <v>0</v>
      </c>
      <c r="H235" s="14">
        <f>data!BE61</f>
        <v>365723.11</v>
      </c>
      <c r="I235" s="14">
        <f>data!BF61</f>
        <v>912116.59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561249</v>
      </c>
      <c r="D236" s="14">
        <f>data!BA62</f>
        <v>9603</v>
      </c>
      <c r="E236" s="14">
        <f>data!BB62</f>
        <v>0</v>
      </c>
      <c r="F236" s="14">
        <f>data!BC62</f>
        <v>8860</v>
      </c>
      <c r="G236" s="14">
        <f>data!BD62</f>
        <v>0</v>
      </c>
      <c r="H236" s="14">
        <f>data!BE62</f>
        <v>104069</v>
      </c>
      <c r="I236" s="14">
        <f>data!BF62</f>
        <v>351962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0</v>
      </c>
      <c r="H237" s="14">
        <f>data!BE63</f>
        <v>0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578415.44000000006</v>
      </c>
      <c r="D238" s="14">
        <f>data!BA64</f>
        <v>0</v>
      </c>
      <c r="E238" s="14">
        <f>data!BB64</f>
        <v>0</v>
      </c>
      <c r="F238" s="14">
        <f>data!BC64</f>
        <v>0</v>
      </c>
      <c r="G238" s="14">
        <f>data!BD64</f>
        <v>0</v>
      </c>
      <c r="H238" s="14">
        <f>data!BE64</f>
        <v>16817.600000000002</v>
      </c>
      <c r="I238" s="14">
        <f>data!BF64</f>
        <v>220218.71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151.13999999999999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0</v>
      </c>
      <c r="H239" s="14">
        <f>data!BE65</f>
        <v>791992.34</v>
      </c>
      <c r="I239" s="14">
        <f>data!BF65</f>
        <v>2550.31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468141.43000000005</v>
      </c>
      <c r="D240" s="14">
        <f>data!BA66</f>
        <v>-647.96</v>
      </c>
      <c r="E240" s="14">
        <f>data!BB66</f>
        <v>0</v>
      </c>
      <c r="F240" s="14">
        <f>data!BC66</f>
        <v>115792.97834522255</v>
      </c>
      <c r="G240" s="14">
        <f>data!BD66</f>
        <v>0</v>
      </c>
      <c r="H240" s="14">
        <f>data!BE66</f>
        <v>3412557.7448</v>
      </c>
      <c r="I240" s="14">
        <f>data!BF66</f>
        <v>161288.4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179484</v>
      </c>
      <c r="D241" s="14">
        <f>data!BA67</f>
        <v>7769</v>
      </c>
      <c r="E241" s="14">
        <f>data!BB67</f>
        <v>0</v>
      </c>
      <c r="F241" s="14">
        <f>data!BC67</f>
        <v>0</v>
      </c>
      <c r="G241" s="14">
        <f>data!BD67</f>
        <v>0</v>
      </c>
      <c r="H241" s="14">
        <f>data!BE67</f>
        <v>515837</v>
      </c>
      <c r="I241" s="14">
        <f>data!BF67</f>
        <v>30433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8153.3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0</v>
      </c>
      <c r="H242" s="14">
        <f>data!BE68</f>
        <v>15640.6</v>
      </c>
      <c r="I242" s="14">
        <f>data!BF68</f>
        <v>411.6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16358.029999999999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0</v>
      </c>
      <c r="H243" s="14">
        <f>data!BE69</f>
        <v>25139.39</v>
      </c>
      <c r="I243" s="14">
        <f>data!BF69</f>
        <v>6101.99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-673108.42</v>
      </c>
      <c r="D244" s="14">
        <f>-data!BA70</f>
        <v>0</v>
      </c>
      <c r="E244" s="14">
        <f>-data!BB70</f>
        <v>0</v>
      </c>
      <c r="F244" s="14">
        <f>-data!BC70</f>
        <v>0</v>
      </c>
      <c r="G244" s="14">
        <f>-data!BD70</f>
        <v>0</v>
      </c>
      <c r="H244" s="14">
        <f>-data!BE70</f>
        <v>-33.86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2652128.2600000002</v>
      </c>
      <c r="D245" s="14">
        <f>data!BA71</f>
        <v>44964.480000000003</v>
      </c>
      <c r="E245" s="14">
        <f>data!BB71</f>
        <v>0</v>
      </c>
      <c r="F245" s="14">
        <f>data!BC71</f>
        <v>148686.85834522254</v>
      </c>
      <c r="G245" s="14">
        <f>data!BD71</f>
        <v>0</v>
      </c>
      <c r="H245" s="14">
        <f>data!BE71</f>
        <v>5247742.9247999992</v>
      </c>
      <c r="I245" s="14">
        <f>data!BF71</f>
        <v>1685082.5999999999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4337</v>
      </c>
      <c r="D252" s="85">
        <f>data!BA76</f>
        <v>457</v>
      </c>
      <c r="E252" s="85">
        <f>data!BB76</f>
        <v>0</v>
      </c>
      <c r="F252" s="85">
        <f>data!BC76</f>
        <v>0</v>
      </c>
      <c r="G252" s="85">
        <f>data!BD76</f>
        <v>0</v>
      </c>
      <c r="H252" s="85">
        <f>data!BE76</f>
        <v>27807</v>
      </c>
      <c r="I252" s="85">
        <f>data!BF76</f>
        <v>1306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0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187.02730313906858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St. Clare Hospital</v>
      </c>
      <c r="B260" s="77"/>
      <c r="C260" s="77"/>
      <c r="D260" s="77"/>
      <c r="E260" s="77"/>
      <c r="F260" s="77"/>
      <c r="G260" s="80"/>
      <c r="H260" s="79" t="str">
        <f>"FYE: "&amp;data!C82</f>
        <v>FYE: 06/30/2018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0</v>
      </c>
      <c r="D266" s="26">
        <f>data!BH60</f>
        <v>0</v>
      </c>
      <c r="E266" s="26">
        <f>data!BI60</f>
        <v>0.5</v>
      </c>
      <c r="F266" s="26">
        <f>data!BJ60</f>
        <v>0</v>
      </c>
      <c r="G266" s="26">
        <f>data!BK60</f>
        <v>0</v>
      </c>
      <c r="H266" s="26">
        <f>data!BL60</f>
        <v>0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0</v>
      </c>
      <c r="D267" s="14">
        <f>data!BH61</f>
        <v>0</v>
      </c>
      <c r="E267" s="14">
        <f>data!BI61</f>
        <v>17417.14</v>
      </c>
      <c r="F267" s="14">
        <f>data!BJ61</f>
        <v>0</v>
      </c>
      <c r="G267" s="14">
        <f>data!BK61</f>
        <v>0</v>
      </c>
      <c r="H267" s="14">
        <f>data!BL61</f>
        <v>0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0</v>
      </c>
      <c r="D268" s="14">
        <f>data!BH62</f>
        <v>0</v>
      </c>
      <c r="E268" s="14">
        <f>data!BI62</f>
        <v>7312</v>
      </c>
      <c r="F268" s="14">
        <f>data!BJ62</f>
        <v>0</v>
      </c>
      <c r="G268" s="14">
        <f>data!BK62</f>
        <v>0</v>
      </c>
      <c r="H268" s="14">
        <f>data!BL62</f>
        <v>0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0</v>
      </c>
      <c r="G269" s="14">
        <f>data!BK63</f>
        <v>0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0</v>
      </c>
      <c r="D270" s="14">
        <f>data!BH64</f>
        <v>0</v>
      </c>
      <c r="E270" s="14">
        <f>data!BI64</f>
        <v>48665.99</v>
      </c>
      <c r="F270" s="14">
        <f>data!BJ64</f>
        <v>0</v>
      </c>
      <c r="G270" s="14">
        <f>data!BK64</f>
        <v>0</v>
      </c>
      <c r="H270" s="14">
        <f>data!BL64</f>
        <v>21416.5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0</v>
      </c>
      <c r="D271" s="14">
        <f>data!BH65</f>
        <v>0</v>
      </c>
      <c r="E271" s="14">
        <f>data!BI65</f>
        <v>0</v>
      </c>
      <c r="F271" s="14">
        <f>data!BJ65</f>
        <v>0</v>
      </c>
      <c r="G271" s="14">
        <f>data!BK65</f>
        <v>0</v>
      </c>
      <c r="H271" s="14">
        <f>data!BL65</f>
        <v>0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23884.0736</v>
      </c>
      <c r="D272" s="14">
        <f>data!BH66</f>
        <v>46145.522400000002</v>
      </c>
      <c r="E272" s="14">
        <f>data!BI66</f>
        <v>803.11</v>
      </c>
      <c r="F272" s="14">
        <f>data!BJ66</f>
        <v>419027.14051848004</v>
      </c>
      <c r="G272" s="14">
        <f>data!BK66</f>
        <v>1667332.22141136</v>
      </c>
      <c r="H272" s="14">
        <f>data!BL66</f>
        <v>2002852.0890211198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0</v>
      </c>
      <c r="D273" s="14">
        <f>data!BH67</f>
        <v>0</v>
      </c>
      <c r="E273" s="14">
        <f>data!BI67</f>
        <v>13728</v>
      </c>
      <c r="F273" s="14">
        <f>data!BJ67</f>
        <v>0</v>
      </c>
      <c r="G273" s="14">
        <f>data!BK67</f>
        <v>0</v>
      </c>
      <c r="H273" s="14">
        <f>data!BL67</f>
        <v>0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0</v>
      </c>
      <c r="E274" s="14">
        <f>data!BI68</f>
        <v>414.26</v>
      </c>
      <c r="F274" s="14">
        <f>data!BJ68</f>
        <v>0</v>
      </c>
      <c r="G274" s="14">
        <f>data!BK68</f>
        <v>0</v>
      </c>
      <c r="H274" s="14">
        <f>data!BL68</f>
        <v>2830.16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0</v>
      </c>
      <c r="D275" s="14">
        <f>data!BH69</f>
        <v>0</v>
      </c>
      <c r="E275" s="14">
        <f>data!BI69</f>
        <v>-38.44</v>
      </c>
      <c r="F275" s="14">
        <f>data!BJ69</f>
        <v>0</v>
      </c>
      <c r="G275" s="14">
        <f>data!BK69</f>
        <v>0</v>
      </c>
      <c r="H275" s="14">
        <f>data!BL69</f>
        <v>1423.14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0</v>
      </c>
      <c r="E276" s="14">
        <f>-data!BI70</f>
        <v>-70339.710000000006</v>
      </c>
      <c r="F276" s="14">
        <f>-data!BJ70</f>
        <v>0</v>
      </c>
      <c r="G276" s="14">
        <f>-data!BK70</f>
        <v>0</v>
      </c>
      <c r="H276" s="14">
        <f>-data!BL70</f>
        <v>0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23884.0736</v>
      </c>
      <c r="D277" s="14">
        <f>data!BH71</f>
        <v>46145.522400000002</v>
      </c>
      <c r="E277" s="14">
        <f>data!BI71</f>
        <v>17962.349999999991</v>
      </c>
      <c r="F277" s="14">
        <f>data!BJ71</f>
        <v>419027.14051848004</v>
      </c>
      <c r="G277" s="14">
        <f>data!BK71</f>
        <v>1667332.22141136</v>
      </c>
      <c r="H277" s="14">
        <f>data!BL71</f>
        <v>2028521.8890211196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0</v>
      </c>
      <c r="D284" s="85">
        <f>data!BH76</f>
        <v>0</v>
      </c>
      <c r="E284" s="85">
        <f>data!BI76</f>
        <v>650</v>
      </c>
      <c r="F284" s="85">
        <f>data!BJ76</f>
        <v>0</v>
      </c>
      <c r="G284" s="85">
        <f>data!BK76</f>
        <v>0</v>
      </c>
      <c r="H284" s="85">
        <f>data!BL76</f>
        <v>0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0</v>
      </c>
      <c r="E286" s="85">
        <f>data!BI78</f>
        <v>266.01257558073212</v>
      </c>
      <c r="F286" s="213" t="str">
        <f>IF(data!BJ78&gt;0,data!BJ78,"")</f>
        <v>x</v>
      </c>
      <c r="G286" s="85">
        <f>data!BK78</f>
        <v>0</v>
      </c>
      <c r="H286" s="85">
        <f>data!BL78</f>
        <v>0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St. Clare Hospital</v>
      </c>
      <c r="B292" s="77"/>
      <c r="C292" s="77"/>
      <c r="D292" s="77"/>
      <c r="E292" s="77"/>
      <c r="F292" s="77"/>
      <c r="G292" s="80"/>
      <c r="H292" s="79" t="str">
        <f>"FYE: "&amp;data!C82</f>
        <v>FYE: 06/30/2018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14.83</v>
      </c>
      <c r="D298" s="26">
        <f>data!BO60</f>
        <v>0</v>
      </c>
      <c r="E298" s="26">
        <f>data!BP60</f>
        <v>0</v>
      </c>
      <c r="F298" s="26">
        <f>data!BQ60</f>
        <v>0</v>
      </c>
      <c r="G298" s="26">
        <f>data!BR60</f>
        <v>0</v>
      </c>
      <c r="H298" s="26">
        <f>data!BS60</f>
        <v>0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540903.78</v>
      </c>
      <c r="D299" s="14">
        <f>data!BO61</f>
        <v>0</v>
      </c>
      <c r="E299" s="14">
        <f>data!BP61</f>
        <v>0</v>
      </c>
      <c r="F299" s="14">
        <f>data!BQ61</f>
        <v>0</v>
      </c>
      <c r="G299" s="14">
        <f>data!BR61</f>
        <v>0</v>
      </c>
      <c r="H299" s="14">
        <f>data!BS61</f>
        <v>0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97056</v>
      </c>
      <c r="D300" s="14">
        <f>data!BO62</f>
        <v>0</v>
      </c>
      <c r="E300" s="14">
        <f>data!BP62</f>
        <v>0</v>
      </c>
      <c r="F300" s="14">
        <f>data!BQ62</f>
        <v>0</v>
      </c>
      <c r="G300" s="14">
        <f>data!BR62</f>
        <v>-19</v>
      </c>
      <c r="H300" s="14">
        <f>data!BS62</f>
        <v>0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3318781.5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0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79780.479999999996</v>
      </c>
      <c r="D302" s="14">
        <f>data!BO64</f>
        <v>0</v>
      </c>
      <c r="E302" s="14">
        <f>data!BP64</f>
        <v>0</v>
      </c>
      <c r="F302" s="14">
        <f>data!BQ64</f>
        <v>0</v>
      </c>
      <c r="G302" s="14">
        <f>data!BR64</f>
        <v>0</v>
      </c>
      <c r="H302" s="14">
        <f>data!BS64</f>
        <v>0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97.2</v>
      </c>
      <c r="D303" s="14">
        <f>data!BO65</f>
        <v>0</v>
      </c>
      <c r="E303" s="14">
        <f>data!BP65</f>
        <v>0</v>
      </c>
      <c r="F303" s="14">
        <f>data!BQ65</f>
        <v>0</v>
      </c>
      <c r="G303" s="14">
        <f>data!BR65</f>
        <v>0</v>
      </c>
      <c r="H303" s="14">
        <f>data!BS65</f>
        <v>0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3325805.9156762399</v>
      </c>
      <c r="D304" s="14">
        <f>data!BO66</f>
        <v>230762.26879999999</v>
      </c>
      <c r="E304" s="14">
        <f>data!BP66</f>
        <v>302509.9792</v>
      </c>
      <c r="F304" s="14">
        <f>data!BQ66</f>
        <v>0</v>
      </c>
      <c r="G304" s="14">
        <f>data!BR66</f>
        <v>909053.24400000006</v>
      </c>
      <c r="H304" s="14">
        <f>data!BS66</f>
        <v>11.276800000000001</v>
      </c>
      <c r="I304" s="14">
        <f>data!BT66</f>
        <v>16712.434400000002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393947</v>
      </c>
      <c r="D305" s="14">
        <f>data!BO67</f>
        <v>0</v>
      </c>
      <c r="E305" s="14">
        <f>data!BP67</f>
        <v>0</v>
      </c>
      <c r="F305" s="14">
        <f>data!BQ67</f>
        <v>0</v>
      </c>
      <c r="G305" s="14">
        <f>data!BR67</f>
        <v>21572</v>
      </c>
      <c r="H305" s="14">
        <f>data!BS67</f>
        <v>0</v>
      </c>
      <c r="I305" s="14">
        <f>data!BT67</f>
        <v>0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174056.06</v>
      </c>
      <c r="D306" s="14">
        <f>data!BO68</f>
        <v>0</v>
      </c>
      <c r="E306" s="14">
        <f>data!BP68</f>
        <v>0</v>
      </c>
      <c r="F306" s="14">
        <f>data!BQ68</f>
        <v>0</v>
      </c>
      <c r="G306" s="14">
        <f>data!BR68</f>
        <v>0</v>
      </c>
      <c r="H306" s="14">
        <f>data!BS68</f>
        <v>0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123729.16999999998</v>
      </c>
      <c r="D307" s="14">
        <f>data!BO69</f>
        <v>0</v>
      </c>
      <c r="E307" s="14">
        <f>data!BP69</f>
        <v>0</v>
      </c>
      <c r="F307" s="14">
        <f>data!BQ69</f>
        <v>0</v>
      </c>
      <c r="G307" s="14">
        <f>data!BR69</f>
        <v>0</v>
      </c>
      <c r="H307" s="14">
        <f>data!BS69</f>
        <v>0</v>
      </c>
      <c r="I307" s="14">
        <f>data!BT69</f>
        <v>0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-5310.82</v>
      </c>
      <c r="D308" s="14">
        <f>-data!BO70</f>
        <v>0</v>
      </c>
      <c r="E308" s="14">
        <f>-data!BP70</f>
        <v>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8048846.28567624</v>
      </c>
      <c r="D309" s="14">
        <f>data!BO71</f>
        <v>230762.26879999999</v>
      </c>
      <c r="E309" s="14">
        <f>data!BP71</f>
        <v>302509.9792</v>
      </c>
      <c r="F309" s="14">
        <f>data!BQ71</f>
        <v>0</v>
      </c>
      <c r="G309" s="14">
        <f>data!BR71</f>
        <v>930606.24400000006</v>
      </c>
      <c r="H309" s="14">
        <f>data!BS71</f>
        <v>11.276800000000001</v>
      </c>
      <c r="I309" s="14">
        <f>data!BT71</f>
        <v>16712.434400000002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22166</v>
      </c>
      <c r="D316" s="85">
        <f>data!BO76</f>
        <v>0</v>
      </c>
      <c r="E316" s="85">
        <f>data!BP76</f>
        <v>0</v>
      </c>
      <c r="F316" s="85">
        <f>data!BQ76</f>
        <v>0</v>
      </c>
      <c r="G316" s="85">
        <f>data!BR76</f>
        <v>1269</v>
      </c>
      <c r="H316" s="85">
        <f>data!BS76</f>
        <v>0</v>
      </c>
      <c r="I316" s="85">
        <f>data!BT76</f>
        <v>0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0</v>
      </c>
      <c r="I318" s="85">
        <f>data!BT78</f>
        <v>0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St. Clare Hospital</v>
      </c>
      <c r="B324" s="77"/>
      <c r="C324" s="77"/>
      <c r="D324" s="77"/>
      <c r="E324" s="77"/>
      <c r="F324" s="77"/>
      <c r="G324" s="80"/>
      <c r="H324" s="79" t="str">
        <f>"FYE: "&amp;data!C82</f>
        <v>FYE: 06/30/2018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0</v>
      </c>
      <c r="E330" s="26">
        <f>data!BW60</f>
        <v>0</v>
      </c>
      <c r="F330" s="26">
        <f>data!BX60</f>
        <v>0</v>
      </c>
      <c r="G330" s="26">
        <f>data!BY60</f>
        <v>13.14</v>
      </c>
      <c r="H330" s="26">
        <f>data!BZ60</f>
        <v>0</v>
      </c>
      <c r="I330" s="26">
        <f>data!CA60</f>
        <v>2.56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0</v>
      </c>
      <c r="E331" s="86">
        <f>data!BW61</f>
        <v>0</v>
      </c>
      <c r="F331" s="86">
        <f>data!BX61</f>
        <v>0</v>
      </c>
      <c r="G331" s="86">
        <f>data!BY61</f>
        <v>1199819.9100000001</v>
      </c>
      <c r="H331" s="86">
        <f>data!BZ61</f>
        <v>0</v>
      </c>
      <c r="I331" s="86">
        <f>data!CA61</f>
        <v>291862.87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0</v>
      </c>
      <c r="E332" s="86">
        <f>data!BW62</f>
        <v>0</v>
      </c>
      <c r="F332" s="86">
        <f>data!BX62</f>
        <v>0</v>
      </c>
      <c r="G332" s="86">
        <f>data!BY62</f>
        <v>288366</v>
      </c>
      <c r="H332" s="86">
        <f>data!BZ62</f>
        <v>0</v>
      </c>
      <c r="I332" s="86">
        <f>data!CA62</f>
        <v>62560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0</v>
      </c>
      <c r="F333" s="86">
        <f>data!BX63</f>
        <v>0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0</v>
      </c>
      <c r="E334" s="86">
        <f>data!BW64</f>
        <v>0</v>
      </c>
      <c r="F334" s="86">
        <f>data!BX64</f>
        <v>0</v>
      </c>
      <c r="G334" s="86">
        <f>data!BY64</f>
        <v>5892.53</v>
      </c>
      <c r="H334" s="86">
        <f>data!BZ64</f>
        <v>0</v>
      </c>
      <c r="I334" s="86">
        <f>data!CA64</f>
        <v>152.69999999999999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943.46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27108.256800000003</v>
      </c>
      <c r="D336" s="86">
        <f>data!BV66</f>
        <v>2394837.1621252</v>
      </c>
      <c r="E336" s="86">
        <f>data!BW66</f>
        <v>281269.56190400006</v>
      </c>
      <c r="F336" s="86">
        <f>data!BX66</f>
        <v>1159415.1416785598</v>
      </c>
      <c r="G336" s="86">
        <f>data!BY66</f>
        <v>134541.13159999999</v>
      </c>
      <c r="H336" s="86">
        <f>data!BZ66</f>
        <v>0</v>
      </c>
      <c r="I336" s="86">
        <f>data!CA66</f>
        <v>328224.86800000002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5253</v>
      </c>
      <c r="E337" s="86">
        <f>data!BW67</f>
        <v>0</v>
      </c>
      <c r="F337" s="86">
        <f>data!BX67</f>
        <v>0</v>
      </c>
      <c r="G337" s="86">
        <f>data!BY67</f>
        <v>21778</v>
      </c>
      <c r="H337" s="86">
        <f>data!BZ67</f>
        <v>0</v>
      </c>
      <c r="I337" s="86">
        <f>data!CA67</f>
        <v>0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0</v>
      </c>
      <c r="E338" s="86">
        <f>data!BW68</f>
        <v>0</v>
      </c>
      <c r="F338" s="86">
        <f>data!BX68</f>
        <v>0</v>
      </c>
      <c r="G338" s="86">
        <f>data!BY68</f>
        <v>29995.16</v>
      </c>
      <c r="H338" s="86">
        <f>data!BZ68</f>
        <v>0</v>
      </c>
      <c r="I338" s="86">
        <f>data!CA68</f>
        <v>0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0</v>
      </c>
      <c r="E339" s="86">
        <f>data!BW69</f>
        <v>0</v>
      </c>
      <c r="F339" s="86">
        <f>data!BX69</f>
        <v>0</v>
      </c>
      <c r="G339" s="86">
        <f>data!BY69</f>
        <v>10796.87</v>
      </c>
      <c r="H339" s="86">
        <f>data!BZ69</f>
        <v>0</v>
      </c>
      <c r="I339" s="86">
        <f>data!CA69</f>
        <v>337.54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0</v>
      </c>
      <c r="E340" s="14">
        <f>-data!BW70</f>
        <v>0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0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27108.256800000003</v>
      </c>
      <c r="D341" s="14">
        <f>data!BV71</f>
        <v>2400090.1621252</v>
      </c>
      <c r="E341" s="14">
        <f>data!BW71</f>
        <v>281269.56190400006</v>
      </c>
      <c r="F341" s="14">
        <f>data!BX71</f>
        <v>1159415.1416785598</v>
      </c>
      <c r="G341" s="14">
        <f>data!BY71</f>
        <v>1692133.0616000001</v>
      </c>
      <c r="H341" s="14">
        <f>data!BZ71</f>
        <v>0</v>
      </c>
      <c r="I341" s="14">
        <f>data!CA71</f>
        <v>683137.97800000012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309</v>
      </c>
      <c r="E348" s="85">
        <f>data!BW76</f>
        <v>0</v>
      </c>
      <c r="F348" s="85">
        <f>data!BX76</f>
        <v>0</v>
      </c>
      <c r="G348" s="85">
        <f>data!BY76</f>
        <v>1235</v>
      </c>
      <c r="H348" s="85">
        <f>data!BZ76</f>
        <v>0</v>
      </c>
      <c r="I348" s="85">
        <f>data!CA76</f>
        <v>0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126.45828592991725</v>
      </c>
      <c r="E350" s="85">
        <f>data!BW78</f>
        <v>0</v>
      </c>
      <c r="F350" s="85">
        <f>data!BX78</f>
        <v>0</v>
      </c>
      <c r="G350" s="85">
        <f>data!BY78</f>
        <v>505.42389360339098</v>
      </c>
      <c r="H350" s="85">
        <f>data!BZ78</f>
        <v>0</v>
      </c>
      <c r="I350" s="85">
        <f>data!CA78</f>
        <v>0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St. Clare Hospital</v>
      </c>
      <c r="B356" s="77"/>
      <c r="C356" s="77"/>
      <c r="D356" s="77"/>
      <c r="E356" s="77"/>
      <c r="F356" s="77"/>
      <c r="G356" s="80"/>
      <c r="H356" s="79" t="str">
        <f>"FYE: "&amp;data!C82</f>
        <v>FYE: 06/30/2018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0</v>
      </c>
      <c r="D362" s="26">
        <f>data!CC60</f>
        <v>0.01</v>
      </c>
      <c r="E362" s="217"/>
      <c r="F362" s="211"/>
      <c r="G362" s="211"/>
      <c r="H362" s="211"/>
      <c r="I362" s="87">
        <f>data!CE60</f>
        <v>584.27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0</v>
      </c>
      <c r="D363" s="86">
        <f>data!CC61</f>
        <v>124043.94999999998</v>
      </c>
      <c r="E363" s="218"/>
      <c r="F363" s="219"/>
      <c r="G363" s="219"/>
      <c r="H363" s="219"/>
      <c r="I363" s="86">
        <f>data!CE61</f>
        <v>46888077.430000015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0</v>
      </c>
      <c r="D364" s="86">
        <f>data!CC62</f>
        <v>32778</v>
      </c>
      <c r="E364" s="218"/>
      <c r="F364" s="219"/>
      <c r="G364" s="219"/>
      <c r="H364" s="219"/>
      <c r="I364" s="86">
        <f>data!CE62</f>
        <v>11666079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0</v>
      </c>
      <c r="E365" s="218"/>
      <c r="F365" s="219"/>
      <c r="G365" s="219"/>
      <c r="H365" s="219"/>
      <c r="I365" s="86">
        <f>data!CE63</f>
        <v>6228302.6699999999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0</v>
      </c>
      <c r="D366" s="86">
        <f>data!CC64</f>
        <v>28.79</v>
      </c>
      <c r="E366" s="218"/>
      <c r="F366" s="219"/>
      <c r="G366" s="219"/>
      <c r="H366" s="219"/>
      <c r="I366" s="86">
        <f>data!CE64</f>
        <v>23444650.480000004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0</v>
      </c>
      <c r="E367" s="218"/>
      <c r="F367" s="219"/>
      <c r="G367" s="219"/>
      <c r="H367" s="219"/>
      <c r="I367" s="86">
        <f>data!CE65</f>
        <v>833680.57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33499.209600000002</v>
      </c>
      <c r="D368" s="86">
        <f>data!CC66</f>
        <v>11784541.483747521</v>
      </c>
      <c r="E368" s="218"/>
      <c r="F368" s="219"/>
      <c r="G368" s="219"/>
      <c r="H368" s="219"/>
      <c r="I368" s="86">
        <f>data!CE66</f>
        <v>35351788.82155738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0</v>
      </c>
      <c r="D369" s="86">
        <f>data!CC67</f>
        <v>0</v>
      </c>
      <c r="E369" s="218"/>
      <c r="F369" s="219"/>
      <c r="G369" s="219"/>
      <c r="H369" s="219"/>
      <c r="I369" s="86">
        <f>data!CE67</f>
        <v>5717314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0</v>
      </c>
      <c r="E370" s="218"/>
      <c r="F370" s="219"/>
      <c r="G370" s="219"/>
      <c r="H370" s="219"/>
      <c r="I370" s="86">
        <f>data!CE68</f>
        <v>2112097.5100000002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8177.77</v>
      </c>
      <c r="E371" s="86">
        <f>data!CD69</f>
        <v>7297657.1299999999</v>
      </c>
      <c r="F371" s="219"/>
      <c r="G371" s="219"/>
      <c r="H371" s="219"/>
      <c r="I371" s="86">
        <f>data!CE69</f>
        <v>8701977.3100000005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0</v>
      </c>
      <c r="D372" s="14">
        <f>-data!CC70</f>
        <v>0</v>
      </c>
      <c r="E372" s="229">
        <f>data!CD70</f>
        <v>725856.7</v>
      </c>
      <c r="F372" s="220"/>
      <c r="G372" s="220"/>
      <c r="H372" s="220"/>
      <c r="I372" s="14">
        <f>-data!CE70</f>
        <v>-3910314.3999999994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33499.209600000002</v>
      </c>
      <c r="D373" s="86">
        <f>data!CC71</f>
        <v>11949569.993747521</v>
      </c>
      <c r="E373" s="86">
        <f>data!CD71</f>
        <v>6571800.4299999997</v>
      </c>
      <c r="F373" s="219"/>
      <c r="G373" s="219"/>
      <c r="H373" s="219"/>
      <c r="I373" s="14">
        <f>data!CE71</f>
        <v>137033653.39155737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0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382566047.44000006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466458040.58999997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849024088.02999985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0</v>
      </c>
      <c r="D380" s="85">
        <f>data!CC76</f>
        <v>0</v>
      </c>
      <c r="E380" s="214"/>
      <c r="F380" s="211"/>
      <c r="G380" s="211"/>
      <c r="H380" s="211"/>
      <c r="I380" s="14">
        <f>data!CE76</f>
        <v>170836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153367.49</v>
      </c>
    </row>
    <row r="382" spans="1:9" ht="20.100000000000001" customHeight="1" x14ac:dyDescent="0.25">
      <c r="A382" s="23">
        <v>24</v>
      </c>
      <c r="B382" s="14" t="s">
        <v>1188</v>
      </c>
      <c r="C382" s="14" t="str">
        <f>IF(data!CB78&gt;0,data!CB78,"")</f>
        <v/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46634.460000000014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706675.37999999989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213.6415673076923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0">
    <pageSetUpPr autoPageBreaks="0" fitToPage="1"/>
  </sheetPr>
  <dimension ref="A1:CF817"/>
  <sheetViews>
    <sheetView showGridLines="0" zoomScale="75" workbookViewId="0">
      <selection activeCell="A8" sqref="A8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80" width="11.75" style="180"/>
    <col min="81" max="81" width="13.58203125" style="180" bestFit="1" customWidth="1"/>
    <col min="82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3" t="s">
        <v>1259</v>
      </c>
    </row>
    <row r="17" spans="1:6" ht="12.75" customHeight="1" x14ac:dyDescent="0.25">
      <c r="A17" s="180" t="s">
        <v>1230</v>
      </c>
      <c r="C17" s="283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3" t="s">
        <v>1234</v>
      </c>
      <c r="B20" s="273"/>
      <c r="C20" s="284"/>
      <c r="D20" s="273"/>
      <c r="E20" s="273"/>
      <c r="F20" s="273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4">
        <f>SUM(C47:CC47)</f>
        <v>11957046.629999999</v>
      </c>
      <c r="C47" s="184">
        <v>434945.67000000004</v>
      </c>
      <c r="D47" s="184">
        <v>0</v>
      </c>
      <c r="E47" s="184">
        <v>2494658.83</v>
      </c>
      <c r="F47" s="184">
        <v>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0</v>
      </c>
      <c r="N47" s="184">
        <v>28876.9</v>
      </c>
      <c r="O47" s="184">
        <v>0</v>
      </c>
      <c r="P47" s="184">
        <v>2052499.86</v>
      </c>
      <c r="Q47" s="184">
        <v>390755.39</v>
      </c>
      <c r="R47" s="184">
        <v>0</v>
      </c>
      <c r="S47" s="184">
        <v>283431.26</v>
      </c>
      <c r="T47" s="184">
        <v>72876.66</v>
      </c>
      <c r="U47" s="184">
        <v>462320.8</v>
      </c>
      <c r="V47" s="184">
        <v>0</v>
      </c>
      <c r="W47" s="184">
        <v>0</v>
      </c>
      <c r="X47" s="184">
        <v>104048.68</v>
      </c>
      <c r="Y47" s="184">
        <v>603497.20000000007</v>
      </c>
      <c r="Z47" s="184">
        <v>0</v>
      </c>
      <c r="AA47" s="184">
        <v>54437.09</v>
      </c>
      <c r="AB47" s="184">
        <v>641901.37</v>
      </c>
      <c r="AC47" s="184">
        <v>282496.23</v>
      </c>
      <c r="AD47" s="184">
        <v>0</v>
      </c>
      <c r="AE47" s="184">
        <v>310366.98</v>
      </c>
      <c r="AF47" s="184">
        <v>0</v>
      </c>
      <c r="AG47" s="184">
        <v>1529413.7300000002</v>
      </c>
      <c r="AH47" s="184">
        <v>0</v>
      </c>
      <c r="AI47" s="184">
        <v>0</v>
      </c>
      <c r="AJ47" s="184">
        <v>149529.36000000002</v>
      </c>
      <c r="AK47" s="184">
        <v>62770.9</v>
      </c>
      <c r="AL47" s="184">
        <v>15980.579999999998</v>
      </c>
      <c r="AM47" s="184">
        <v>0</v>
      </c>
      <c r="AN47" s="184">
        <v>0</v>
      </c>
      <c r="AO47" s="184">
        <v>0</v>
      </c>
      <c r="AP47" s="184">
        <v>0</v>
      </c>
      <c r="AQ47" s="184">
        <v>0</v>
      </c>
      <c r="AR47" s="184">
        <v>0</v>
      </c>
      <c r="AS47" s="184">
        <v>0</v>
      </c>
      <c r="AT47" s="184">
        <v>0</v>
      </c>
      <c r="AU47" s="184">
        <v>0</v>
      </c>
      <c r="AV47" s="184">
        <v>476433.94</v>
      </c>
      <c r="AW47" s="184">
        <v>0</v>
      </c>
      <c r="AX47" s="184">
        <v>0</v>
      </c>
      <c r="AY47" s="184">
        <v>0</v>
      </c>
      <c r="AZ47" s="184">
        <v>569452.67999999993</v>
      </c>
      <c r="BA47" s="184">
        <v>3421.17</v>
      </c>
      <c r="BB47" s="184">
        <v>0</v>
      </c>
      <c r="BC47" s="184">
        <v>12695.84</v>
      </c>
      <c r="BD47" s="184">
        <v>0</v>
      </c>
      <c r="BE47" s="184">
        <v>99328.92</v>
      </c>
      <c r="BF47" s="184">
        <v>389795.83999999997</v>
      </c>
      <c r="BG47" s="184">
        <v>0</v>
      </c>
      <c r="BH47" s="184">
        <v>0</v>
      </c>
      <c r="BI47" s="184">
        <v>6258.99</v>
      </c>
      <c r="BJ47" s="184">
        <v>0</v>
      </c>
      <c r="BK47" s="184">
        <v>0</v>
      </c>
      <c r="BL47" s="184">
        <v>0</v>
      </c>
      <c r="BM47" s="184">
        <v>0</v>
      </c>
      <c r="BN47" s="184">
        <v>90327.91</v>
      </c>
      <c r="BO47" s="184">
        <v>0</v>
      </c>
      <c r="BP47" s="184">
        <v>0</v>
      </c>
      <c r="BQ47" s="184">
        <v>0</v>
      </c>
      <c r="BR47" s="184">
        <v>-42.990000000085274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0</v>
      </c>
      <c r="BY47" s="184">
        <v>252027.44</v>
      </c>
      <c r="BZ47" s="184">
        <v>0</v>
      </c>
      <c r="CA47" s="184">
        <v>76436.259999999995</v>
      </c>
      <c r="CB47" s="184">
        <v>0</v>
      </c>
      <c r="CC47" s="184">
        <v>6103.14</v>
      </c>
      <c r="CD47" s="195"/>
      <c r="CE47" s="195">
        <f>SUM(C47:CC47)</f>
        <v>11957046.629999999</v>
      </c>
    </row>
    <row r="48" spans="1:83" ht="12.6" customHeight="1" x14ac:dyDescent="0.25">
      <c r="A48" s="175" t="s">
        <v>205</v>
      </c>
      <c r="B48" s="183">
        <v>120</v>
      </c>
      <c r="C48" s="245">
        <f>ROUND(((B48/CE61)*C61),0)</f>
        <v>7</v>
      </c>
      <c r="D48" s="245">
        <f>ROUND(((B48/CE61)*D61),0)</f>
        <v>0</v>
      </c>
      <c r="E48" s="195">
        <f>ROUND(((B48/CE61)*E61),0)</f>
        <v>25</v>
      </c>
      <c r="F48" s="195">
        <f>ROUND(((B48/CE61)*F61),0)</f>
        <v>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0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21</v>
      </c>
      <c r="Q48" s="195">
        <f>ROUND(((B48/CE61)*Q61),0)</f>
        <v>5</v>
      </c>
      <c r="R48" s="195">
        <f>ROUND(((B48/CE61)*R61),0)</f>
        <v>0</v>
      </c>
      <c r="S48" s="195">
        <f>ROUND(((B48/CE61)*S61),0)</f>
        <v>2</v>
      </c>
      <c r="T48" s="195">
        <f>ROUND(((B48/CE61)*T61),0)</f>
        <v>1</v>
      </c>
      <c r="U48" s="195">
        <f>ROUND(((B48/CE61)*U61),0)</f>
        <v>4</v>
      </c>
      <c r="V48" s="195">
        <f>ROUND(((B48/CE61)*V61),0)</f>
        <v>0</v>
      </c>
      <c r="W48" s="195">
        <f>ROUND(((B48/CE61)*W61),0)</f>
        <v>0</v>
      </c>
      <c r="X48" s="195">
        <f>ROUND(((B48/CE61)*X61),0)</f>
        <v>1</v>
      </c>
      <c r="Y48" s="195">
        <f>ROUND(((B48/CE61)*Y61),0)</f>
        <v>6</v>
      </c>
      <c r="Z48" s="195">
        <f>ROUND(((B48/CE61)*Z61),0)</f>
        <v>0</v>
      </c>
      <c r="AA48" s="195">
        <f>ROUND(((B48/CE61)*AA61),0)</f>
        <v>1</v>
      </c>
      <c r="AB48" s="195">
        <f>ROUND(((B48/CE61)*AB61),0)</f>
        <v>7</v>
      </c>
      <c r="AC48" s="195">
        <f>ROUND(((B48/CE61)*AC61),0)</f>
        <v>3</v>
      </c>
      <c r="AD48" s="195">
        <f>ROUND(((B48/CE61)*AD61),0)</f>
        <v>0</v>
      </c>
      <c r="AE48" s="195">
        <f>ROUND(((B48/CE61)*AE61),0)</f>
        <v>3</v>
      </c>
      <c r="AF48" s="195">
        <f>ROUND(((B48/CE61)*AF61),0)</f>
        <v>0</v>
      </c>
      <c r="AG48" s="195">
        <f>ROUND(((B48/CE61)*AG61),0)</f>
        <v>15</v>
      </c>
      <c r="AH48" s="195">
        <f>ROUND(((B48/CE61)*AH61),0)</f>
        <v>0</v>
      </c>
      <c r="AI48" s="195">
        <f>ROUND(((B48/CE61)*AI61),0)</f>
        <v>0</v>
      </c>
      <c r="AJ48" s="195">
        <f>ROUND(((B48/CE61)*AJ61),0)</f>
        <v>1</v>
      </c>
      <c r="AK48" s="195">
        <f>ROUND(((B48/CE61)*AK61),0)</f>
        <v>1</v>
      </c>
      <c r="AL48" s="195">
        <f>ROUND(((B48/CE61)*AL61),0)</f>
        <v>0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0</v>
      </c>
      <c r="AQ48" s="195">
        <f>ROUND(((B48/CE61)*AQ61),0)</f>
        <v>0</v>
      </c>
      <c r="AR48" s="195">
        <f>ROUND(((B48/CE61)*AR61),0)</f>
        <v>0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4</v>
      </c>
      <c r="AW48" s="195">
        <f>ROUND(((B48/CE61)*AW61),0)</f>
        <v>0</v>
      </c>
      <c r="AX48" s="195">
        <f>ROUND(((B48/CE61)*AX61),0)</f>
        <v>0</v>
      </c>
      <c r="AY48" s="195">
        <f>ROUND(((B48/CE61)*AY61),0)</f>
        <v>0</v>
      </c>
      <c r="AZ48" s="195">
        <f>ROUND(((B48/CE61)*AZ61),0)</f>
        <v>4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0</v>
      </c>
      <c r="BE48" s="195">
        <f>ROUND(((B48/CE61)*BE61),0)</f>
        <v>1</v>
      </c>
      <c r="BF48" s="195">
        <f>ROUND(((B48/CE61)*BF61),0)</f>
        <v>2</v>
      </c>
      <c r="BG48" s="195">
        <f>ROUND(((B48/CE61)*BG61),0)</f>
        <v>0</v>
      </c>
      <c r="BH48" s="195">
        <f>ROUND(((B48/CE61)*BH61),0)</f>
        <v>0</v>
      </c>
      <c r="BI48" s="195">
        <f>ROUND(((B48/CE61)*BI61),0)</f>
        <v>0</v>
      </c>
      <c r="BJ48" s="195">
        <f>ROUND(((B48/CE61)*BJ61),0)</f>
        <v>0</v>
      </c>
      <c r="BK48" s="195">
        <f>ROUND(((B48/CE61)*BK61),0)</f>
        <v>0</v>
      </c>
      <c r="BL48" s="195">
        <f>ROUND(((B48/CE61)*BL61),0)</f>
        <v>0</v>
      </c>
      <c r="BM48" s="195">
        <f>ROUND(((B48/CE61)*BM61),0)</f>
        <v>0</v>
      </c>
      <c r="BN48" s="195">
        <f>ROUND(((B48/CE61)*BN61),0)</f>
        <v>2</v>
      </c>
      <c r="BO48" s="195">
        <f>ROUND(((B48/CE61)*BO61),0)</f>
        <v>0</v>
      </c>
      <c r="BP48" s="195">
        <f>ROUND(((B48/CE61)*BP61),0)</f>
        <v>0</v>
      </c>
      <c r="BQ48" s="195">
        <f>ROUND(((B48/CE61)*BQ61),0)</f>
        <v>0</v>
      </c>
      <c r="BR48" s="195">
        <f>ROUND(((B48/CE61)*BR61),0)</f>
        <v>0</v>
      </c>
      <c r="BS48" s="195">
        <f>ROUND(((B48/CE61)*BS61),0)</f>
        <v>0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0</v>
      </c>
      <c r="BW48" s="195">
        <f>ROUND(((B48/CE61)*BW61),0)</f>
        <v>0</v>
      </c>
      <c r="BX48" s="195">
        <f>ROUND(((B48/CE61)*BX61),0)</f>
        <v>0</v>
      </c>
      <c r="BY48" s="195">
        <f>ROUND(((B48/CE61)*BY61),0)</f>
        <v>3</v>
      </c>
      <c r="BZ48" s="195">
        <f>ROUND(((B48/CE61)*BZ61),0)</f>
        <v>0</v>
      </c>
      <c r="CA48" s="195">
        <f>ROUND(((B48/CE61)*CA61),0)</f>
        <v>1</v>
      </c>
      <c r="CB48" s="195">
        <f>ROUND(((B48/CE61)*CB61),0)</f>
        <v>0</v>
      </c>
      <c r="CC48" s="195">
        <f>ROUND(((B48/CE61)*CC61),0)</f>
        <v>0</v>
      </c>
      <c r="CD48" s="195"/>
      <c r="CE48" s="195">
        <f>SUM(C48:CD48)</f>
        <v>120</v>
      </c>
    </row>
    <row r="49" spans="1:84" ht="12.6" customHeight="1" x14ac:dyDescent="0.25">
      <c r="A49" s="175" t="s">
        <v>206</v>
      </c>
      <c r="B49" s="195">
        <f>B47+B48</f>
        <v>11957166.629999999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>
        <f>SUM(C51:CC51)</f>
        <v>1958106.4700000004</v>
      </c>
      <c r="C51" s="184">
        <v>60108.68</v>
      </c>
      <c r="D51" s="184">
        <v>0</v>
      </c>
      <c r="E51" s="184">
        <v>106900.87000000001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8087.14</v>
      </c>
      <c r="O51" s="184">
        <v>0</v>
      </c>
      <c r="P51" s="184">
        <v>1047013.8600000002</v>
      </c>
      <c r="Q51" s="184">
        <v>59466.8</v>
      </c>
      <c r="R51" s="184">
        <v>0</v>
      </c>
      <c r="S51" s="184">
        <v>35238.729999999996</v>
      </c>
      <c r="T51" s="184">
        <v>1433.14</v>
      </c>
      <c r="U51" s="184">
        <v>45686.73</v>
      </c>
      <c r="V51" s="184">
        <v>0</v>
      </c>
      <c r="W51" s="184">
        <v>0</v>
      </c>
      <c r="X51" s="184">
        <v>0</v>
      </c>
      <c r="Y51" s="184">
        <v>97830.09</v>
      </c>
      <c r="Z51" s="184">
        <v>0</v>
      </c>
      <c r="AA51" s="184">
        <v>0</v>
      </c>
      <c r="AB51" s="184">
        <v>110182.79000000001</v>
      </c>
      <c r="AC51" s="184">
        <v>18701.939999999999</v>
      </c>
      <c r="AD51" s="184">
        <v>0</v>
      </c>
      <c r="AE51" s="184">
        <v>1132.81</v>
      </c>
      <c r="AF51" s="184">
        <v>0</v>
      </c>
      <c r="AG51" s="184">
        <v>157355.20000000001</v>
      </c>
      <c r="AH51" s="184">
        <v>0</v>
      </c>
      <c r="AI51" s="184">
        <v>0</v>
      </c>
      <c r="AJ51" s="184">
        <v>5188.75</v>
      </c>
      <c r="AK51" s="184">
        <v>142.02000000000001</v>
      </c>
      <c r="AL51" s="184">
        <v>0</v>
      </c>
      <c r="AM51" s="184">
        <v>0</v>
      </c>
      <c r="AN51" s="184">
        <v>0</v>
      </c>
      <c r="AO51" s="184">
        <v>0</v>
      </c>
      <c r="AP51" s="184">
        <v>0</v>
      </c>
      <c r="AQ51" s="184">
        <v>0</v>
      </c>
      <c r="AR51" s="184">
        <v>0</v>
      </c>
      <c r="AS51" s="184">
        <v>0</v>
      </c>
      <c r="AT51" s="184">
        <v>0</v>
      </c>
      <c r="AU51" s="184">
        <v>0</v>
      </c>
      <c r="AV51" s="184">
        <v>60554.27</v>
      </c>
      <c r="AW51" s="184">
        <v>0</v>
      </c>
      <c r="AX51" s="184">
        <v>0</v>
      </c>
      <c r="AY51" s="184">
        <v>0</v>
      </c>
      <c r="AZ51" s="184">
        <v>90410.27</v>
      </c>
      <c r="BA51" s="184">
        <v>0</v>
      </c>
      <c r="BB51" s="184">
        <v>0</v>
      </c>
      <c r="BC51" s="184">
        <v>0</v>
      </c>
      <c r="BD51" s="184">
        <v>0</v>
      </c>
      <c r="BE51" s="184">
        <v>33194.300000000003</v>
      </c>
      <c r="BF51" s="184">
        <v>4733.91</v>
      </c>
      <c r="BG51" s="184">
        <v>0</v>
      </c>
      <c r="BH51" s="184">
        <v>0</v>
      </c>
      <c r="BI51" s="184">
        <v>2678.59</v>
      </c>
      <c r="BJ51" s="184">
        <v>0</v>
      </c>
      <c r="BK51" s="184">
        <v>0</v>
      </c>
      <c r="BL51" s="184">
        <v>0</v>
      </c>
      <c r="BM51" s="184">
        <v>0</v>
      </c>
      <c r="BN51" s="184">
        <v>9713.48</v>
      </c>
      <c r="BO51" s="184">
        <v>0</v>
      </c>
      <c r="BP51" s="184">
        <v>0</v>
      </c>
      <c r="BQ51" s="184">
        <v>0</v>
      </c>
      <c r="BR51" s="184">
        <v>0</v>
      </c>
      <c r="BS51" s="184">
        <v>0</v>
      </c>
      <c r="BT51" s="184">
        <v>0</v>
      </c>
      <c r="BU51" s="184">
        <v>0</v>
      </c>
      <c r="BV51" s="184">
        <v>0</v>
      </c>
      <c r="BW51" s="184">
        <v>0</v>
      </c>
      <c r="BX51" s="184">
        <v>0</v>
      </c>
      <c r="BY51" s="184">
        <v>2352.1</v>
      </c>
      <c r="BZ51" s="184">
        <v>0</v>
      </c>
      <c r="CA51" s="184">
        <v>0</v>
      </c>
      <c r="CB51" s="184">
        <v>0</v>
      </c>
      <c r="CC51" s="184">
        <v>0</v>
      </c>
      <c r="CD51" s="195"/>
      <c r="CE51" s="195">
        <f>SUM(C51:CD51)</f>
        <v>1958106.4700000004</v>
      </c>
    </row>
    <row r="52" spans="1:84" ht="12.6" customHeight="1" x14ac:dyDescent="0.25">
      <c r="A52" s="171" t="s">
        <v>208</v>
      </c>
      <c r="B52" s="184">
        <v>2740993.4200000004</v>
      </c>
      <c r="C52" s="195">
        <f>ROUND((B52/(CE76+CF76)*C76),0)</f>
        <v>70209</v>
      </c>
      <c r="D52" s="195">
        <f>ROUND((B52/(CE76+CF76)*D76),0)</f>
        <v>0</v>
      </c>
      <c r="E52" s="195">
        <f>ROUND((B52/(CE76+CF76)*E76),0)</f>
        <v>567732</v>
      </c>
      <c r="F52" s="195">
        <f>ROUND((B52/(CE76+CF76)*F76),0)</f>
        <v>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0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206956</v>
      </c>
      <c r="Q52" s="195">
        <f>ROUND((B52/(CE76+CF76)*Q76),0)</f>
        <v>60627</v>
      </c>
      <c r="R52" s="195">
        <f>ROUND((B52/(CE76+CF76)*R76),0)</f>
        <v>0</v>
      </c>
      <c r="S52" s="195">
        <f>ROUND((B52/(CE76+CF76)*S76),0)</f>
        <v>81065</v>
      </c>
      <c r="T52" s="195">
        <f>ROUND((B52/(CE76+CF76)*T76),0)</f>
        <v>0</v>
      </c>
      <c r="U52" s="195">
        <f>ROUND((B52/(CE76+CF76)*U76),0)</f>
        <v>158343</v>
      </c>
      <c r="V52" s="195">
        <f>ROUND((B52/(CE76+CF76)*V76),0)</f>
        <v>0</v>
      </c>
      <c r="W52" s="195">
        <f>ROUND((B52/(CE76+CF76)*W76),0)</f>
        <v>0</v>
      </c>
      <c r="X52" s="195">
        <f>ROUND((B52/(CE76+CF76)*X76),0)</f>
        <v>8505</v>
      </c>
      <c r="Y52" s="195">
        <f>ROUND((B52/(CE76+CF76)*Y76),0)</f>
        <v>207935</v>
      </c>
      <c r="Z52" s="195">
        <f>ROUND((B52/(CE76+CF76)*Z76),0)</f>
        <v>0</v>
      </c>
      <c r="AA52" s="195">
        <f>ROUND((B52/(CE76+CF76)*AA76),0)</f>
        <v>0</v>
      </c>
      <c r="AB52" s="195">
        <f>ROUND((B52/(CE76+CF76)*AB76),0)</f>
        <v>60856</v>
      </c>
      <c r="AC52" s="195">
        <f>ROUND((B52/(CE76+CF76)*AC76),0)</f>
        <v>19034</v>
      </c>
      <c r="AD52" s="195">
        <f>ROUND((B52/(CE76+CF76)*AD76),0)</f>
        <v>0</v>
      </c>
      <c r="AE52" s="195">
        <f>ROUND((B52/(CE76+CF76)*AE76),0)</f>
        <v>135897</v>
      </c>
      <c r="AF52" s="195">
        <f>ROUND((B52/(CE76+CF76)*AF76),0)</f>
        <v>0</v>
      </c>
      <c r="AG52" s="195">
        <f>ROUND((B52/(CE76+CF76)*AG76),0)</f>
        <v>164840</v>
      </c>
      <c r="AH52" s="195">
        <f>ROUND((B52/(CE76+CF76)*AH76),0)</f>
        <v>0</v>
      </c>
      <c r="AI52" s="195">
        <f>ROUND((B52/(CE76+CF76)*AI76),0)</f>
        <v>0</v>
      </c>
      <c r="AJ52" s="195">
        <f>ROUND((B52/(CE76+CF76)*AJ76),0)</f>
        <v>0</v>
      </c>
      <c r="AK52" s="195">
        <f>ROUND((B52/(CE76+CF76)*AK76),0)</f>
        <v>15981</v>
      </c>
      <c r="AL52" s="195">
        <f>ROUND((B52/(CE76+CF76)*AL76),0)</f>
        <v>7999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0</v>
      </c>
      <c r="AQ52" s="195">
        <f>ROUND((B52/(CE76+CF76)*AQ76),0)</f>
        <v>0</v>
      </c>
      <c r="AR52" s="195">
        <f>ROUND((B52/(CE76+CF76)*AR76),0)</f>
        <v>0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50882</v>
      </c>
      <c r="AW52" s="195">
        <f>ROUND((B52/(CE76+CF76)*AW76),0)</f>
        <v>0</v>
      </c>
      <c r="AX52" s="195">
        <f>ROUND((B52/(CE76+CF76)*AX76),0)</f>
        <v>0</v>
      </c>
      <c r="AY52" s="195">
        <f>ROUND((B52/(CE76+CF76)*AY76),0)</f>
        <v>0</v>
      </c>
      <c r="AZ52" s="195">
        <f>ROUND((B52/(CE76+CF76)*AZ76),0)</f>
        <v>70797</v>
      </c>
      <c r="BA52" s="195">
        <f>ROUND((B52/(CE76+CF76)*BA76),0)</f>
        <v>7460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0</v>
      </c>
      <c r="BE52" s="195">
        <f>ROUND((B52/(CE76+CF76)*BE76),0)</f>
        <v>453921</v>
      </c>
      <c r="BF52" s="195">
        <f>ROUND((B52/(CE76+CF76)*BF76),0)</f>
        <v>21319</v>
      </c>
      <c r="BG52" s="195">
        <f>ROUND((B52/(CE76+CF76)*BG76),0)</f>
        <v>0</v>
      </c>
      <c r="BH52" s="195">
        <f>ROUND((B52/(CE76+CF76)*BH76),0)</f>
        <v>0</v>
      </c>
      <c r="BI52" s="195">
        <f>ROUND((B52/(CE76+CF76)*BI76),0)</f>
        <v>10611</v>
      </c>
      <c r="BJ52" s="195">
        <f>ROUND((B52/(CE76+CF76)*BJ76),0)</f>
        <v>0</v>
      </c>
      <c r="BK52" s="195">
        <f>ROUND((B52/(CE76+CF76)*BK76),0)</f>
        <v>0</v>
      </c>
      <c r="BL52" s="195">
        <f>ROUND((B52/(CE76+CF76)*BL76),0)</f>
        <v>0</v>
      </c>
      <c r="BM52" s="195">
        <f>ROUND((B52/(CE76+CF76)*BM76),0)</f>
        <v>0</v>
      </c>
      <c r="BN52" s="195">
        <f>ROUND((B52/(CE76+CF76)*BN76),0)</f>
        <v>314106</v>
      </c>
      <c r="BO52" s="195">
        <f>ROUND((B52/(CE76+CF76)*BO76),0)</f>
        <v>0</v>
      </c>
      <c r="BP52" s="195">
        <f>ROUND((B52/(CE76+CF76)*BP76),0)</f>
        <v>0</v>
      </c>
      <c r="BQ52" s="195">
        <f>ROUND((B52/(CE76+CF76)*BQ76),0)</f>
        <v>0</v>
      </c>
      <c r="BR52" s="195">
        <f>ROUND((B52/(CE76+CF76)*BR76),0)</f>
        <v>20715</v>
      </c>
      <c r="BS52" s="195">
        <f>ROUND((B52/(CE76+CF76)*BS76),0)</f>
        <v>0</v>
      </c>
      <c r="BT52" s="195">
        <f>ROUND((B52/(CE76+CF76)*BT76),0)</f>
        <v>0</v>
      </c>
      <c r="BU52" s="195">
        <f>ROUND((B52/(CE76+CF76)*BU76),0)</f>
        <v>0</v>
      </c>
      <c r="BV52" s="195">
        <f>ROUND((B52/(CE76+CF76)*BV76),0)</f>
        <v>5044</v>
      </c>
      <c r="BW52" s="195">
        <f>ROUND((B52/(CE76+CF76)*BW76),0)</f>
        <v>0</v>
      </c>
      <c r="BX52" s="195">
        <f>ROUND((B52/(CE76+CF76)*BX76),0)</f>
        <v>0</v>
      </c>
      <c r="BY52" s="195">
        <f>ROUND((B52/(CE76+CF76)*BY76),0)</f>
        <v>20160</v>
      </c>
      <c r="BZ52" s="195">
        <f>ROUND((B52/(CE76+CF76)*BZ76),0)</f>
        <v>0</v>
      </c>
      <c r="CA52" s="195">
        <f>ROUND((B52/(CE76+CF76)*CA76),0)</f>
        <v>0</v>
      </c>
      <c r="CB52" s="195">
        <f>ROUND((B52/(CE76+CF76)*CB76),0)</f>
        <v>0</v>
      </c>
      <c r="CC52" s="195">
        <f>ROUND((B52/(CE76+CF76)*CC76),0)</f>
        <v>0</v>
      </c>
      <c r="CD52" s="195"/>
      <c r="CE52" s="195">
        <f>SUM(C52:CD52)</f>
        <v>2740994</v>
      </c>
    </row>
    <row r="53" spans="1:84" ht="12.6" customHeight="1" x14ac:dyDescent="0.25">
      <c r="A53" s="175" t="s">
        <v>206</v>
      </c>
      <c r="B53" s="195">
        <f>B51+B52</f>
        <v>4699099.8900000006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2777</v>
      </c>
      <c r="D59" s="184"/>
      <c r="E59" s="184">
        <f>19631+7754</f>
        <v>27385</v>
      </c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>
        <v>466849</v>
      </c>
      <c r="Q59" s="185">
        <v>1059375</v>
      </c>
      <c r="R59" s="185"/>
      <c r="S59" s="248"/>
      <c r="T59" s="248"/>
      <c r="U59" s="224">
        <v>562263</v>
      </c>
      <c r="V59" s="185"/>
      <c r="W59" s="185"/>
      <c r="X59" s="185">
        <v>51684</v>
      </c>
      <c r="Y59" s="185">
        <v>242610</v>
      </c>
      <c r="Z59" s="185"/>
      <c r="AA59" s="185">
        <v>10598</v>
      </c>
      <c r="AB59" s="248"/>
      <c r="AC59" s="185">
        <v>74005</v>
      </c>
      <c r="AD59" s="185"/>
      <c r="AE59" s="185">
        <v>50631</v>
      </c>
      <c r="AF59" s="185"/>
      <c r="AG59" s="185">
        <v>46388</v>
      </c>
      <c r="AH59" s="185"/>
      <c r="AI59" s="185"/>
      <c r="AJ59" s="185">
        <v>7439</v>
      </c>
      <c r="AK59" s="185">
        <v>7898</v>
      </c>
      <c r="AL59" s="185">
        <v>1309</v>
      </c>
      <c r="AM59" s="185"/>
      <c r="AN59" s="185"/>
      <c r="AO59" s="185"/>
      <c r="AP59" s="185"/>
      <c r="AQ59" s="185"/>
      <c r="AR59" s="185"/>
      <c r="AS59" s="185"/>
      <c r="AT59" s="185"/>
      <c r="AU59" s="185"/>
      <c r="AV59" s="248"/>
      <c r="AW59" s="248"/>
      <c r="AX59" s="248"/>
      <c r="AY59" s="185">
        <v>156895</v>
      </c>
      <c r="AZ59" s="185">
        <v>363186</v>
      </c>
      <c r="BA59" s="248"/>
      <c r="BB59" s="248"/>
      <c r="BC59" s="248"/>
      <c r="BD59" s="248"/>
      <c r="BE59" s="185">
        <v>167912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20.654326923076923</v>
      </c>
      <c r="D60" s="186">
        <v>0</v>
      </c>
      <c r="E60" s="186">
        <v>126.15192307692308</v>
      </c>
      <c r="F60" s="186">
        <v>0</v>
      </c>
      <c r="G60" s="186">
        <v>0</v>
      </c>
      <c r="H60" s="186">
        <v>0</v>
      </c>
      <c r="I60" s="18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1.3216346153846155</v>
      </c>
      <c r="O60" s="186">
        <v>0</v>
      </c>
      <c r="P60" s="186">
        <v>101.52548076923075</v>
      </c>
      <c r="Q60" s="186">
        <v>17.266346153846154</v>
      </c>
      <c r="R60" s="186">
        <v>0</v>
      </c>
      <c r="S60" s="186">
        <v>17.351442307692309</v>
      </c>
      <c r="T60" s="186">
        <v>3.0899038461538462</v>
      </c>
      <c r="U60" s="186">
        <v>25.296634615384615</v>
      </c>
      <c r="V60" s="186">
        <v>0</v>
      </c>
      <c r="W60" s="186">
        <v>0</v>
      </c>
      <c r="X60" s="186">
        <v>4.6456730769230772</v>
      </c>
      <c r="Y60" s="186">
        <v>28.090384615384618</v>
      </c>
      <c r="Z60" s="186">
        <v>0</v>
      </c>
      <c r="AA60" s="186">
        <v>2.1894230769230769</v>
      </c>
      <c r="AB60" s="186">
        <v>27.911057692307693</v>
      </c>
      <c r="AC60" s="186">
        <v>13.286538461538461</v>
      </c>
      <c r="AD60" s="186">
        <v>0</v>
      </c>
      <c r="AE60" s="186">
        <v>14.038942307692308</v>
      </c>
      <c r="AF60" s="186">
        <v>0</v>
      </c>
      <c r="AG60" s="186">
        <v>77.475961538461547</v>
      </c>
      <c r="AH60" s="186">
        <v>0</v>
      </c>
      <c r="AI60" s="186">
        <v>0</v>
      </c>
      <c r="AJ60" s="186">
        <v>7.0197115384615385</v>
      </c>
      <c r="AK60" s="186">
        <v>2.7543269230769232</v>
      </c>
      <c r="AL60" s="186">
        <v>0.72980769230769227</v>
      </c>
      <c r="AM60" s="186">
        <v>0</v>
      </c>
      <c r="AN60" s="186">
        <v>0</v>
      </c>
      <c r="AO60" s="186">
        <v>0</v>
      </c>
      <c r="AP60" s="186">
        <v>0</v>
      </c>
      <c r="AQ60" s="186">
        <v>0</v>
      </c>
      <c r="AR60" s="186">
        <v>0</v>
      </c>
      <c r="AS60" s="186">
        <v>0</v>
      </c>
      <c r="AT60" s="186">
        <v>0</v>
      </c>
      <c r="AU60" s="186">
        <v>0</v>
      </c>
      <c r="AV60" s="186">
        <v>25.868749999999999</v>
      </c>
      <c r="AW60" s="186">
        <v>0</v>
      </c>
      <c r="AX60" s="186">
        <v>0</v>
      </c>
      <c r="AY60" s="186">
        <v>0</v>
      </c>
      <c r="AZ60" s="186">
        <v>35.778846153846153</v>
      </c>
      <c r="BA60" s="186">
        <v>0.19807692307692307</v>
      </c>
      <c r="BB60" s="186">
        <v>0</v>
      </c>
      <c r="BC60" s="186">
        <v>0.79519230769230764</v>
      </c>
      <c r="BD60" s="186">
        <v>0</v>
      </c>
      <c r="BE60" s="186">
        <v>5.0442307692307695</v>
      </c>
      <c r="BF60" s="186">
        <v>24.854807692307691</v>
      </c>
      <c r="BG60" s="186">
        <v>0</v>
      </c>
      <c r="BH60" s="186">
        <v>0</v>
      </c>
      <c r="BI60" s="186">
        <v>0.86057692307692313</v>
      </c>
      <c r="BJ60" s="186">
        <v>0</v>
      </c>
      <c r="BK60" s="186">
        <v>0</v>
      </c>
      <c r="BL60" s="186">
        <v>0</v>
      </c>
      <c r="BM60" s="186">
        <v>0</v>
      </c>
      <c r="BN60" s="186">
        <v>3.6749999999999998</v>
      </c>
      <c r="BO60" s="186">
        <v>0</v>
      </c>
      <c r="BP60" s="186">
        <v>0</v>
      </c>
      <c r="BQ60" s="186">
        <v>0</v>
      </c>
      <c r="BR60" s="186">
        <v>0</v>
      </c>
      <c r="BS60" s="186">
        <v>0</v>
      </c>
      <c r="BT60" s="186">
        <v>0</v>
      </c>
      <c r="BU60" s="186">
        <v>0</v>
      </c>
      <c r="BV60" s="186">
        <v>0</v>
      </c>
      <c r="BW60" s="186">
        <v>0</v>
      </c>
      <c r="BX60" s="186">
        <v>0</v>
      </c>
      <c r="BY60" s="186">
        <v>11.603365384615383</v>
      </c>
      <c r="BZ60" s="186">
        <v>0</v>
      </c>
      <c r="CA60" s="186">
        <v>3.1850961538461537</v>
      </c>
      <c r="CB60" s="186">
        <v>0</v>
      </c>
      <c r="CC60" s="186">
        <v>0</v>
      </c>
      <c r="CD60" s="249" t="s">
        <v>221</v>
      </c>
      <c r="CE60" s="251">
        <f t="shared" ref="CE60:CE70" si="0">SUM(C60:CD60)</f>
        <v>602.66346153846143</v>
      </c>
    </row>
    <row r="61" spans="1:84" ht="12.6" customHeight="1" x14ac:dyDescent="0.25">
      <c r="A61" s="171" t="s">
        <v>235</v>
      </c>
      <c r="B61" s="175"/>
      <c r="C61" s="184">
        <v>2608918.85</v>
      </c>
      <c r="D61" s="184">
        <v>0</v>
      </c>
      <c r="E61" s="184">
        <v>9855293.4299999997</v>
      </c>
      <c r="F61" s="184">
        <v>0</v>
      </c>
      <c r="G61" s="184">
        <v>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0</v>
      </c>
      <c r="N61" s="184">
        <v>102774.44000000002</v>
      </c>
      <c r="O61" s="184">
        <v>0</v>
      </c>
      <c r="P61" s="184">
        <v>8136798.5700000022</v>
      </c>
      <c r="Q61" s="184">
        <v>1794602.74</v>
      </c>
      <c r="R61" s="184">
        <v>0</v>
      </c>
      <c r="S61" s="184">
        <v>765479.29</v>
      </c>
      <c r="T61" s="184">
        <v>305776.32</v>
      </c>
      <c r="U61" s="184">
        <v>1476072.6200000003</v>
      </c>
      <c r="V61" s="184">
        <v>0</v>
      </c>
      <c r="W61" s="184">
        <v>0</v>
      </c>
      <c r="X61" s="184">
        <v>515765.76999999996</v>
      </c>
      <c r="Y61" s="184">
        <v>2408310.4599999995</v>
      </c>
      <c r="Z61" s="184">
        <v>0</v>
      </c>
      <c r="AA61" s="184">
        <v>246160.09999999998</v>
      </c>
      <c r="AB61" s="184">
        <v>2835135.81</v>
      </c>
      <c r="AC61" s="184">
        <v>1111266.7200000002</v>
      </c>
      <c r="AD61" s="184">
        <v>0</v>
      </c>
      <c r="AE61" s="184">
        <v>1263027.55</v>
      </c>
      <c r="AF61" s="184">
        <v>0</v>
      </c>
      <c r="AG61" s="184">
        <v>6032431.4300000006</v>
      </c>
      <c r="AH61" s="184">
        <v>0</v>
      </c>
      <c r="AI61" s="184">
        <v>0</v>
      </c>
      <c r="AJ61" s="184">
        <v>583313.76</v>
      </c>
      <c r="AK61" s="184">
        <v>266462.02999999997</v>
      </c>
      <c r="AL61" s="184">
        <v>62753.799999999996</v>
      </c>
      <c r="AM61" s="184">
        <v>0</v>
      </c>
      <c r="AN61" s="184">
        <v>0</v>
      </c>
      <c r="AO61" s="184">
        <v>0</v>
      </c>
      <c r="AP61" s="184">
        <v>0</v>
      </c>
      <c r="AQ61" s="184">
        <v>0</v>
      </c>
      <c r="AR61" s="184">
        <v>0</v>
      </c>
      <c r="AS61" s="184">
        <v>0</v>
      </c>
      <c r="AT61" s="184">
        <v>0</v>
      </c>
      <c r="AU61" s="184">
        <v>0</v>
      </c>
      <c r="AV61" s="184">
        <v>1576660.1400000001</v>
      </c>
      <c r="AW61" s="184">
        <v>0</v>
      </c>
      <c r="AX61" s="184">
        <v>0</v>
      </c>
      <c r="AY61" s="184">
        <v>0</v>
      </c>
      <c r="AZ61" s="184">
        <v>1451165.2099999997</v>
      </c>
      <c r="BA61" s="184">
        <v>12912.03</v>
      </c>
      <c r="BB61" s="184">
        <v>0</v>
      </c>
      <c r="BC61" s="184">
        <v>32885.31</v>
      </c>
      <c r="BD61" s="184">
        <v>0</v>
      </c>
      <c r="BE61" s="184">
        <v>341917.7</v>
      </c>
      <c r="BF61" s="184">
        <v>964804.97</v>
      </c>
      <c r="BG61" s="184">
        <v>0</v>
      </c>
      <c r="BH61" s="184">
        <v>0</v>
      </c>
      <c r="BI61" s="184">
        <v>14572.01</v>
      </c>
      <c r="BJ61" s="184">
        <v>0</v>
      </c>
      <c r="BK61" s="184">
        <v>0</v>
      </c>
      <c r="BL61" s="184">
        <v>0</v>
      </c>
      <c r="BM61" s="184">
        <v>0</v>
      </c>
      <c r="BN61" s="187">
        <v>611625.27</v>
      </c>
      <c r="BO61" s="184">
        <v>0</v>
      </c>
      <c r="BP61" s="184">
        <v>0</v>
      </c>
      <c r="BQ61" s="184">
        <v>0</v>
      </c>
      <c r="BR61" s="184">
        <v>0</v>
      </c>
      <c r="BS61" s="184">
        <v>0</v>
      </c>
      <c r="BT61" s="184">
        <v>0</v>
      </c>
      <c r="BU61" s="184">
        <v>0</v>
      </c>
      <c r="BV61" s="184">
        <v>0</v>
      </c>
      <c r="BW61" s="184">
        <v>0</v>
      </c>
      <c r="BX61" s="184">
        <v>0</v>
      </c>
      <c r="BY61" s="184">
        <v>1032825.9500000001</v>
      </c>
      <c r="BZ61" s="184">
        <v>0</v>
      </c>
      <c r="CA61" s="184">
        <v>339336.55000000005</v>
      </c>
      <c r="CB61" s="184">
        <v>0</v>
      </c>
      <c r="CC61" s="184">
        <v>25892.97</v>
      </c>
      <c r="CD61" s="249" t="s">
        <v>221</v>
      </c>
      <c r="CE61" s="195">
        <f t="shared" si="0"/>
        <v>46774941.800000004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434953</v>
      </c>
      <c r="D62" s="195">
        <f t="shared" si="1"/>
        <v>0</v>
      </c>
      <c r="E62" s="195">
        <f t="shared" si="1"/>
        <v>2494684</v>
      </c>
      <c r="F62" s="195">
        <f t="shared" si="1"/>
        <v>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0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28877</v>
      </c>
      <c r="O62" s="195">
        <f t="shared" si="1"/>
        <v>0</v>
      </c>
      <c r="P62" s="195">
        <f t="shared" si="1"/>
        <v>2052521</v>
      </c>
      <c r="Q62" s="195">
        <f t="shared" si="1"/>
        <v>390760</v>
      </c>
      <c r="R62" s="195">
        <f t="shared" si="1"/>
        <v>0</v>
      </c>
      <c r="S62" s="195">
        <f t="shared" si="1"/>
        <v>283433</v>
      </c>
      <c r="T62" s="195">
        <f t="shared" si="1"/>
        <v>72878</v>
      </c>
      <c r="U62" s="195">
        <f t="shared" si="1"/>
        <v>462325</v>
      </c>
      <c r="V62" s="195">
        <f t="shared" si="1"/>
        <v>0</v>
      </c>
      <c r="W62" s="195">
        <f t="shared" si="1"/>
        <v>0</v>
      </c>
      <c r="X62" s="195">
        <f t="shared" si="1"/>
        <v>104050</v>
      </c>
      <c r="Y62" s="195">
        <f t="shared" si="1"/>
        <v>603503</v>
      </c>
      <c r="Z62" s="195">
        <f t="shared" si="1"/>
        <v>0</v>
      </c>
      <c r="AA62" s="195">
        <f t="shared" si="1"/>
        <v>54438</v>
      </c>
      <c r="AB62" s="195">
        <f t="shared" si="1"/>
        <v>641908</v>
      </c>
      <c r="AC62" s="195">
        <f t="shared" si="1"/>
        <v>282499</v>
      </c>
      <c r="AD62" s="195">
        <f t="shared" si="1"/>
        <v>0</v>
      </c>
      <c r="AE62" s="195">
        <f t="shared" si="1"/>
        <v>310370</v>
      </c>
      <c r="AF62" s="195">
        <f t="shared" si="1"/>
        <v>0</v>
      </c>
      <c r="AG62" s="195">
        <f t="shared" si="1"/>
        <v>1529429</v>
      </c>
      <c r="AH62" s="195">
        <f t="shared" si="1"/>
        <v>0</v>
      </c>
      <c r="AI62" s="195">
        <f t="shared" si="1"/>
        <v>0</v>
      </c>
      <c r="AJ62" s="195">
        <f t="shared" si="1"/>
        <v>149530</v>
      </c>
      <c r="AK62" s="195">
        <f t="shared" si="1"/>
        <v>62772</v>
      </c>
      <c r="AL62" s="195">
        <f t="shared" si="1"/>
        <v>15981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0</v>
      </c>
      <c r="AQ62" s="195">
        <f t="shared" si="1"/>
        <v>0</v>
      </c>
      <c r="AR62" s="195">
        <f t="shared" si="1"/>
        <v>0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476438</v>
      </c>
      <c r="AW62" s="195">
        <f t="shared" si="1"/>
        <v>0</v>
      </c>
      <c r="AX62" s="195">
        <f t="shared" si="1"/>
        <v>0</v>
      </c>
      <c r="AY62" s="195">
        <f>ROUND(AY47+AY48,0)</f>
        <v>0</v>
      </c>
      <c r="AZ62" s="195">
        <f>ROUND(AZ47+AZ48,0)</f>
        <v>569457</v>
      </c>
      <c r="BA62" s="195">
        <f>ROUND(BA47+BA48,0)</f>
        <v>3421</v>
      </c>
      <c r="BB62" s="195">
        <f t="shared" si="1"/>
        <v>0</v>
      </c>
      <c r="BC62" s="195">
        <f t="shared" si="1"/>
        <v>12696</v>
      </c>
      <c r="BD62" s="195">
        <f t="shared" si="1"/>
        <v>0</v>
      </c>
      <c r="BE62" s="195">
        <f t="shared" si="1"/>
        <v>99330</v>
      </c>
      <c r="BF62" s="195">
        <f t="shared" si="1"/>
        <v>389798</v>
      </c>
      <c r="BG62" s="195">
        <f t="shared" si="1"/>
        <v>0</v>
      </c>
      <c r="BH62" s="195">
        <f t="shared" si="1"/>
        <v>0</v>
      </c>
      <c r="BI62" s="195">
        <f t="shared" si="1"/>
        <v>6259</v>
      </c>
      <c r="BJ62" s="195">
        <f t="shared" si="1"/>
        <v>0</v>
      </c>
      <c r="BK62" s="195">
        <f t="shared" si="1"/>
        <v>0</v>
      </c>
      <c r="BL62" s="195">
        <f t="shared" si="1"/>
        <v>0</v>
      </c>
      <c r="BM62" s="195">
        <f t="shared" si="1"/>
        <v>0</v>
      </c>
      <c r="BN62" s="195">
        <f t="shared" si="1"/>
        <v>90330</v>
      </c>
      <c r="BO62" s="195">
        <f t="shared" ref="BO62:CC62" si="2">ROUND(BO47+BO48,0)</f>
        <v>0</v>
      </c>
      <c r="BP62" s="195">
        <f t="shared" si="2"/>
        <v>0</v>
      </c>
      <c r="BQ62" s="195">
        <f t="shared" si="2"/>
        <v>0</v>
      </c>
      <c r="BR62" s="195">
        <f t="shared" si="2"/>
        <v>-43</v>
      </c>
      <c r="BS62" s="195">
        <f t="shared" si="2"/>
        <v>0</v>
      </c>
      <c r="BT62" s="195">
        <f t="shared" si="2"/>
        <v>0</v>
      </c>
      <c r="BU62" s="195">
        <f t="shared" si="2"/>
        <v>0</v>
      </c>
      <c r="BV62" s="195">
        <f t="shared" si="2"/>
        <v>0</v>
      </c>
      <c r="BW62" s="195">
        <f t="shared" si="2"/>
        <v>0</v>
      </c>
      <c r="BX62" s="195">
        <f t="shared" si="2"/>
        <v>0</v>
      </c>
      <c r="BY62" s="195">
        <f t="shared" si="2"/>
        <v>252030</v>
      </c>
      <c r="BZ62" s="195">
        <f t="shared" si="2"/>
        <v>0</v>
      </c>
      <c r="CA62" s="195">
        <f t="shared" si="2"/>
        <v>76437</v>
      </c>
      <c r="CB62" s="195">
        <f t="shared" si="2"/>
        <v>0</v>
      </c>
      <c r="CC62" s="195">
        <f t="shared" si="2"/>
        <v>6103</v>
      </c>
      <c r="CD62" s="249" t="s">
        <v>221</v>
      </c>
      <c r="CE62" s="195">
        <f t="shared" si="0"/>
        <v>11957167</v>
      </c>
      <c r="CF62" s="252"/>
    </row>
    <row r="63" spans="1:84" ht="12" customHeight="1" x14ac:dyDescent="0.25">
      <c r="A63" s="171" t="s">
        <v>236</v>
      </c>
      <c r="B63" s="175"/>
      <c r="C63" s="184">
        <v>701928.80999999994</v>
      </c>
      <c r="D63" s="184">
        <v>0</v>
      </c>
      <c r="E63" s="184">
        <v>46500</v>
      </c>
      <c r="F63" s="184">
        <v>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0</v>
      </c>
      <c r="N63" s="184">
        <v>6790</v>
      </c>
      <c r="O63" s="184">
        <v>0</v>
      </c>
      <c r="P63" s="184">
        <v>1070838.6200000001</v>
      </c>
      <c r="Q63" s="184">
        <v>0</v>
      </c>
      <c r="R63" s="184">
        <v>0</v>
      </c>
      <c r="S63" s="184">
        <v>0</v>
      </c>
      <c r="T63" s="184">
        <v>0</v>
      </c>
      <c r="U63" s="184">
        <v>38750.400000000001</v>
      </c>
      <c r="V63" s="184">
        <v>0</v>
      </c>
      <c r="W63" s="184">
        <v>0</v>
      </c>
      <c r="X63" s="184">
        <v>0</v>
      </c>
      <c r="Y63" s="184">
        <v>10165</v>
      </c>
      <c r="Z63" s="184">
        <v>0</v>
      </c>
      <c r="AA63" s="184">
        <v>0</v>
      </c>
      <c r="AB63" s="184">
        <v>0</v>
      </c>
      <c r="AC63" s="184">
        <v>8575.7999999999993</v>
      </c>
      <c r="AD63" s="184">
        <v>0</v>
      </c>
      <c r="AE63" s="184">
        <v>0</v>
      </c>
      <c r="AF63" s="184">
        <v>0</v>
      </c>
      <c r="AG63" s="184">
        <v>874910.38</v>
      </c>
      <c r="AH63" s="184">
        <v>0</v>
      </c>
      <c r="AI63" s="184">
        <v>0</v>
      </c>
      <c r="AJ63" s="184">
        <v>0</v>
      </c>
      <c r="AK63" s="184">
        <v>0</v>
      </c>
      <c r="AL63" s="184">
        <v>0</v>
      </c>
      <c r="AM63" s="184">
        <v>0</v>
      </c>
      <c r="AN63" s="184">
        <v>0</v>
      </c>
      <c r="AO63" s="184">
        <v>0</v>
      </c>
      <c r="AP63" s="184">
        <v>0</v>
      </c>
      <c r="AQ63" s="184">
        <v>0</v>
      </c>
      <c r="AR63" s="184">
        <v>0</v>
      </c>
      <c r="AS63" s="184">
        <v>0</v>
      </c>
      <c r="AT63" s="184">
        <v>0</v>
      </c>
      <c r="AU63" s="184">
        <v>0</v>
      </c>
      <c r="AV63" s="184">
        <v>32340</v>
      </c>
      <c r="AW63" s="184">
        <v>0</v>
      </c>
      <c r="AX63" s="184">
        <v>0</v>
      </c>
      <c r="AY63" s="184">
        <v>0</v>
      </c>
      <c r="AZ63" s="184">
        <v>0</v>
      </c>
      <c r="BA63" s="184">
        <v>0</v>
      </c>
      <c r="BB63" s="184">
        <v>0</v>
      </c>
      <c r="BC63" s="184">
        <v>0</v>
      </c>
      <c r="BD63" s="184">
        <v>0</v>
      </c>
      <c r="BE63" s="184">
        <v>0</v>
      </c>
      <c r="BF63" s="184">
        <v>0</v>
      </c>
      <c r="BG63" s="184">
        <v>0</v>
      </c>
      <c r="BH63" s="184">
        <v>0</v>
      </c>
      <c r="BI63" s="184">
        <v>0</v>
      </c>
      <c r="BJ63" s="184">
        <v>0</v>
      </c>
      <c r="BK63" s="184">
        <v>0</v>
      </c>
      <c r="BL63" s="184">
        <v>0</v>
      </c>
      <c r="BM63" s="184">
        <v>0</v>
      </c>
      <c r="BN63" s="184">
        <v>2182115</v>
      </c>
      <c r="BO63" s="184">
        <v>0</v>
      </c>
      <c r="BP63" s="184">
        <v>0</v>
      </c>
      <c r="BQ63" s="184">
        <v>0</v>
      </c>
      <c r="BR63" s="184">
        <v>0</v>
      </c>
      <c r="BS63" s="184">
        <v>0</v>
      </c>
      <c r="BT63" s="184">
        <v>0</v>
      </c>
      <c r="BU63" s="184">
        <v>0</v>
      </c>
      <c r="BV63" s="184">
        <v>0</v>
      </c>
      <c r="BW63" s="184">
        <v>0</v>
      </c>
      <c r="BX63" s="184">
        <v>0</v>
      </c>
      <c r="BY63" s="184">
        <v>0</v>
      </c>
      <c r="BZ63" s="184">
        <v>0</v>
      </c>
      <c r="CA63" s="184">
        <v>0</v>
      </c>
      <c r="CB63" s="184">
        <v>0</v>
      </c>
      <c r="CC63" s="184">
        <v>0</v>
      </c>
      <c r="CD63" s="249" t="s">
        <v>221</v>
      </c>
      <c r="CE63" s="195">
        <f t="shared" si="0"/>
        <v>4972914.01</v>
      </c>
      <c r="CF63" s="252"/>
    </row>
    <row r="64" spans="1:84" ht="12.6" customHeight="1" x14ac:dyDescent="0.25">
      <c r="A64" s="171" t="s">
        <v>237</v>
      </c>
      <c r="B64" s="175"/>
      <c r="C64" s="184">
        <v>535345.91999999993</v>
      </c>
      <c r="D64" s="184">
        <v>0</v>
      </c>
      <c r="E64" s="184">
        <v>953401.04999999993</v>
      </c>
      <c r="F64" s="184">
        <v>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0</v>
      </c>
      <c r="N64" s="184">
        <v>2809.04</v>
      </c>
      <c r="O64" s="184">
        <v>0</v>
      </c>
      <c r="P64" s="184">
        <v>9367310.5099999998</v>
      </c>
      <c r="Q64" s="184">
        <v>212932.59</v>
      </c>
      <c r="R64" s="184">
        <v>0</v>
      </c>
      <c r="S64" s="184">
        <v>-56096.070000000007</v>
      </c>
      <c r="T64" s="184">
        <v>3672.55</v>
      </c>
      <c r="U64" s="184">
        <v>1556064.0400000003</v>
      </c>
      <c r="V64" s="184">
        <v>0</v>
      </c>
      <c r="W64" s="184">
        <v>0</v>
      </c>
      <c r="X64" s="184">
        <v>184231.06999999998</v>
      </c>
      <c r="Y64" s="184">
        <v>366674.02</v>
      </c>
      <c r="Z64" s="184">
        <v>0</v>
      </c>
      <c r="AA64" s="184">
        <v>289817.52</v>
      </c>
      <c r="AB64" s="184">
        <v>7055112.29</v>
      </c>
      <c r="AC64" s="184">
        <v>166784.49</v>
      </c>
      <c r="AD64" s="184">
        <v>0</v>
      </c>
      <c r="AE64" s="184">
        <v>15297.05</v>
      </c>
      <c r="AF64" s="184">
        <v>0</v>
      </c>
      <c r="AG64" s="184">
        <v>1285599.4700000002</v>
      </c>
      <c r="AH64" s="184">
        <v>0</v>
      </c>
      <c r="AI64" s="184">
        <v>0</v>
      </c>
      <c r="AJ64" s="184">
        <v>73174.859999999986</v>
      </c>
      <c r="AK64" s="184">
        <v>1842.4499999999998</v>
      </c>
      <c r="AL64" s="184">
        <v>7.9</v>
      </c>
      <c r="AM64" s="184">
        <v>0</v>
      </c>
      <c r="AN64" s="184">
        <v>0</v>
      </c>
      <c r="AO64" s="184">
        <v>0</v>
      </c>
      <c r="AP64" s="184">
        <v>0</v>
      </c>
      <c r="AQ64" s="184">
        <v>0</v>
      </c>
      <c r="AR64" s="184">
        <v>0</v>
      </c>
      <c r="AS64" s="184">
        <v>0</v>
      </c>
      <c r="AT64" s="184">
        <v>0</v>
      </c>
      <c r="AU64" s="184">
        <v>0</v>
      </c>
      <c r="AV64" s="184">
        <v>95331.64999999998</v>
      </c>
      <c r="AW64" s="184">
        <v>0</v>
      </c>
      <c r="AX64" s="184">
        <v>0</v>
      </c>
      <c r="AY64" s="184">
        <v>0</v>
      </c>
      <c r="AZ64" s="184">
        <v>652906.96</v>
      </c>
      <c r="BA64" s="184">
        <v>0</v>
      </c>
      <c r="BB64" s="184">
        <v>0</v>
      </c>
      <c r="BC64" s="184">
        <v>0</v>
      </c>
      <c r="BD64" s="184">
        <v>0</v>
      </c>
      <c r="BE64" s="184">
        <v>60216.860000000008</v>
      </c>
      <c r="BF64" s="184">
        <v>161706.20000000001</v>
      </c>
      <c r="BG64" s="184">
        <v>0</v>
      </c>
      <c r="BH64" s="184">
        <v>0</v>
      </c>
      <c r="BI64" s="184">
        <v>46507.67</v>
      </c>
      <c r="BJ64" s="184">
        <v>0</v>
      </c>
      <c r="BK64" s="184">
        <v>0</v>
      </c>
      <c r="BL64" s="184">
        <v>22275.82</v>
      </c>
      <c r="BM64" s="184">
        <v>0</v>
      </c>
      <c r="BN64" s="187">
        <v>138582.22</v>
      </c>
      <c r="BO64" s="184">
        <v>0</v>
      </c>
      <c r="BP64" s="184">
        <v>0</v>
      </c>
      <c r="BQ64" s="184">
        <v>0</v>
      </c>
      <c r="BR64" s="184">
        <v>0</v>
      </c>
      <c r="BS64" s="184">
        <v>0</v>
      </c>
      <c r="BT64" s="184">
        <v>0</v>
      </c>
      <c r="BU64" s="184">
        <v>0</v>
      </c>
      <c r="BV64" s="184">
        <v>0</v>
      </c>
      <c r="BW64" s="184">
        <v>0</v>
      </c>
      <c r="BX64" s="184">
        <v>0</v>
      </c>
      <c r="BY64" s="184">
        <v>10992.92</v>
      </c>
      <c r="BZ64" s="184">
        <v>0</v>
      </c>
      <c r="CA64" s="184">
        <v>0</v>
      </c>
      <c r="CB64" s="184">
        <v>0</v>
      </c>
      <c r="CC64" s="184">
        <v>0</v>
      </c>
      <c r="CD64" s="249" t="s">
        <v>221</v>
      </c>
      <c r="CE64" s="195">
        <f t="shared" si="0"/>
        <v>23202501.049999997</v>
      </c>
      <c r="CF64" s="252"/>
    </row>
    <row r="65" spans="1:84" ht="12.6" customHeight="1" x14ac:dyDescent="0.25">
      <c r="A65" s="171" t="s">
        <v>238</v>
      </c>
      <c r="B65" s="175"/>
      <c r="C65" s="184">
        <v>564.5</v>
      </c>
      <c r="D65" s="184">
        <v>0</v>
      </c>
      <c r="E65" s="184">
        <v>1113.56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7916.5499999999993</v>
      </c>
      <c r="Q65" s="184">
        <v>365.2</v>
      </c>
      <c r="R65" s="184">
        <v>0</v>
      </c>
      <c r="S65" s="184">
        <v>193.62</v>
      </c>
      <c r="T65" s="184">
        <v>0</v>
      </c>
      <c r="U65" s="184">
        <v>387.24</v>
      </c>
      <c r="V65" s="184">
        <v>0</v>
      </c>
      <c r="W65" s="184">
        <v>0</v>
      </c>
      <c r="X65" s="184">
        <v>494.53</v>
      </c>
      <c r="Y65" s="184">
        <v>14248.329999999998</v>
      </c>
      <c r="Z65" s="184">
        <v>0</v>
      </c>
      <c r="AA65" s="184">
        <v>320.44</v>
      </c>
      <c r="AB65" s="184">
        <v>1759.69</v>
      </c>
      <c r="AC65" s="184">
        <v>595.29</v>
      </c>
      <c r="AD65" s="184">
        <v>0</v>
      </c>
      <c r="AE65" s="184">
        <v>9119.5499999999993</v>
      </c>
      <c r="AF65" s="184">
        <v>0</v>
      </c>
      <c r="AG65" s="184">
        <v>1316.59</v>
      </c>
      <c r="AH65" s="184">
        <v>0</v>
      </c>
      <c r="AI65" s="184">
        <v>0</v>
      </c>
      <c r="AJ65" s="184">
        <v>7988.58</v>
      </c>
      <c r="AK65" s="184">
        <v>186.32</v>
      </c>
      <c r="AL65" s="184">
        <v>0</v>
      </c>
      <c r="AM65" s="184">
        <v>0</v>
      </c>
      <c r="AN65" s="184">
        <v>0</v>
      </c>
      <c r="AO65" s="184">
        <v>0</v>
      </c>
      <c r="AP65" s="184">
        <v>0</v>
      </c>
      <c r="AQ65" s="184">
        <v>0</v>
      </c>
      <c r="AR65" s="184">
        <v>0</v>
      </c>
      <c r="AS65" s="184">
        <v>0</v>
      </c>
      <c r="AT65" s="184">
        <v>0</v>
      </c>
      <c r="AU65" s="184">
        <v>0</v>
      </c>
      <c r="AV65" s="184">
        <v>644.31999999999994</v>
      </c>
      <c r="AW65" s="184">
        <v>0</v>
      </c>
      <c r="AX65" s="184">
        <v>0</v>
      </c>
      <c r="AY65" s="184">
        <v>0</v>
      </c>
      <c r="AZ65" s="184">
        <v>252.87</v>
      </c>
      <c r="BA65" s="184">
        <v>0</v>
      </c>
      <c r="BB65" s="184">
        <v>0</v>
      </c>
      <c r="BC65" s="184">
        <v>0</v>
      </c>
      <c r="BD65" s="184">
        <v>0</v>
      </c>
      <c r="BE65" s="184">
        <v>782679.39</v>
      </c>
      <c r="BF65" s="184">
        <v>3737.11</v>
      </c>
      <c r="BG65" s="184">
        <v>40.4</v>
      </c>
      <c r="BH65" s="184">
        <v>0</v>
      </c>
      <c r="BI65" s="184">
        <v>0</v>
      </c>
      <c r="BJ65" s="184">
        <v>0</v>
      </c>
      <c r="BK65" s="184">
        <v>0</v>
      </c>
      <c r="BL65" s="184">
        <v>0</v>
      </c>
      <c r="BM65" s="184">
        <v>0</v>
      </c>
      <c r="BN65" s="184">
        <v>166.14999999999998</v>
      </c>
      <c r="BO65" s="184">
        <v>0</v>
      </c>
      <c r="BP65" s="184">
        <v>0</v>
      </c>
      <c r="BQ65" s="184">
        <v>0</v>
      </c>
      <c r="BR65" s="184">
        <v>0</v>
      </c>
      <c r="BS65" s="184">
        <v>0</v>
      </c>
      <c r="BT65" s="184">
        <v>0</v>
      </c>
      <c r="BU65" s="184">
        <v>0</v>
      </c>
      <c r="BV65" s="184">
        <v>0</v>
      </c>
      <c r="BW65" s="184">
        <v>0</v>
      </c>
      <c r="BX65" s="184">
        <v>0</v>
      </c>
      <c r="BY65" s="184">
        <v>978.91</v>
      </c>
      <c r="BZ65" s="184">
        <v>0</v>
      </c>
      <c r="CA65" s="184">
        <v>0</v>
      </c>
      <c r="CB65" s="184">
        <v>0</v>
      </c>
      <c r="CC65" s="184">
        <v>0</v>
      </c>
      <c r="CD65" s="249" t="s">
        <v>221</v>
      </c>
      <c r="CE65" s="195">
        <f t="shared" si="0"/>
        <v>835069.14000000013</v>
      </c>
      <c r="CF65" s="252"/>
    </row>
    <row r="66" spans="1:84" ht="12.6" customHeight="1" x14ac:dyDescent="0.25">
      <c r="A66" s="171" t="s">
        <v>239</v>
      </c>
      <c r="B66" s="175"/>
      <c r="C66" s="184">
        <v>61922.16</v>
      </c>
      <c r="D66" s="184">
        <v>0</v>
      </c>
      <c r="E66" s="184">
        <v>70657.56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356.85</v>
      </c>
      <c r="O66" s="184">
        <v>0</v>
      </c>
      <c r="P66" s="184">
        <v>841502.55316779029</v>
      </c>
      <c r="Q66" s="184">
        <v>16010.39</v>
      </c>
      <c r="R66" s="184">
        <v>0</v>
      </c>
      <c r="S66" s="184">
        <v>62438.894358400001</v>
      </c>
      <c r="T66" s="184">
        <v>1651.05</v>
      </c>
      <c r="U66" s="184">
        <v>651383.21</v>
      </c>
      <c r="V66" s="184">
        <v>0</v>
      </c>
      <c r="W66" s="184">
        <v>0</v>
      </c>
      <c r="X66" s="184">
        <v>99233.110000000015</v>
      </c>
      <c r="Y66" s="184">
        <v>933581.94</v>
      </c>
      <c r="Z66" s="184">
        <v>0</v>
      </c>
      <c r="AA66" s="184">
        <v>41372.57</v>
      </c>
      <c r="AB66" s="184">
        <v>234226.11000000002</v>
      </c>
      <c r="AC66" s="184">
        <v>5276.56</v>
      </c>
      <c r="AD66" s="184">
        <v>0</v>
      </c>
      <c r="AE66" s="184">
        <v>13220.94</v>
      </c>
      <c r="AF66" s="184">
        <v>0</v>
      </c>
      <c r="AG66" s="184">
        <v>1561391.46</v>
      </c>
      <c r="AH66" s="184">
        <v>0</v>
      </c>
      <c r="AI66" s="184">
        <v>0</v>
      </c>
      <c r="AJ66" s="184">
        <v>184320.78</v>
      </c>
      <c r="AK66" s="184">
        <v>128</v>
      </c>
      <c r="AL66" s="184">
        <v>32</v>
      </c>
      <c r="AM66" s="184">
        <v>0</v>
      </c>
      <c r="AN66" s="184">
        <v>0</v>
      </c>
      <c r="AO66" s="184">
        <v>0</v>
      </c>
      <c r="AP66" s="184">
        <v>0</v>
      </c>
      <c r="AQ66" s="184">
        <v>0</v>
      </c>
      <c r="AR66" s="184">
        <v>0</v>
      </c>
      <c r="AS66" s="184">
        <v>0</v>
      </c>
      <c r="AT66" s="184">
        <v>0</v>
      </c>
      <c r="AU66" s="184">
        <v>0</v>
      </c>
      <c r="AV66" s="184">
        <v>674168.68320000009</v>
      </c>
      <c r="AW66" s="184">
        <v>0</v>
      </c>
      <c r="AX66" s="184">
        <v>94075.936000000016</v>
      </c>
      <c r="AY66" s="184">
        <v>0</v>
      </c>
      <c r="AZ66" s="184">
        <v>496939.37</v>
      </c>
      <c r="BA66" s="184">
        <v>-27320.19</v>
      </c>
      <c r="BB66" s="184">
        <v>0</v>
      </c>
      <c r="BC66" s="184">
        <v>124200.02273062244</v>
      </c>
      <c r="BD66" s="184">
        <v>0</v>
      </c>
      <c r="BE66" s="184">
        <v>3307979.0828</v>
      </c>
      <c r="BF66" s="184">
        <v>45824.91</v>
      </c>
      <c r="BG66" s="184">
        <v>229156.03200000001</v>
      </c>
      <c r="BH66" s="184">
        <v>611632.77120000008</v>
      </c>
      <c r="BI66" s="184">
        <v>0</v>
      </c>
      <c r="BJ66" s="184">
        <v>336308.81519999995</v>
      </c>
      <c r="BK66" s="184">
        <v>1456577.4555350796</v>
      </c>
      <c r="BL66" s="184">
        <v>1826565.2527999999</v>
      </c>
      <c r="BM66" s="184">
        <v>0</v>
      </c>
      <c r="BN66" s="184">
        <v>2180084.2398055997</v>
      </c>
      <c r="BO66" s="184">
        <v>189903.95999999996</v>
      </c>
      <c r="BP66" s="184">
        <v>1221172.7096000002</v>
      </c>
      <c r="BQ66" s="184">
        <v>0</v>
      </c>
      <c r="BR66" s="184">
        <v>406483.1936</v>
      </c>
      <c r="BS66" s="184">
        <v>61247.204000000005</v>
      </c>
      <c r="BT66" s="184">
        <v>96275.326399999991</v>
      </c>
      <c r="BU66" s="184">
        <v>22916.690399999999</v>
      </c>
      <c r="BV66" s="184">
        <v>2058682.43024688</v>
      </c>
      <c r="BW66" s="184">
        <v>309367.37598975998</v>
      </c>
      <c r="BX66" s="184">
        <v>738409.90076544008</v>
      </c>
      <c r="BY66" s="184">
        <v>123249.6412</v>
      </c>
      <c r="BZ66" s="184">
        <v>0</v>
      </c>
      <c r="CA66" s="184">
        <v>266401.60800000007</v>
      </c>
      <c r="CB66" s="184">
        <v>28100.685600000001</v>
      </c>
      <c r="CC66" s="287">
        <v>12470728.510400001</v>
      </c>
      <c r="CD66" s="249" t="s">
        <v>221</v>
      </c>
      <c r="CE66" s="195">
        <f t="shared" si="0"/>
        <v>34127837.754999571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130318</v>
      </c>
      <c r="D67" s="195">
        <f>ROUND(D51+D52,0)</f>
        <v>0</v>
      </c>
      <c r="E67" s="195">
        <f t="shared" ref="E67:BP67" si="3">ROUND(E51+E52,0)</f>
        <v>674633</v>
      </c>
      <c r="F67" s="195">
        <f t="shared" si="3"/>
        <v>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0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8087</v>
      </c>
      <c r="O67" s="195">
        <f t="shared" si="3"/>
        <v>0</v>
      </c>
      <c r="P67" s="195">
        <f t="shared" si="3"/>
        <v>1253970</v>
      </c>
      <c r="Q67" s="195">
        <f t="shared" si="3"/>
        <v>120094</v>
      </c>
      <c r="R67" s="195">
        <f t="shared" si="3"/>
        <v>0</v>
      </c>
      <c r="S67" s="195">
        <f t="shared" si="3"/>
        <v>116304</v>
      </c>
      <c r="T67" s="195">
        <f t="shared" si="3"/>
        <v>1433</v>
      </c>
      <c r="U67" s="195">
        <f t="shared" si="3"/>
        <v>204030</v>
      </c>
      <c r="V67" s="195">
        <f t="shared" si="3"/>
        <v>0</v>
      </c>
      <c r="W67" s="195">
        <f t="shared" si="3"/>
        <v>0</v>
      </c>
      <c r="X67" s="195">
        <f t="shared" si="3"/>
        <v>8505</v>
      </c>
      <c r="Y67" s="195">
        <f t="shared" si="3"/>
        <v>305765</v>
      </c>
      <c r="Z67" s="195">
        <f t="shared" si="3"/>
        <v>0</v>
      </c>
      <c r="AA67" s="195">
        <f t="shared" si="3"/>
        <v>0</v>
      </c>
      <c r="AB67" s="195">
        <f t="shared" si="3"/>
        <v>171039</v>
      </c>
      <c r="AC67" s="195">
        <f t="shared" si="3"/>
        <v>37736</v>
      </c>
      <c r="AD67" s="195">
        <f t="shared" si="3"/>
        <v>0</v>
      </c>
      <c r="AE67" s="195">
        <f t="shared" si="3"/>
        <v>137030</v>
      </c>
      <c r="AF67" s="195">
        <f t="shared" si="3"/>
        <v>0</v>
      </c>
      <c r="AG67" s="195">
        <f t="shared" si="3"/>
        <v>322195</v>
      </c>
      <c r="AH67" s="195">
        <f t="shared" si="3"/>
        <v>0</v>
      </c>
      <c r="AI67" s="195">
        <f t="shared" si="3"/>
        <v>0</v>
      </c>
      <c r="AJ67" s="195">
        <f t="shared" si="3"/>
        <v>5189</v>
      </c>
      <c r="AK67" s="195">
        <f t="shared" si="3"/>
        <v>16123</v>
      </c>
      <c r="AL67" s="195">
        <f t="shared" si="3"/>
        <v>7999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0</v>
      </c>
      <c r="AQ67" s="195">
        <f t="shared" si="3"/>
        <v>0</v>
      </c>
      <c r="AR67" s="195">
        <f t="shared" si="3"/>
        <v>0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111436</v>
      </c>
      <c r="AW67" s="195">
        <f t="shared" si="3"/>
        <v>0</v>
      </c>
      <c r="AX67" s="195">
        <f t="shared" si="3"/>
        <v>0</v>
      </c>
      <c r="AY67" s="195">
        <f t="shared" si="3"/>
        <v>0</v>
      </c>
      <c r="AZ67" s="195">
        <f>ROUND(AZ51+AZ52,0)</f>
        <v>161207</v>
      </c>
      <c r="BA67" s="195">
        <f>ROUND(BA51+BA52,0)</f>
        <v>7460</v>
      </c>
      <c r="BB67" s="195">
        <f t="shared" si="3"/>
        <v>0</v>
      </c>
      <c r="BC67" s="195">
        <f t="shared" si="3"/>
        <v>0</v>
      </c>
      <c r="BD67" s="195">
        <f t="shared" si="3"/>
        <v>0</v>
      </c>
      <c r="BE67" s="195">
        <f t="shared" si="3"/>
        <v>487115</v>
      </c>
      <c r="BF67" s="195">
        <f t="shared" si="3"/>
        <v>26053</v>
      </c>
      <c r="BG67" s="195">
        <f t="shared" si="3"/>
        <v>0</v>
      </c>
      <c r="BH67" s="195">
        <f t="shared" si="3"/>
        <v>0</v>
      </c>
      <c r="BI67" s="195">
        <f t="shared" si="3"/>
        <v>13290</v>
      </c>
      <c r="BJ67" s="195">
        <f t="shared" si="3"/>
        <v>0</v>
      </c>
      <c r="BK67" s="195">
        <f t="shared" si="3"/>
        <v>0</v>
      </c>
      <c r="BL67" s="195">
        <f t="shared" si="3"/>
        <v>0</v>
      </c>
      <c r="BM67" s="195">
        <f t="shared" si="3"/>
        <v>0</v>
      </c>
      <c r="BN67" s="195">
        <f t="shared" si="3"/>
        <v>323819</v>
      </c>
      <c r="BO67" s="195">
        <f t="shared" si="3"/>
        <v>0</v>
      </c>
      <c r="BP67" s="195">
        <f t="shared" si="3"/>
        <v>0</v>
      </c>
      <c r="BQ67" s="195">
        <f t="shared" ref="BQ67:CC67" si="4">ROUND(BQ51+BQ52,0)</f>
        <v>0</v>
      </c>
      <c r="BR67" s="195">
        <f t="shared" si="4"/>
        <v>20715</v>
      </c>
      <c r="BS67" s="195">
        <f t="shared" si="4"/>
        <v>0</v>
      </c>
      <c r="BT67" s="195">
        <f t="shared" si="4"/>
        <v>0</v>
      </c>
      <c r="BU67" s="195">
        <f t="shared" si="4"/>
        <v>0</v>
      </c>
      <c r="BV67" s="195">
        <f t="shared" si="4"/>
        <v>5044</v>
      </c>
      <c r="BW67" s="195">
        <f t="shared" si="4"/>
        <v>0</v>
      </c>
      <c r="BX67" s="195">
        <f t="shared" si="4"/>
        <v>0</v>
      </c>
      <c r="BY67" s="195">
        <f t="shared" si="4"/>
        <v>22512</v>
      </c>
      <c r="BZ67" s="195">
        <f t="shared" si="4"/>
        <v>0</v>
      </c>
      <c r="CA67" s="195">
        <f t="shared" si="4"/>
        <v>0</v>
      </c>
      <c r="CB67" s="195">
        <f t="shared" si="4"/>
        <v>0</v>
      </c>
      <c r="CC67" s="195">
        <f t="shared" si="4"/>
        <v>0</v>
      </c>
      <c r="CD67" s="249" t="s">
        <v>221</v>
      </c>
      <c r="CE67" s="195">
        <f t="shared" si="0"/>
        <v>4699101</v>
      </c>
      <c r="CF67" s="252"/>
    </row>
    <row r="68" spans="1:84" ht="12.6" customHeight="1" x14ac:dyDescent="0.25">
      <c r="A68" s="171" t="s">
        <v>240</v>
      </c>
      <c r="B68" s="175"/>
      <c r="C68" s="184">
        <v>63798.51</v>
      </c>
      <c r="D68" s="184">
        <v>0</v>
      </c>
      <c r="E68" s="184">
        <v>154332.78</v>
      </c>
      <c r="F68" s="184">
        <v>0</v>
      </c>
      <c r="G68" s="184">
        <v>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0</v>
      </c>
      <c r="N68" s="184">
        <v>4121.8100000000004</v>
      </c>
      <c r="O68" s="184">
        <v>0</v>
      </c>
      <c r="P68" s="184">
        <v>802979.32</v>
      </c>
      <c r="Q68" s="184">
        <v>1949</v>
      </c>
      <c r="R68" s="184">
        <v>0</v>
      </c>
      <c r="S68" s="184">
        <v>2139.2599999999998</v>
      </c>
      <c r="T68" s="184">
        <v>0</v>
      </c>
      <c r="U68" s="184">
        <v>130384.83</v>
      </c>
      <c r="V68" s="184">
        <v>0</v>
      </c>
      <c r="W68" s="184">
        <v>0</v>
      </c>
      <c r="X68" s="184">
        <v>0</v>
      </c>
      <c r="Y68" s="184">
        <v>343979.86</v>
      </c>
      <c r="Z68" s="184">
        <v>0</v>
      </c>
      <c r="AA68" s="184">
        <v>-464.16</v>
      </c>
      <c r="AB68" s="184">
        <v>25571.19</v>
      </c>
      <c r="AC68" s="184">
        <v>5925.13</v>
      </c>
      <c r="AD68" s="184">
        <v>0</v>
      </c>
      <c r="AE68" s="184">
        <v>235972.37999999998</v>
      </c>
      <c r="AF68" s="184">
        <v>0</v>
      </c>
      <c r="AG68" s="184">
        <v>20499.5</v>
      </c>
      <c r="AH68" s="184">
        <v>0</v>
      </c>
      <c r="AI68" s="184">
        <v>0</v>
      </c>
      <c r="AJ68" s="184">
        <v>207073.54</v>
      </c>
      <c r="AK68" s="184">
        <v>0</v>
      </c>
      <c r="AL68" s="184">
        <v>0</v>
      </c>
      <c r="AM68" s="184">
        <v>0</v>
      </c>
      <c r="AN68" s="184">
        <v>0</v>
      </c>
      <c r="AO68" s="184">
        <v>0</v>
      </c>
      <c r="AP68" s="184">
        <v>0</v>
      </c>
      <c r="AQ68" s="184">
        <v>0</v>
      </c>
      <c r="AR68" s="184">
        <v>0</v>
      </c>
      <c r="AS68" s="184">
        <v>0</v>
      </c>
      <c r="AT68" s="184">
        <v>0</v>
      </c>
      <c r="AU68" s="184">
        <v>0</v>
      </c>
      <c r="AV68" s="187">
        <v>339206.93</v>
      </c>
      <c r="AW68" s="184">
        <v>0</v>
      </c>
      <c r="AX68" s="184">
        <v>0</v>
      </c>
      <c r="AY68" s="184">
        <v>0</v>
      </c>
      <c r="AZ68" s="184">
        <v>6350.66</v>
      </c>
      <c r="BA68" s="184">
        <v>0</v>
      </c>
      <c r="BB68" s="184">
        <v>0</v>
      </c>
      <c r="BC68" s="184">
        <v>0</v>
      </c>
      <c r="BD68" s="184">
        <v>0</v>
      </c>
      <c r="BE68" s="184">
        <v>16707.53</v>
      </c>
      <c r="BF68" s="184">
        <v>295.04000000000002</v>
      </c>
      <c r="BG68" s="184">
        <v>0</v>
      </c>
      <c r="BH68" s="184">
        <v>0</v>
      </c>
      <c r="BI68" s="184">
        <v>259.70999999999998</v>
      </c>
      <c r="BJ68" s="184">
        <v>0</v>
      </c>
      <c r="BK68" s="184">
        <v>0</v>
      </c>
      <c r="BL68" s="184">
        <v>1808.24</v>
      </c>
      <c r="BM68" s="184">
        <v>0</v>
      </c>
      <c r="BN68" s="184">
        <v>155101.55000000002</v>
      </c>
      <c r="BO68" s="184">
        <v>0</v>
      </c>
      <c r="BP68" s="184">
        <v>0</v>
      </c>
      <c r="BQ68" s="184">
        <v>0</v>
      </c>
      <c r="BR68" s="184">
        <v>0</v>
      </c>
      <c r="BS68" s="184">
        <v>0</v>
      </c>
      <c r="BT68" s="184">
        <v>0</v>
      </c>
      <c r="BU68" s="184">
        <v>0</v>
      </c>
      <c r="BV68" s="184">
        <v>0</v>
      </c>
      <c r="BW68" s="184">
        <v>0</v>
      </c>
      <c r="BX68" s="184">
        <v>0</v>
      </c>
      <c r="BY68" s="184">
        <v>26105.23</v>
      </c>
      <c r="BZ68" s="184">
        <v>0</v>
      </c>
      <c r="CA68" s="184">
        <v>0</v>
      </c>
      <c r="CB68" s="184">
        <v>0</v>
      </c>
      <c r="CC68" s="184">
        <v>0</v>
      </c>
      <c r="CD68" s="249" t="s">
        <v>221</v>
      </c>
      <c r="CE68" s="195">
        <f t="shared" si="0"/>
        <v>2544097.84</v>
      </c>
      <c r="CF68" s="252"/>
    </row>
    <row r="69" spans="1:84" ht="12.6" customHeight="1" x14ac:dyDescent="0.25">
      <c r="A69" s="171" t="s">
        <v>241</v>
      </c>
      <c r="B69" s="175"/>
      <c r="C69" s="184">
        <v>9761.99</v>
      </c>
      <c r="D69" s="184">
        <v>0</v>
      </c>
      <c r="E69" s="184">
        <v>14655.119999999999</v>
      </c>
      <c r="F69" s="184">
        <v>0</v>
      </c>
      <c r="G69" s="184">
        <v>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0</v>
      </c>
      <c r="N69" s="184">
        <v>631.41</v>
      </c>
      <c r="O69" s="184">
        <v>0</v>
      </c>
      <c r="P69" s="184">
        <v>51477.36</v>
      </c>
      <c r="Q69" s="184">
        <v>7528.7900000000009</v>
      </c>
      <c r="R69" s="184">
        <v>0</v>
      </c>
      <c r="S69" s="184">
        <v>3036.02</v>
      </c>
      <c r="T69" s="184">
        <v>3014.53</v>
      </c>
      <c r="U69" s="184">
        <v>19763.469999999998</v>
      </c>
      <c r="V69" s="184">
        <v>0</v>
      </c>
      <c r="W69" s="184">
        <v>0</v>
      </c>
      <c r="X69" s="184">
        <v>-1475.89</v>
      </c>
      <c r="Y69" s="184">
        <v>483.90999999999997</v>
      </c>
      <c r="Z69" s="184">
        <v>0</v>
      </c>
      <c r="AA69" s="184">
        <v>24.11</v>
      </c>
      <c r="AB69" s="184">
        <v>871248.40999999992</v>
      </c>
      <c r="AC69" s="184">
        <v>411.48</v>
      </c>
      <c r="AD69" s="184">
        <v>0</v>
      </c>
      <c r="AE69" s="184">
        <v>4330.12</v>
      </c>
      <c r="AF69" s="184">
        <v>0</v>
      </c>
      <c r="AG69" s="184">
        <v>42065.98</v>
      </c>
      <c r="AH69" s="184">
        <v>0</v>
      </c>
      <c r="AI69" s="184">
        <v>0</v>
      </c>
      <c r="AJ69" s="184">
        <v>527.76</v>
      </c>
      <c r="AK69" s="184">
        <v>372.14</v>
      </c>
      <c r="AL69" s="184">
        <v>0</v>
      </c>
      <c r="AM69" s="184">
        <v>0</v>
      </c>
      <c r="AN69" s="184">
        <v>0</v>
      </c>
      <c r="AO69" s="184">
        <v>0</v>
      </c>
      <c r="AP69" s="184">
        <v>0</v>
      </c>
      <c r="AQ69" s="184">
        <v>0</v>
      </c>
      <c r="AR69" s="184">
        <v>0</v>
      </c>
      <c r="AS69" s="184">
        <v>0</v>
      </c>
      <c r="AT69" s="184">
        <v>0</v>
      </c>
      <c r="AU69" s="184">
        <v>0</v>
      </c>
      <c r="AV69" s="184">
        <v>4739.0200000000004</v>
      </c>
      <c r="AW69" s="184">
        <v>0</v>
      </c>
      <c r="AX69" s="184">
        <v>0</v>
      </c>
      <c r="AY69" s="184">
        <v>0</v>
      </c>
      <c r="AZ69" s="184">
        <v>13564.5</v>
      </c>
      <c r="BA69" s="184">
        <v>0</v>
      </c>
      <c r="BB69" s="184">
        <v>0</v>
      </c>
      <c r="BC69" s="184">
        <v>0</v>
      </c>
      <c r="BD69" s="184">
        <v>0</v>
      </c>
      <c r="BE69" s="184">
        <v>5542.4500000000007</v>
      </c>
      <c r="BF69" s="184">
        <v>2931.02</v>
      </c>
      <c r="BG69" s="184">
        <v>0</v>
      </c>
      <c r="BH69" s="184">
        <v>0</v>
      </c>
      <c r="BI69" s="184">
        <v>260.2</v>
      </c>
      <c r="BJ69" s="184">
        <v>0</v>
      </c>
      <c r="BK69" s="184">
        <v>0</v>
      </c>
      <c r="BL69" s="184">
        <v>2257.4500000000003</v>
      </c>
      <c r="BM69" s="184">
        <v>0</v>
      </c>
      <c r="BN69" s="184">
        <v>114220.70999999999</v>
      </c>
      <c r="BO69" s="184">
        <v>0</v>
      </c>
      <c r="BP69" s="184">
        <v>0</v>
      </c>
      <c r="BQ69" s="184">
        <v>0</v>
      </c>
      <c r="BR69" s="184">
        <v>0</v>
      </c>
      <c r="BS69" s="184">
        <v>0</v>
      </c>
      <c r="BT69" s="184">
        <v>0</v>
      </c>
      <c r="BU69" s="184">
        <v>0</v>
      </c>
      <c r="BV69" s="184">
        <v>0</v>
      </c>
      <c r="BW69" s="184">
        <v>0</v>
      </c>
      <c r="BX69" s="184">
        <v>0</v>
      </c>
      <c r="BY69" s="184">
        <v>4986.09</v>
      </c>
      <c r="BZ69" s="184">
        <v>0</v>
      </c>
      <c r="CA69" s="184">
        <v>833.29</v>
      </c>
      <c r="CB69" s="184">
        <v>0</v>
      </c>
      <c r="CC69" s="184">
        <v>234964.4</v>
      </c>
      <c r="CD69" s="184">
        <v>7697657</v>
      </c>
      <c r="CE69" s="195">
        <f t="shared" si="0"/>
        <v>9109812.8399999999</v>
      </c>
      <c r="CF69" s="252"/>
    </row>
    <row r="70" spans="1:84" ht="12.6" customHeight="1" x14ac:dyDescent="0.25">
      <c r="A70" s="171" t="s">
        <v>242</v>
      </c>
      <c r="B70" s="175"/>
      <c r="C70" s="184">
        <v>2000</v>
      </c>
      <c r="D70" s="184">
        <v>0</v>
      </c>
      <c r="E70" s="184">
        <v>0</v>
      </c>
      <c r="F70" s="184">
        <v>0</v>
      </c>
      <c r="G70" s="184">
        <v>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0</v>
      </c>
      <c r="N70" s="184">
        <v>3025</v>
      </c>
      <c r="O70" s="184">
        <v>0</v>
      </c>
      <c r="P70" s="184">
        <v>2224</v>
      </c>
      <c r="Q70" s="184">
        <v>0</v>
      </c>
      <c r="R70" s="184">
        <v>0</v>
      </c>
      <c r="S70" s="184">
        <v>1372.5</v>
      </c>
      <c r="T70" s="184">
        <v>0</v>
      </c>
      <c r="U70" s="184">
        <v>0</v>
      </c>
      <c r="V70" s="184">
        <v>0</v>
      </c>
      <c r="W70" s="184">
        <v>0</v>
      </c>
      <c r="X70" s="184">
        <v>0</v>
      </c>
      <c r="Y70" s="184">
        <v>769.28</v>
      </c>
      <c r="Z70" s="184">
        <v>0</v>
      </c>
      <c r="AA70" s="184">
        <v>0</v>
      </c>
      <c r="AB70" s="184">
        <v>1384809.12</v>
      </c>
      <c r="AC70" s="184">
        <v>0</v>
      </c>
      <c r="AD70" s="184">
        <v>0</v>
      </c>
      <c r="AE70" s="184">
        <v>0</v>
      </c>
      <c r="AF70" s="184">
        <v>0</v>
      </c>
      <c r="AG70" s="184">
        <v>4000</v>
      </c>
      <c r="AH70" s="184">
        <v>0</v>
      </c>
      <c r="AI70" s="184">
        <v>0</v>
      </c>
      <c r="AJ70" s="184">
        <v>370</v>
      </c>
      <c r="AK70" s="184">
        <v>0</v>
      </c>
      <c r="AL70" s="184">
        <v>0</v>
      </c>
      <c r="AM70" s="184">
        <v>0</v>
      </c>
      <c r="AN70" s="184">
        <v>0</v>
      </c>
      <c r="AO70" s="184">
        <v>0</v>
      </c>
      <c r="AP70" s="184">
        <v>0</v>
      </c>
      <c r="AQ70" s="184">
        <v>0</v>
      </c>
      <c r="AR70" s="184">
        <v>0</v>
      </c>
      <c r="AS70" s="184">
        <v>0</v>
      </c>
      <c r="AT70" s="184">
        <v>0</v>
      </c>
      <c r="AU70" s="184">
        <v>0</v>
      </c>
      <c r="AV70" s="184">
        <v>1184698.02</v>
      </c>
      <c r="AW70" s="184">
        <v>0</v>
      </c>
      <c r="AX70" s="184">
        <v>0</v>
      </c>
      <c r="AY70" s="184">
        <v>0</v>
      </c>
      <c r="AZ70" s="184">
        <v>805072.07</v>
      </c>
      <c r="BA70" s="184">
        <v>0</v>
      </c>
      <c r="BB70" s="184">
        <v>0</v>
      </c>
      <c r="BC70" s="184">
        <v>0</v>
      </c>
      <c r="BD70" s="184">
        <v>0</v>
      </c>
      <c r="BE70" s="184">
        <v>6965.75</v>
      </c>
      <c r="BF70" s="184">
        <v>0</v>
      </c>
      <c r="BG70" s="184">
        <v>0</v>
      </c>
      <c r="BH70" s="184">
        <v>0</v>
      </c>
      <c r="BI70" s="184">
        <v>72713.67</v>
      </c>
      <c r="BJ70" s="184">
        <v>0</v>
      </c>
      <c r="BK70" s="184">
        <v>0</v>
      </c>
      <c r="BL70" s="184">
        <v>0</v>
      </c>
      <c r="BM70" s="184">
        <v>0</v>
      </c>
      <c r="BN70" s="184">
        <v>26430.66</v>
      </c>
      <c r="BO70" s="184">
        <v>0</v>
      </c>
      <c r="BP70" s="184">
        <v>0</v>
      </c>
      <c r="BQ70" s="184">
        <v>0</v>
      </c>
      <c r="BR70" s="184">
        <v>0</v>
      </c>
      <c r="BS70" s="184">
        <v>0</v>
      </c>
      <c r="BT70" s="184">
        <v>0</v>
      </c>
      <c r="BU70" s="184">
        <v>0</v>
      </c>
      <c r="BV70" s="184">
        <v>0</v>
      </c>
      <c r="BW70" s="184">
        <v>0</v>
      </c>
      <c r="BX70" s="184">
        <v>0</v>
      </c>
      <c r="BY70" s="184">
        <v>0</v>
      </c>
      <c r="BZ70" s="184">
        <v>0</v>
      </c>
      <c r="CA70" s="184">
        <v>0</v>
      </c>
      <c r="CB70" s="184">
        <v>0</v>
      </c>
      <c r="CC70" s="184">
        <v>0</v>
      </c>
      <c r="CD70" s="184">
        <v>320186</v>
      </c>
      <c r="CE70" s="195">
        <f t="shared" si="0"/>
        <v>3814636.07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4545511.74</v>
      </c>
      <c r="D71" s="195">
        <f t="shared" ref="D71:AI71" si="5">SUM(D61:D69)-D70</f>
        <v>0</v>
      </c>
      <c r="E71" s="195">
        <f t="shared" si="5"/>
        <v>14265270.5</v>
      </c>
      <c r="F71" s="195">
        <f t="shared" si="5"/>
        <v>0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0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151422.55000000002</v>
      </c>
      <c r="O71" s="195">
        <f t="shared" si="5"/>
        <v>0</v>
      </c>
      <c r="P71" s="195">
        <f t="shared" si="5"/>
        <v>23583090.483167794</v>
      </c>
      <c r="Q71" s="195">
        <f t="shared" si="5"/>
        <v>2544242.7100000004</v>
      </c>
      <c r="R71" s="195">
        <f t="shared" si="5"/>
        <v>0</v>
      </c>
      <c r="S71" s="195">
        <f t="shared" si="5"/>
        <v>1175555.5143583999</v>
      </c>
      <c r="T71" s="195">
        <f t="shared" si="5"/>
        <v>388425.45</v>
      </c>
      <c r="U71" s="195">
        <f t="shared" si="5"/>
        <v>4539160.8100000005</v>
      </c>
      <c r="V71" s="195">
        <f t="shared" si="5"/>
        <v>0</v>
      </c>
      <c r="W71" s="195">
        <f t="shared" si="5"/>
        <v>0</v>
      </c>
      <c r="X71" s="195">
        <f t="shared" si="5"/>
        <v>910803.59</v>
      </c>
      <c r="Y71" s="195">
        <f t="shared" si="5"/>
        <v>4985942.24</v>
      </c>
      <c r="Z71" s="195">
        <f t="shared" si="5"/>
        <v>0</v>
      </c>
      <c r="AA71" s="195">
        <f t="shared" si="5"/>
        <v>631668.57999999984</v>
      </c>
      <c r="AB71" s="195">
        <f t="shared" si="5"/>
        <v>10451191.379999999</v>
      </c>
      <c r="AC71" s="195">
        <f t="shared" si="5"/>
        <v>1619070.4700000002</v>
      </c>
      <c r="AD71" s="195">
        <f t="shared" si="5"/>
        <v>0</v>
      </c>
      <c r="AE71" s="195">
        <f t="shared" si="5"/>
        <v>1988367.59</v>
      </c>
      <c r="AF71" s="195">
        <f t="shared" si="5"/>
        <v>0</v>
      </c>
      <c r="AG71" s="195">
        <f t="shared" si="5"/>
        <v>11665838.810000002</v>
      </c>
      <c r="AH71" s="195">
        <f t="shared" si="5"/>
        <v>0</v>
      </c>
      <c r="AI71" s="195">
        <f t="shared" si="5"/>
        <v>0</v>
      </c>
      <c r="AJ71" s="195">
        <f t="shared" ref="AJ71:BO71" si="6">SUM(AJ61:AJ69)-AJ70</f>
        <v>1210748.28</v>
      </c>
      <c r="AK71" s="195">
        <f t="shared" si="6"/>
        <v>347885.94</v>
      </c>
      <c r="AL71" s="195">
        <f t="shared" si="6"/>
        <v>86773.699999999983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0</v>
      </c>
      <c r="AQ71" s="195">
        <f t="shared" si="6"/>
        <v>0</v>
      </c>
      <c r="AR71" s="195">
        <f t="shared" si="6"/>
        <v>0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2126266.7232000004</v>
      </c>
      <c r="AW71" s="195">
        <f t="shared" si="6"/>
        <v>0</v>
      </c>
      <c r="AX71" s="195">
        <f t="shared" si="6"/>
        <v>94075.936000000016</v>
      </c>
      <c r="AY71" s="195">
        <f t="shared" si="6"/>
        <v>0</v>
      </c>
      <c r="AZ71" s="195">
        <f t="shared" si="6"/>
        <v>2546771.5000000005</v>
      </c>
      <c r="BA71" s="195">
        <f t="shared" si="6"/>
        <v>-3527.159999999998</v>
      </c>
      <c r="BB71" s="195">
        <f t="shared" si="6"/>
        <v>0</v>
      </c>
      <c r="BC71" s="195">
        <f t="shared" si="6"/>
        <v>169781.33273062244</v>
      </c>
      <c r="BD71" s="195">
        <f t="shared" si="6"/>
        <v>0</v>
      </c>
      <c r="BE71" s="195">
        <f t="shared" si="6"/>
        <v>5094522.2628000006</v>
      </c>
      <c r="BF71" s="195">
        <f t="shared" si="6"/>
        <v>1595150.25</v>
      </c>
      <c r="BG71" s="195">
        <f t="shared" si="6"/>
        <v>229196.432</v>
      </c>
      <c r="BH71" s="195">
        <f t="shared" si="6"/>
        <v>611632.77120000008</v>
      </c>
      <c r="BI71" s="195">
        <f t="shared" si="6"/>
        <v>8434.9199999999983</v>
      </c>
      <c r="BJ71" s="195">
        <f t="shared" si="6"/>
        <v>336308.81519999995</v>
      </c>
      <c r="BK71" s="195">
        <f t="shared" si="6"/>
        <v>1456577.4555350796</v>
      </c>
      <c r="BL71" s="195">
        <f t="shared" si="6"/>
        <v>1852906.7627999999</v>
      </c>
      <c r="BM71" s="195">
        <f t="shared" si="6"/>
        <v>0</v>
      </c>
      <c r="BN71" s="195">
        <f t="shared" si="6"/>
        <v>5769613.4798055999</v>
      </c>
      <c r="BO71" s="195">
        <f t="shared" si="6"/>
        <v>189903.95999999996</v>
      </c>
      <c r="BP71" s="195">
        <f t="shared" ref="BP71:CC71" si="7">SUM(BP61:BP69)-BP70</f>
        <v>1221172.7096000002</v>
      </c>
      <c r="BQ71" s="195">
        <f t="shared" si="7"/>
        <v>0</v>
      </c>
      <c r="BR71" s="195">
        <f t="shared" si="7"/>
        <v>427155.1936</v>
      </c>
      <c r="BS71" s="195">
        <f t="shared" si="7"/>
        <v>61247.204000000005</v>
      </c>
      <c r="BT71" s="195">
        <f t="shared" si="7"/>
        <v>96275.326399999991</v>
      </c>
      <c r="BU71" s="195">
        <f t="shared" si="7"/>
        <v>22916.690399999999</v>
      </c>
      <c r="BV71" s="195">
        <f t="shared" si="7"/>
        <v>2063726.43024688</v>
      </c>
      <c r="BW71" s="195">
        <f t="shared" si="7"/>
        <v>309367.37598975998</v>
      </c>
      <c r="BX71" s="195">
        <f t="shared" si="7"/>
        <v>738409.90076544008</v>
      </c>
      <c r="BY71" s="195">
        <f t="shared" si="7"/>
        <v>1473680.7412</v>
      </c>
      <c r="BZ71" s="195">
        <f t="shared" si="7"/>
        <v>0</v>
      </c>
      <c r="CA71" s="195">
        <f t="shared" si="7"/>
        <v>683008.44800000009</v>
      </c>
      <c r="CB71" s="195">
        <f t="shared" si="7"/>
        <v>28100.685600000001</v>
      </c>
      <c r="CC71" s="195">
        <f t="shared" si="7"/>
        <v>12737688.880400002</v>
      </c>
      <c r="CD71" s="245">
        <f>CD69-CD70</f>
        <v>7377471</v>
      </c>
      <c r="CE71" s="195">
        <f>SUM(CE61:CE69)-CE70</f>
        <v>134408806.36499959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/>
      <c r="CF72" s="252"/>
    </row>
    <row r="73" spans="1:84" ht="12.6" customHeight="1" x14ac:dyDescent="0.25">
      <c r="A73" s="171" t="s">
        <v>245</v>
      </c>
      <c r="B73" s="175"/>
      <c r="C73" s="184">
        <v>13086415.57</v>
      </c>
      <c r="D73" s="184">
        <v>0</v>
      </c>
      <c r="E73" s="184">
        <v>59013001.200000003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4">
        <v>106347642.56999999</v>
      </c>
      <c r="Q73" s="184">
        <v>4674043.6500000004</v>
      </c>
      <c r="R73" s="184">
        <v>0</v>
      </c>
      <c r="S73" s="184">
        <v>0</v>
      </c>
      <c r="T73" s="184">
        <v>3499549.3099999996</v>
      </c>
      <c r="U73" s="184">
        <v>29198090.669999998</v>
      </c>
      <c r="V73" s="184">
        <v>0</v>
      </c>
      <c r="W73" s="184">
        <v>0</v>
      </c>
      <c r="X73" s="184">
        <v>23452417.049999997</v>
      </c>
      <c r="Y73" s="184">
        <v>13549364.299999999</v>
      </c>
      <c r="Z73" s="184">
        <v>0</v>
      </c>
      <c r="AA73" s="184">
        <v>1337788.2399999998</v>
      </c>
      <c r="AB73" s="184">
        <v>60686920.550000004</v>
      </c>
      <c r="AC73" s="184">
        <v>20629310.399999999</v>
      </c>
      <c r="AD73" s="184">
        <v>0</v>
      </c>
      <c r="AE73" s="184">
        <v>2473785.9899999998</v>
      </c>
      <c r="AF73" s="184">
        <v>0</v>
      </c>
      <c r="AG73" s="184">
        <v>30822014.75</v>
      </c>
      <c r="AH73" s="184">
        <v>0</v>
      </c>
      <c r="AI73" s="184">
        <v>0</v>
      </c>
      <c r="AJ73" s="184">
        <v>113270.16</v>
      </c>
      <c r="AK73" s="184">
        <v>1372270.8299999998</v>
      </c>
      <c r="AL73" s="184">
        <v>435300.8299999999</v>
      </c>
      <c r="AM73" s="184">
        <v>0</v>
      </c>
      <c r="AN73" s="184">
        <v>0</v>
      </c>
      <c r="AO73" s="184">
        <v>0</v>
      </c>
      <c r="AP73" s="184">
        <v>0</v>
      </c>
      <c r="AQ73" s="184">
        <v>0</v>
      </c>
      <c r="AR73" s="184">
        <v>0</v>
      </c>
      <c r="AS73" s="184">
        <v>0</v>
      </c>
      <c r="AT73" s="184">
        <v>0</v>
      </c>
      <c r="AU73" s="184">
        <v>0</v>
      </c>
      <c r="AV73" s="187">
        <v>184963.08999999997</v>
      </c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370876149.15999997</v>
      </c>
      <c r="CF73" s="252"/>
    </row>
    <row r="74" spans="1:84" ht="12.6" customHeight="1" x14ac:dyDescent="0.25">
      <c r="A74" s="171" t="s">
        <v>246</v>
      </c>
      <c r="B74" s="175"/>
      <c r="C74" s="184">
        <v>135961.70999999996</v>
      </c>
      <c r="D74" s="184">
        <v>0</v>
      </c>
      <c r="E74" s="184">
        <v>6375594.9000000004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483997.86</v>
      </c>
      <c r="O74" s="184">
        <v>0</v>
      </c>
      <c r="P74" s="184">
        <v>98963645.379999995</v>
      </c>
      <c r="Q74" s="184">
        <v>13028922.899999999</v>
      </c>
      <c r="R74" s="184">
        <v>0</v>
      </c>
      <c r="S74" s="184">
        <v>0</v>
      </c>
      <c r="T74" s="184">
        <v>162562.54</v>
      </c>
      <c r="U74" s="184">
        <v>21895469.23</v>
      </c>
      <c r="V74" s="184">
        <v>0</v>
      </c>
      <c r="W74" s="184">
        <v>0</v>
      </c>
      <c r="X74" s="184">
        <v>52094119.669999994</v>
      </c>
      <c r="Y74" s="184">
        <v>43598800.259999998</v>
      </c>
      <c r="Z74" s="184">
        <v>0</v>
      </c>
      <c r="AA74" s="184">
        <v>3893179.6699999995</v>
      </c>
      <c r="AB74" s="184">
        <v>67993137.030000001</v>
      </c>
      <c r="AC74" s="184">
        <v>5415406.3200000003</v>
      </c>
      <c r="AD74" s="184">
        <v>0</v>
      </c>
      <c r="AE74" s="184">
        <v>5569863.1900000004</v>
      </c>
      <c r="AF74" s="184">
        <v>0</v>
      </c>
      <c r="AG74" s="184">
        <v>108976416.89</v>
      </c>
      <c r="AH74" s="184">
        <v>0</v>
      </c>
      <c r="AI74" s="184">
        <v>0</v>
      </c>
      <c r="AJ74" s="184">
        <v>3589553.9299999997</v>
      </c>
      <c r="AK74" s="184">
        <v>403852.79999999993</v>
      </c>
      <c r="AL74" s="184">
        <v>126254.35999999999</v>
      </c>
      <c r="AM74" s="184">
        <v>0</v>
      </c>
      <c r="AN74" s="184">
        <v>0</v>
      </c>
      <c r="AO74" s="184">
        <v>0</v>
      </c>
      <c r="AP74" s="184">
        <v>0</v>
      </c>
      <c r="AQ74" s="184">
        <v>0</v>
      </c>
      <c r="AR74" s="184">
        <v>0</v>
      </c>
      <c r="AS74" s="184">
        <v>0</v>
      </c>
      <c r="AT74" s="184">
        <v>0</v>
      </c>
      <c r="AU74" s="184">
        <v>0</v>
      </c>
      <c r="AV74" s="288">
        <v>8737210.1999999993</v>
      </c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441443948.83999997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13222377.280000001</v>
      </c>
      <c r="D75" s="195">
        <f t="shared" si="9"/>
        <v>0</v>
      </c>
      <c r="E75" s="195">
        <f t="shared" si="9"/>
        <v>65388596.100000001</v>
      </c>
      <c r="F75" s="195">
        <f t="shared" si="9"/>
        <v>0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0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483997.86</v>
      </c>
      <c r="O75" s="195">
        <f t="shared" si="9"/>
        <v>0</v>
      </c>
      <c r="P75" s="195">
        <f t="shared" si="9"/>
        <v>205311287.94999999</v>
      </c>
      <c r="Q75" s="195">
        <f t="shared" si="9"/>
        <v>17702966.549999997</v>
      </c>
      <c r="R75" s="195">
        <f t="shared" si="9"/>
        <v>0</v>
      </c>
      <c r="S75" s="195">
        <f t="shared" si="9"/>
        <v>0</v>
      </c>
      <c r="T75" s="195">
        <f t="shared" si="9"/>
        <v>3662111.8499999996</v>
      </c>
      <c r="U75" s="195">
        <f t="shared" si="9"/>
        <v>51093559.899999999</v>
      </c>
      <c r="V75" s="195">
        <f t="shared" si="9"/>
        <v>0</v>
      </c>
      <c r="W75" s="195">
        <f t="shared" si="9"/>
        <v>0</v>
      </c>
      <c r="X75" s="195">
        <f t="shared" si="9"/>
        <v>75546536.719999999</v>
      </c>
      <c r="Y75" s="195">
        <f t="shared" si="9"/>
        <v>57148164.559999995</v>
      </c>
      <c r="Z75" s="195">
        <f t="shared" si="9"/>
        <v>0</v>
      </c>
      <c r="AA75" s="195">
        <f t="shared" si="9"/>
        <v>5230967.9099999992</v>
      </c>
      <c r="AB75" s="195">
        <f t="shared" si="9"/>
        <v>128680057.58000001</v>
      </c>
      <c r="AC75" s="195">
        <f t="shared" si="9"/>
        <v>26044716.719999999</v>
      </c>
      <c r="AD75" s="195">
        <f t="shared" si="9"/>
        <v>0</v>
      </c>
      <c r="AE75" s="195">
        <f t="shared" si="9"/>
        <v>8043649.1799999997</v>
      </c>
      <c r="AF75" s="195">
        <f t="shared" si="9"/>
        <v>0</v>
      </c>
      <c r="AG75" s="195">
        <f t="shared" si="9"/>
        <v>139798431.63999999</v>
      </c>
      <c r="AH75" s="195">
        <f t="shared" si="9"/>
        <v>0</v>
      </c>
      <c r="AI75" s="195">
        <f t="shared" si="9"/>
        <v>0</v>
      </c>
      <c r="AJ75" s="195">
        <f t="shared" si="9"/>
        <v>3702824.09</v>
      </c>
      <c r="AK75" s="195">
        <f t="shared" si="9"/>
        <v>1776123.63</v>
      </c>
      <c r="AL75" s="195">
        <f t="shared" si="9"/>
        <v>561555.18999999994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0</v>
      </c>
      <c r="AQ75" s="195">
        <f t="shared" si="9"/>
        <v>0</v>
      </c>
      <c r="AR75" s="195">
        <f t="shared" si="9"/>
        <v>0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8922173.2899999991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812320098.00000012</v>
      </c>
      <c r="CF75" s="252"/>
    </row>
    <row r="76" spans="1:84" ht="12.6" customHeight="1" x14ac:dyDescent="0.25">
      <c r="A76" s="171" t="s">
        <v>248</v>
      </c>
      <c r="B76" s="175"/>
      <c r="C76" s="184">
        <v>4301</v>
      </c>
      <c r="D76" s="184">
        <v>0</v>
      </c>
      <c r="E76" s="184">
        <v>34779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12678</v>
      </c>
      <c r="Q76" s="184">
        <v>3714</v>
      </c>
      <c r="R76" s="184">
        <v>0</v>
      </c>
      <c r="S76" s="184">
        <v>4966</v>
      </c>
      <c r="T76" s="184">
        <v>0</v>
      </c>
      <c r="U76" s="184">
        <v>9700</v>
      </c>
      <c r="V76" s="184">
        <v>0</v>
      </c>
      <c r="W76" s="184">
        <v>0</v>
      </c>
      <c r="X76" s="184">
        <v>521</v>
      </c>
      <c r="Y76" s="184">
        <v>12738</v>
      </c>
      <c r="Z76" s="184">
        <v>0</v>
      </c>
      <c r="AA76" s="184">
        <v>0</v>
      </c>
      <c r="AB76" s="184">
        <v>3728</v>
      </c>
      <c r="AC76" s="184">
        <v>1166</v>
      </c>
      <c r="AD76" s="184">
        <v>0</v>
      </c>
      <c r="AE76" s="184">
        <v>8325</v>
      </c>
      <c r="AF76" s="184">
        <v>0</v>
      </c>
      <c r="AG76" s="184">
        <v>10098</v>
      </c>
      <c r="AH76" s="184">
        <v>0</v>
      </c>
      <c r="AI76" s="184">
        <v>0</v>
      </c>
      <c r="AJ76" s="184">
        <v>0</v>
      </c>
      <c r="AK76" s="184">
        <v>979</v>
      </c>
      <c r="AL76" s="184">
        <v>490</v>
      </c>
      <c r="AM76" s="184">
        <v>0</v>
      </c>
      <c r="AN76" s="184">
        <v>0</v>
      </c>
      <c r="AO76" s="184">
        <v>0</v>
      </c>
      <c r="AP76" s="184">
        <v>0</v>
      </c>
      <c r="AQ76" s="184">
        <v>0</v>
      </c>
      <c r="AR76" s="184">
        <v>0</v>
      </c>
      <c r="AS76" s="184">
        <v>0</v>
      </c>
      <c r="AT76" s="184">
        <v>0</v>
      </c>
      <c r="AU76" s="184">
        <v>0</v>
      </c>
      <c r="AV76" s="184">
        <v>3117</v>
      </c>
      <c r="AW76" s="184">
        <v>0</v>
      </c>
      <c r="AX76" s="184">
        <v>0</v>
      </c>
      <c r="AY76" s="184">
        <v>0</v>
      </c>
      <c r="AZ76" s="184">
        <v>4337</v>
      </c>
      <c r="BA76" s="184">
        <v>457</v>
      </c>
      <c r="BB76" s="184">
        <v>0</v>
      </c>
      <c r="BC76" s="184">
        <v>0</v>
      </c>
      <c r="BD76" s="184">
        <v>0</v>
      </c>
      <c r="BE76" s="184">
        <v>27807</v>
      </c>
      <c r="BF76" s="184">
        <v>1306</v>
      </c>
      <c r="BG76" s="184">
        <v>0</v>
      </c>
      <c r="BH76" s="184">
        <v>0</v>
      </c>
      <c r="BI76" s="184">
        <v>650</v>
      </c>
      <c r="BJ76" s="184">
        <v>0</v>
      </c>
      <c r="BK76" s="184">
        <v>0</v>
      </c>
      <c r="BL76" s="184">
        <v>0</v>
      </c>
      <c r="BM76" s="184">
        <v>0</v>
      </c>
      <c r="BN76" s="184">
        <v>19242</v>
      </c>
      <c r="BO76" s="184">
        <v>0</v>
      </c>
      <c r="BP76" s="184">
        <v>0</v>
      </c>
      <c r="BQ76" s="184">
        <v>0</v>
      </c>
      <c r="BR76" s="184">
        <v>1269</v>
      </c>
      <c r="BS76" s="184">
        <v>0</v>
      </c>
      <c r="BT76" s="184">
        <v>0</v>
      </c>
      <c r="BU76" s="184">
        <v>0</v>
      </c>
      <c r="BV76" s="184">
        <v>309</v>
      </c>
      <c r="BW76" s="184">
        <v>0</v>
      </c>
      <c r="BX76" s="184">
        <v>0</v>
      </c>
      <c r="BY76" s="184">
        <v>1235</v>
      </c>
      <c r="BZ76" s="184">
        <v>0</v>
      </c>
      <c r="CA76" s="184">
        <v>0</v>
      </c>
      <c r="CB76" s="184">
        <v>0</v>
      </c>
      <c r="CC76" s="184">
        <v>0</v>
      </c>
      <c r="CD76" s="249" t="s">
        <v>221</v>
      </c>
      <c r="CE76" s="195">
        <f t="shared" si="8"/>
        <v>167912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5721</v>
      </c>
      <c r="D77" s="184"/>
      <c r="E77" s="184">
        <f>4429+40404+20451+333+461+49694</f>
        <v>115772</v>
      </c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>
        <v>35402</v>
      </c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/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156895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v>1930.6503557131391</v>
      </c>
      <c r="D78" s="184">
        <v>0</v>
      </c>
      <c r="E78" s="184">
        <v>15652.587282891691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184">
        <v>0</v>
      </c>
      <c r="P78" s="184">
        <v>5690.9521529251742</v>
      </c>
      <c r="Q78" s="184">
        <v>1667.1554106297601</v>
      </c>
      <c r="R78" s="184">
        <v>0</v>
      </c>
      <c r="S78" s="184">
        <v>2229.1582577241215</v>
      </c>
      <c r="T78" s="184">
        <v>0</v>
      </c>
      <c r="U78" s="184">
        <v>4354.1754127917802</v>
      </c>
      <c r="V78" s="184">
        <v>0</v>
      </c>
      <c r="W78" s="184">
        <v>0</v>
      </c>
      <c r="X78" s="184">
        <v>233.86859691386778</v>
      </c>
      <c r="Y78" s="184">
        <v>6766.0294842278872</v>
      </c>
      <c r="Z78" s="184">
        <v>0</v>
      </c>
      <c r="AA78" s="184">
        <v>254.51726381989064</v>
      </c>
      <c r="AB78" s="184">
        <v>1759.1766435805141</v>
      </c>
      <c r="AC78" s="184">
        <v>523.3988176613625</v>
      </c>
      <c r="AD78" s="184">
        <v>0</v>
      </c>
      <c r="AE78" s="184">
        <v>3052.8605136491647</v>
      </c>
      <c r="AF78" s="184">
        <v>0</v>
      </c>
      <c r="AG78" s="184">
        <v>4532.8312699351955</v>
      </c>
      <c r="AH78" s="184">
        <v>0</v>
      </c>
      <c r="AI78" s="184">
        <v>0</v>
      </c>
      <c r="AJ78" s="184">
        <v>0</v>
      </c>
      <c r="AK78" s="184">
        <v>307.35091805551878</v>
      </c>
      <c r="AL78" s="184">
        <v>153.67545902775939</v>
      </c>
      <c r="AM78" s="184">
        <v>0</v>
      </c>
      <c r="AN78" s="184">
        <v>0</v>
      </c>
      <c r="AO78" s="184">
        <v>0</v>
      </c>
      <c r="AP78" s="184">
        <v>0</v>
      </c>
      <c r="AQ78" s="184">
        <v>0</v>
      </c>
      <c r="AR78" s="184">
        <v>0</v>
      </c>
      <c r="AS78" s="184">
        <v>0</v>
      </c>
      <c r="AT78" s="184">
        <v>0</v>
      </c>
      <c r="AU78" s="184">
        <v>0</v>
      </c>
      <c r="AV78" s="184">
        <v>1399.1716249146371</v>
      </c>
      <c r="AW78" s="184">
        <v>0</v>
      </c>
      <c r="AX78" s="249" t="s">
        <v>221</v>
      </c>
      <c r="AY78" s="249" t="s">
        <v>221</v>
      </c>
      <c r="AZ78" s="249" t="s">
        <v>221</v>
      </c>
      <c r="BA78" s="184">
        <v>205.14001687070555</v>
      </c>
      <c r="BB78" s="184">
        <v>0</v>
      </c>
      <c r="BC78" s="184"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v>0</v>
      </c>
      <c r="BI78" s="184">
        <v>291.77464106336674</v>
      </c>
      <c r="BJ78" s="249" t="s">
        <v>221</v>
      </c>
      <c r="BK78" s="184">
        <v>0</v>
      </c>
      <c r="BL78" s="184">
        <v>0</v>
      </c>
      <c r="BM78" s="184"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v>0</v>
      </c>
      <c r="BT78" s="184">
        <v>0</v>
      </c>
      <c r="BU78" s="184">
        <v>0</v>
      </c>
      <c r="BV78" s="184">
        <v>138.70517552089279</v>
      </c>
      <c r="BW78" s="184">
        <v>0</v>
      </c>
      <c r="BX78" s="184">
        <v>0</v>
      </c>
      <c r="BY78" s="184">
        <v>554.82070208357118</v>
      </c>
      <c r="BZ78" s="184">
        <v>0</v>
      </c>
      <c r="CA78" s="184">
        <v>0</v>
      </c>
      <c r="CB78" s="184">
        <v>0</v>
      </c>
      <c r="CC78" s="249" t="s">
        <v>221</v>
      </c>
      <c r="CD78" s="249" t="s">
        <v>221</v>
      </c>
      <c r="CE78" s="195">
        <f t="shared" si="8"/>
        <v>51698</v>
      </c>
      <c r="CF78" s="195"/>
    </row>
    <row r="79" spans="1:84" ht="12.6" customHeight="1" x14ac:dyDescent="0.25">
      <c r="A79" s="171" t="s">
        <v>251</v>
      </c>
      <c r="B79" s="175"/>
      <c r="C79" s="225">
        <v>30169.35</v>
      </c>
      <c r="D79" s="225">
        <v>0</v>
      </c>
      <c r="E79" s="225">
        <v>72019.16</v>
      </c>
      <c r="F79" s="225">
        <v>0</v>
      </c>
      <c r="G79" s="225">
        <v>0</v>
      </c>
      <c r="H79" s="225">
        <v>0</v>
      </c>
      <c r="I79" s="225">
        <v>0</v>
      </c>
      <c r="J79" s="225">
        <v>0</v>
      </c>
      <c r="K79" s="225">
        <v>0</v>
      </c>
      <c r="L79" s="225">
        <v>0</v>
      </c>
      <c r="M79" s="225">
        <v>0</v>
      </c>
      <c r="N79" s="225">
        <v>176.15</v>
      </c>
      <c r="O79" s="225">
        <v>0</v>
      </c>
      <c r="P79" s="225">
        <v>287460.90000000002</v>
      </c>
      <c r="Q79" s="225">
        <v>0</v>
      </c>
      <c r="R79" s="225">
        <v>0</v>
      </c>
      <c r="S79" s="225">
        <v>10753.96</v>
      </c>
      <c r="T79" s="225">
        <v>0</v>
      </c>
      <c r="U79" s="225">
        <v>0</v>
      </c>
      <c r="V79" s="225">
        <v>0</v>
      </c>
      <c r="W79" s="225">
        <v>0</v>
      </c>
      <c r="X79" s="225">
        <v>25377.41</v>
      </c>
      <c r="Y79" s="225">
        <v>30831.89</v>
      </c>
      <c r="Z79" s="225">
        <v>0</v>
      </c>
      <c r="AA79" s="225">
        <v>24939.42</v>
      </c>
      <c r="AB79" s="225">
        <v>0</v>
      </c>
      <c r="AC79" s="225">
        <v>0</v>
      </c>
      <c r="AD79" s="225">
        <v>0</v>
      </c>
      <c r="AE79" s="225">
        <v>9731.7800000000007</v>
      </c>
      <c r="AF79" s="225">
        <v>0</v>
      </c>
      <c r="AG79" s="225">
        <v>208655.91</v>
      </c>
      <c r="AH79" s="225">
        <v>0</v>
      </c>
      <c r="AI79" s="225">
        <v>0</v>
      </c>
      <c r="AJ79" s="225">
        <v>0</v>
      </c>
      <c r="AK79" s="225">
        <v>0</v>
      </c>
      <c r="AL79" s="225">
        <v>0</v>
      </c>
      <c r="AM79" s="225">
        <v>0</v>
      </c>
      <c r="AN79" s="225">
        <v>0</v>
      </c>
      <c r="AO79" s="225">
        <v>0</v>
      </c>
      <c r="AP79" s="225">
        <v>0</v>
      </c>
      <c r="AQ79" s="225">
        <v>0</v>
      </c>
      <c r="AR79" s="225">
        <v>0</v>
      </c>
      <c r="AS79" s="225">
        <v>0</v>
      </c>
      <c r="AT79" s="225">
        <v>0</v>
      </c>
      <c r="AU79" s="225">
        <v>0</v>
      </c>
      <c r="AV79" s="225">
        <v>16250.57</v>
      </c>
      <c r="AW79" s="225">
        <v>0</v>
      </c>
      <c r="AX79" s="249" t="s">
        <v>221</v>
      </c>
      <c r="AY79" s="249" t="s">
        <v>221</v>
      </c>
      <c r="AZ79" s="249" t="s">
        <v>221</v>
      </c>
      <c r="BA79" s="249" t="s">
        <v>221</v>
      </c>
      <c r="BB79" s="225">
        <v>0</v>
      </c>
      <c r="BC79" s="225">
        <v>0</v>
      </c>
      <c r="BD79" s="249" t="s">
        <v>221</v>
      </c>
      <c r="BE79" s="249" t="s">
        <v>221</v>
      </c>
      <c r="BF79" s="249" t="s">
        <v>221</v>
      </c>
      <c r="BG79" s="249" t="s">
        <v>221</v>
      </c>
      <c r="BH79" s="225">
        <v>0</v>
      </c>
      <c r="BI79" s="225">
        <v>0</v>
      </c>
      <c r="BJ79" s="249" t="s">
        <v>221</v>
      </c>
      <c r="BK79" s="225">
        <v>0</v>
      </c>
      <c r="BL79" s="225">
        <v>0</v>
      </c>
      <c r="BM79" s="225">
        <v>0</v>
      </c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225">
        <v>0</v>
      </c>
      <c r="BT79" s="225">
        <v>0</v>
      </c>
      <c r="BU79" s="225">
        <v>0</v>
      </c>
      <c r="BV79" s="225">
        <v>0</v>
      </c>
      <c r="BW79" s="225">
        <v>0</v>
      </c>
      <c r="BX79" s="225">
        <v>0</v>
      </c>
      <c r="BY79" s="225">
        <v>0</v>
      </c>
      <c r="BZ79" s="225">
        <v>0</v>
      </c>
      <c r="CA79" s="225">
        <v>0</v>
      </c>
      <c r="CB79" s="225">
        <v>0</v>
      </c>
      <c r="CC79" s="249" t="s">
        <v>221</v>
      </c>
      <c r="CD79" s="249" t="s">
        <v>221</v>
      </c>
      <c r="CE79" s="195">
        <f t="shared" si="8"/>
        <v>716366.5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16.106514423076923</v>
      </c>
      <c r="D80" s="187">
        <v>0</v>
      </c>
      <c r="E80" s="187">
        <v>74.720793269230768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187">
        <v>0</v>
      </c>
      <c r="P80" s="187">
        <v>50.811177884615383</v>
      </c>
      <c r="Q80" s="187">
        <v>12.37460096153846</v>
      </c>
      <c r="R80" s="187">
        <v>0</v>
      </c>
      <c r="S80" s="187">
        <v>0</v>
      </c>
      <c r="T80" s="187">
        <v>2.5772836538461537</v>
      </c>
      <c r="U80" s="187">
        <v>0</v>
      </c>
      <c r="V80" s="187">
        <v>0</v>
      </c>
      <c r="W80" s="187">
        <v>0</v>
      </c>
      <c r="X80" s="187">
        <v>0</v>
      </c>
      <c r="Y80" s="187">
        <v>1.2016826923076922</v>
      </c>
      <c r="Z80" s="187">
        <v>0</v>
      </c>
      <c r="AA80" s="187">
        <v>4.807692307692308E-4</v>
      </c>
      <c r="AB80" s="187">
        <v>0</v>
      </c>
      <c r="AC80" s="187">
        <v>0</v>
      </c>
      <c r="AD80" s="187">
        <v>0</v>
      </c>
      <c r="AE80" s="187">
        <v>0</v>
      </c>
      <c r="AF80" s="187">
        <v>0</v>
      </c>
      <c r="AG80" s="187">
        <v>44.554807692307691</v>
      </c>
      <c r="AH80" s="187">
        <v>0</v>
      </c>
      <c r="AI80" s="187">
        <v>0</v>
      </c>
      <c r="AJ80" s="187">
        <v>4.0016826923076927</v>
      </c>
      <c r="AK80" s="187">
        <v>0</v>
      </c>
      <c r="AL80" s="187">
        <v>0</v>
      </c>
      <c r="AM80" s="187">
        <v>0</v>
      </c>
      <c r="AN80" s="187">
        <v>0</v>
      </c>
      <c r="AO80" s="187">
        <v>0</v>
      </c>
      <c r="AP80" s="187">
        <v>0</v>
      </c>
      <c r="AQ80" s="187">
        <v>0</v>
      </c>
      <c r="AR80" s="187">
        <v>0</v>
      </c>
      <c r="AS80" s="187">
        <v>0</v>
      </c>
      <c r="AT80" s="187">
        <v>0</v>
      </c>
      <c r="AU80" s="187">
        <v>0</v>
      </c>
      <c r="AV80" s="187">
        <v>0.328125</v>
      </c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206.67714903846152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2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1269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1270</v>
      </c>
      <c r="D84" s="205"/>
      <c r="E84" s="204"/>
    </row>
    <row r="85" spans="1:5" ht="12.6" customHeight="1" x14ac:dyDescent="0.25">
      <c r="A85" s="173" t="s">
        <v>1251</v>
      </c>
      <c r="B85" s="172"/>
      <c r="C85" s="271" t="s">
        <v>1271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1266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1273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1274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1275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1276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70" t="s">
        <v>1277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>
        <v>1</v>
      </c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5997</v>
      </c>
      <c r="D111" s="174">
        <v>30162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/>
      <c r="D114" s="174"/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286">
        <v>10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286">
        <v>21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286">
        <v>75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/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/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/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/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/>
      <c r="D123" s="175"/>
      <c r="E123" s="175"/>
    </row>
    <row r="124" spans="1:5" ht="12.6" customHeight="1" x14ac:dyDescent="0.25">
      <c r="A124" s="173" t="s">
        <v>289</v>
      </c>
      <c r="B124" s="172"/>
      <c r="C124" s="189"/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/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/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106</v>
      </c>
    </row>
    <row r="128" spans="1:5" ht="12.6" customHeight="1" x14ac:dyDescent="0.25">
      <c r="A128" s="173" t="s">
        <v>292</v>
      </c>
      <c r="B128" s="172" t="s">
        <v>256</v>
      </c>
      <c r="C128" s="189">
        <v>106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/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f>2369+997</f>
        <v>3366</v>
      </c>
      <c r="C138" s="189">
        <f>101+1358+3</f>
        <v>1462</v>
      </c>
      <c r="D138" s="174">
        <f>752+2+288+93+31+3</f>
        <v>1169</v>
      </c>
      <c r="E138" s="175">
        <f>SUM(B138:D138)</f>
        <v>5997</v>
      </c>
    </row>
    <row r="139" spans="1:6" ht="12.6" customHeight="1" x14ac:dyDescent="0.25">
      <c r="A139" s="173" t="s">
        <v>215</v>
      </c>
      <c r="B139" s="174">
        <f>11707+5700</f>
        <v>17407</v>
      </c>
      <c r="C139" s="189">
        <f>563+7351+16</f>
        <v>7930</v>
      </c>
      <c r="D139" s="174">
        <f>2739+6+1586+366+118+10</f>
        <v>4825</v>
      </c>
      <c r="E139" s="175">
        <f>SUM(B139:D139)</f>
        <v>30162</v>
      </c>
    </row>
    <row r="140" spans="1:6" ht="12.6" customHeight="1" x14ac:dyDescent="0.25">
      <c r="A140" s="173" t="s">
        <v>298</v>
      </c>
      <c r="B140" s="174"/>
      <c r="C140" s="174"/>
      <c r="D140" s="174"/>
      <c r="E140" s="175">
        <f>SUM(B140:D140)</f>
        <v>0</v>
      </c>
    </row>
    <row r="141" spans="1:6" ht="12.6" customHeight="1" x14ac:dyDescent="0.25">
      <c r="A141" s="173" t="s">
        <v>245</v>
      </c>
      <c r="B141" s="174">
        <v>215179675.28</v>
      </c>
      <c r="C141" s="189">
        <v>87409670.590000004</v>
      </c>
      <c r="D141" s="174">
        <f>370876149.31-215179675.28-87409670.59</f>
        <v>68286803.439999998</v>
      </c>
      <c r="E141" s="175">
        <f>SUM(B141:D141)</f>
        <v>370876149.31</v>
      </c>
      <c r="F141" s="199"/>
    </row>
    <row r="142" spans="1:6" ht="12.6" customHeight="1" x14ac:dyDescent="0.25">
      <c r="A142" s="173" t="s">
        <v>246</v>
      </c>
      <c r="B142" s="174">
        <f>138519161.75+23206</f>
        <v>138542367.75</v>
      </c>
      <c r="C142" s="189">
        <f>150507450.54+3491</f>
        <v>150510941.53999999</v>
      </c>
      <c r="D142" s="174">
        <f>(441402763.79-138519161.75-150507450.54)+(41185-23206-3491)</f>
        <v>152390639.50000003</v>
      </c>
      <c r="E142" s="175">
        <f>SUM(B142:D142)</f>
        <v>441443948.78999996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/>
      <c r="C144" s="189"/>
      <c r="D144" s="174"/>
      <c r="E144" s="175">
        <f>SUM(B144:D144)</f>
        <v>0</v>
      </c>
    </row>
    <row r="145" spans="1:5" ht="12.6" customHeight="1" x14ac:dyDescent="0.25">
      <c r="A145" s="173" t="s">
        <v>215</v>
      </c>
      <c r="B145" s="174"/>
      <c r="C145" s="189"/>
      <c r="D145" s="174"/>
      <c r="E145" s="175">
        <f>SUM(B145:D145)</f>
        <v>0</v>
      </c>
    </row>
    <row r="146" spans="1:5" ht="12.6" customHeight="1" x14ac:dyDescent="0.25">
      <c r="A146" s="173" t="s">
        <v>298</v>
      </c>
      <c r="B146" s="174"/>
      <c r="C146" s="189"/>
      <c r="D146" s="174"/>
      <c r="E146" s="175">
        <f>SUM(B146:D146)</f>
        <v>0</v>
      </c>
    </row>
    <row r="147" spans="1:5" ht="12.6" customHeight="1" x14ac:dyDescent="0.25">
      <c r="A147" s="173" t="s">
        <v>245</v>
      </c>
      <c r="B147" s="174"/>
      <c r="C147" s="189"/>
      <c r="D147" s="174"/>
      <c r="E147" s="175">
        <f>SUM(B147:D147)</f>
        <v>0</v>
      </c>
    </row>
    <row r="148" spans="1:5" ht="12.6" customHeight="1" x14ac:dyDescent="0.25">
      <c r="A148" s="173" t="s">
        <v>246</v>
      </c>
      <c r="B148" s="174"/>
      <c r="C148" s="189"/>
      <c r="D148" s="174"/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/>
      <c r="C150" s="189"/>
      <c r="D150" s="174"/>
      <c r="E150" s="175">
        <f>SUM(B150:D150)</f>
        <v>0</v>
      </c>
    </row>
    <row r="151" spans="1:5" ht="12.6" customHeight="1" x14ac:dyDescent="0.25">
      <c r="A151" s="173" t="s">
        <v>215</v>
      </c>
      <c r="B151" s="174"/>
      <c r="C151" s="189"/>
      <c r="D151" s="174"/>
      <c r="E151" s="175">
        <f>SUM(B151:D151)</f>
        <v>0</v>
      </c>
    </row>
    <row r="152" spans="1:5" ht="12.6" customHeight="1" x14ac:dyDescent="0.25">
      <c r="A152" s="173" t="s">
        <v>298</v>
      </c>
      <c r="B152" s="174"/>
      <c r="C152" s="189"/>
      <c r="D152" s="174"/>
      <c r="E152" s="175">
        <f>SUM(B152:D152)</f>
        <v>0</v>
      </c>
    </row>
    <row r="153" spans="1:5" ht="12.6" customHeight="1" x14ac:dyDescent="0.25">
      <c r="A153" s="173" t="s">
        <v>245</v>
      </c>
      <c r="B153" s="174"/>
      <c r="C153" s="189"/>
      <c r="D153" s="174"/>
      <c r="E153" s="175">
        <f>SUM(B153:D153)</f>
        <v>0</v>
      </c>
    </row>
    <row r="154" spans="1:5" ht="12.6" customHeight="1" x14ac:dyDescent="0.25">
      <c r="A154" s="173" t="s">
        <v>246</v>
      </c>
      <c r="B154" s="174"/>
      <c r="C154" s="189"/>
      <c r="D154" s="174"/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/>
      <c r="C157" s="174"/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3236284.87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159982.24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f>508784.04-20628.11</f>
        <v>488155.93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5965202.53-788939.49+381971.26-128012.27+49950.87-49406.35</f>
        <v>5430766.5500000007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136563.01-87770.84</f>
        <v>48792.170000000013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f>1200900.37+928756.08</f>
        <v>2129656.4500000002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186096.7+127636.34+76156.78+31525.55+34449.96+346.16+990.04+2000+4326.4</f>
        <v>463527.93000000005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11957166.140000001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1332344.3899999999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f>2544098.1-1332344.39</f>
        <v>1211753.7100000002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2544098.1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f>985820.04-28643</f>
        <v>957177.04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126823.32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1084000.3600000001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f>41949.32</f>
        <v>41949.32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5751234.4900000002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/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5793183.8100000005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/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100782.7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100782.7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1860281</v>
      </c>
      <c r="C195" s="189"/>
      <c r="D195" s="174"/>
      <c r="E195" s="175">
        <f t="shared" ref="E195:E203" si="10">SUM(B195:C195)-D195</f>
        <v>1860281</v>
      </c>
    </row>
    <row r="196" spans="1:8" ht="12.6" customHeight="1" x14ac:dyDescent="0.25">
      <c r="A196" s="173" t="s">
        <v>333</v>
      </c>
      <c r="B196" s="174">
        <v>1808999</v>
      </c>
      <c r="C196" s="189"/>
      <c r="D196" s="174"/>
      <c r="E196" s="175">
        <f t="shared" si="10"/>
        <v>1808999</v>
      </c>
    </row>
    <row r="197" spans="1:8" ht="12.6" customHeight="1" x14ac:dyDescent="0.25">
      <c r="A197" s="173" t="s">
        <v>334</v>
      </c>
      <c r="B197" s="174">
        <v>30083486.449999999</v>
      </c>
      <c r="C197" s="189"/>
      <c r="D197" s="174"/>
      <c r="E197" s="175">
        <f t="shared" si="10"/>
        <v>30083486.449999999</v>
      </c>
    </row>
    <row r="198" spans="1:8" ht="12.6" customHeight="1" x14ac:dyDescent="0.25">
      <c r="A198" s="173" t="s">
        <v>335</v>
      </c>
      <c r="B198" s="174">
        <v>8120013</v>
      </c>
      <c r="C198" s="189">
        <v>15373.98</v>
      </c>
      <c r="D198" s="174"/>
      <c r="E198" s="175">
        <f t="shared" si="10"/>
        <v>8135386.9800000004</v>
      </c>
    </row>
    <row r="199" spans="1:8" ht="12.6" customHeight="1" x14ac:dyDescent="0.25">
      <c r="A199" s="173" t="s">
        <v>336</v>
      </c>
      <c r="B199" s="174">
        <v>14001670</v>
      </c>
      <c r="C199" s="189"/>
      <c r="D199" s="189">
        <v>81323.94</v>
      </c>
      <c r="E199" s="175">
        <f t="shared" si="10"/>
        <v>13920346.060000001</v>
      </c>
    </row>
    <row r="200" spans="1:8" ht="12.6" customHeight="1" x14ac:dyDescent="0.25">
      <c r="A200" s="173" t="s">
        <v>337</v>
      </c>
      <c r="B200" s="174">
        <v>54837601</v>
      </c>
      <c r="C200" s="189">
        <v>3018871.36</v>
      </c>
      <c r="D200" s="174"/>
      <c r="E200" s="175">
        <f t="shared" si="10"/>
        <v>57856472.359999999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0"/>
        <v>0</v>
      </c>
    </row>
    <row r="202" spans="1:8" ht="12.6" customHeight="1" x14ac:dyDescent="0.25">
      <c r="A202" s="173" t="s">
        <v>339</v>
      </c>
      <c r="B202" s="174">
        <v>714698.55</v>
      </c>
      <c r="C202" s="189"/>
      <c r="D202" s="189">
        <f>-2519920.49+2522239.66</f>
        <v>2319.1699999999255</v>
      </c>
      <c r="E202" s="175">
        <f t="shared" si="10"/>
        <v>712379.38000000012</v>
      </c>
    </row>
    <row r="203" spans="1:8" ht="12.6" customHeight="1" x14ac:dyDescent="0.25">
      <c r="A203" s="173" t="s">
        <v>340</v>
      </c>
      <c r="B203" s="174">
        <f>2757+776636.14</f>
        <v>779393.14</v>
      </c>
      <c r="C203" s="189">
        <f>2020234.81-1753657.46</f>
        <v>266577.35000000009</v>
      </c>
      <c r="D203" s="189">
        <v>716602.35</v>
      </c>
      <c r="E203" s="175">
        <f t="shared" si="10"/>
        <v>329368.14000000013</v>
      </c>
    </row>
    <row r="204" spans="1:8" ht="12.6" customHeight="1" x14ac:dyDescent="0.25">
      <c r="A204" s="173" t="s">
        <v>203</v>
      </c>
      <c r="B204" s="175">
        <f>SUM(B195:B203)</f>
        <v>112206142.14</v>
      </c>
      <c r="C204" s="191">
        <f>SUM(C195:C203)</f>
        <v>3300822.69</v>
      </c>
      <c r="D204" s="175">
        <f>SUM(D195:D203)</f>
        <v>800245.46</v>
      </c>
      <c r="E204" s="175">
        <f>SUM(E195:E203)</f>
        <v>114706719.37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744463.49</v>
      </c>
      <c r="C209" s="189">
        <v>54220.4</v>
      </c>
      <c r="D209" s="174"/>
      <c r="E209" s="175">
        <f t="shared" ref="E209:E216" si="11">SUM(B209:C209)-D209</f>
        <v>798683.89</v>
      </c>
      <c r="H209" s="259"/>
    </row>
    <row r="210" spans="1:8" ht="12.6" customHeight="1" x14ac:dyDescent="0.25">
      <c r="A210" s="173" t="s">
        <v>334</v>
      </c>
      <c r="B210" s="174">
        <v>10576982.18</v>
      </c>
      <c r="C210" s="189">
        <v>882969.25</v>
      </c>
      <c r="D210" s="174"/>
      <c r="E210" s="175">
        <f t="shared" si="11"/>
        <v>11459951.43</v>
      </c>
      <c r="H210" s="259"/>
    </row>
    <row r="211" spans="1:8" ht="12.6" customHeight="1" x14ac:dyDescent="0.25">
      <c r="A211" s="173" t="s">
        <v>335</v>
      </c>
      <c r="B211" s="174">
        <v>1648185.92</v>
      </c>
      <c r="C211" s="189">
        <v>386275.53</v>
      </c>
      <c r="D211" s="174"/>
      <c r="E211" s="175">
        <f t="shared" si="11"/>
        <v>2034461.45</v>
      </c>
      <c r="H211" s="259"/>
    </row>
    <row r="212" spans="1:8" ht="12.6" customHeight="1" x14ac:dyDescent="0.25">
      <c r="A212" s="173" t="s">
        <v>336</v>
      </c>
      <c r="B212" s="174">
        <v>9908870.9900000002</v>
      </c>
      <c r="C212" s="189">
        <v>302077.12</v>
      </c>
      <c r="D212" s="174">
        <f>63938.62</f>
        <v>63938.62</v>
      </c>
      <c r="E212" s="175">
        <f t="shared" si="11"/>
        <v>10147009.49</v>
      </c>
      <c r="H212" s="259"/>
    </row>
    <row r="213" spans="1:8" ht="12.6" customHeight="1" x14ac:dyDescent="0.25">
      <c r="A213" s="173" t="s">
        <v>337</v>
      </c>
      <c r="B213" s="174">
        <v>40256068</v>
      </c>
      <c r="C213" s="189">
        <v>3049903.03</v>
      </c>
      <c r="D213" s="174">
        <f>245948.28-138119</f>
        <v>107829.28</v>
      </c>
      <c r="E213" s="175">
        <f t="shared" si="11"/>
        <v>43198141.75</v>
      </c>
      <c r="H213" s="259"/>
    </row>
    <row r="214" spans="1:8" ht="12.6" customHeight="1" x14ac:dyDescent="0.25">
      <c r="A214" s="173" t="s">
        <v>338</v>
      </c>
      <c r="B214" s="174">
        <v>0</v>
      </c>
      <c r="C214" s="189">
        <v>0</v>
      </c>
      <c r="D214" s="174"/>
      <c r="E214" s="175">
        <f t="shared" si="11"/>
        <v>0</v>
      </c>
      <c r="H214" s="259"/>
    </row>
    <row r="215" spans="1:8" ht="12.6" customHeight="1" x14ac:dyDescent="0.25">
      <c r="A215" s="173" t="s">
        <v>339</v>
      </c>
      <c r="B215" s="174">
        <v>448685.12</v>
      </c>
      <c r="C215" s="189">
        <v>23654.560000000001</v>
      </c>
      <c r="D215" s="174">
        <f>67723.59</f>
        <v>67723.59</v>
      </c>
      <c r="E215" s="175">
        <f t="shared" si="11"/>
        <v>404616.08999999997</v>
      </c>
      <c r="H215" s="259"/>
    </row>
    <row r="216" spans="1:8" ht="12.6" customHeight="1" x14ac:dyDescent="0.25">
      <c r="A216" s="173" t="s">
        <v>340</v>
      </c>
      <c r="B216" s="174">
        <v>0</v>
      </c>
      <c r="C216" s="189">
        <v>0</v>
      </c>
      <c r="D216" s="174"/>
      <c r="E216" s="175">
        <f t="shared" si="11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63583255.699999996</v>
      </c>
      <c r="C217" s="191">
        <f>SUM(C208:C216)</f>
        <v>4699099.8899999997</v>
      </c>
      <c r="D217" s="175">
        <f>SUM(D208:D216)</f>
        <v>239491.49</v>
      </c>
      <c r="E217" s="175">
        <f>SUM(E208:E216)</f>
        <v>68042864.099999994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342" t="s">
        <v>1255</v>
      </c>
      <c r="C220" s="342"/>
      <c r="D220" s="208"/>
      <c r="E220" s="208"/>
    </row>
    <row r="221" spans="1:8" ht="12.6" customHeight="1" x14ac:dyDescent="0.25">
      <c r="A221" s="272" t="s">
        <v>1255</v>
      </c>
      <c r="B221" s="208"/>
      <c r="C221" s="189">
        <v>4100018.63</v>
      </c>
      <c r="D221" s="172">
        <f>C221</f>
        <v>4100018.63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f>175355415.7+121714132.15+63141+11058.15-380546</f>
        <v>296763201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f>71123818.73+26457.64+136255802.29+12675.83</f>
        <v>207418754.49000001</v>
      </c>
      <c r="D224" s="175"/>
      <c r="E224" s="175"/>
    </row>
    <row r="225" spans="1:7" ht="12.6" customHeight="1" x14ac:dyDescent="0.25">
      <c r="A225" s="173" t="s">
        <v>346</v>
      </c>
      <c r="B225" s="172" t="s">
        <v>256</v>
      </c>
      <c r="C225" s="189"/>
      <c r="D225" s="175"/>
      <c r="E225" s="175"/>
    </row>
    <row r="226" spans="1:7" ht="12.6" customHeight="1" x14ac:dyDescent="0.25">
      <c r="A226" s="173" t="s">
        <v>347</v>
      </c>
      <c r="B226" s="172" t="s">
        <v>256</v>
      </c>
      <c r="C226" s="189">
        <f>17360142.45-49986.49+31383550.36+1047.96</f>
        <v>48694754.280000001</v>
      </c>
      <c r="D226" s="175"/>
      <c r="E226" s="175"/>
    </row>
    <row r="227" spans="1:7" ht="12.6" customHeight="1" x14ac:dyDescent="0.25">
      <c r="A227" s="173" t="s">
        <v>348</v>
      </c>
      <c r="B227" s="172" t="s">
        <v>256</v>
      </c>
      <c r="C227" s="189">
        <f>6983678.36+13566239.51+42679824.06+21344063.06+586.19-10782.42+4336.78</f>
        <v>84567945.540000007</v>
      </c>
      <c r="D227" s="175"/>
      <c r="E227" s="175"/>
      <c r="G227" s="289"/>
    </row>
    <row r="228" spans="1:7" ht="12.6" customHeight="1" x14ac:dyDescent="0.25">
      <c r="A228" s="173" t="s">
        <v>349</v>
      </c>
      <c r="B228" s="172" t="s">
        <v>256</v>
      </c>
      <c r="C228" s="189">
        <f>1944299.41+3939509.15+482.07</f>
        <v>5884290.6299999999</v>
      </c>
      <c r="D228" s="175"/>
      <c r="E228" s="175"/>
    </row>
    <row r="229" spans="1:7" ht="12.6" customHeight="1" x14ac:dyDescent="0.25">
      <c r="A229" s="173" t="s">
        <v>350</v>
      </c>
      <c r="B229" s="175"/>
      <c r="C229" s="191"/>
      <c r="D229" s="175">
        <f>SUM(C223:C228)</f>
        <v>643328945.93999994</v>
      </c>
      <c r="E229" s="175"/>
    </row>
    <row r="230" spans="1:7" ht="12.6" customHeight="1" x14ac:dyDescent="0.25">
      <c r="A230" s="257" t="s">
        <v>351</v>
      </c>
      <c r="B230" s="257"/>
      <c r="C230" s="257"/>
      <c r="D230" s="257"/>
      <c r="E230" s="257"/>
    </row>
    <row r="231" spans="1:7" ht="12.6" customHeight="1" x14ac:dyDescent="0.25">
      <c r="A231" s="171" t="s">
        <v>352</v>
      </c>
      <c r="B231" s="172" t="s">
        <v>256</v>
      </c>
      <c r="C231" s="189">
        <v>3681</v>
      </c>
      <c r="D231" s="175"/>
      <c r="E231" s="175"/>
    </row>
    <row r="232" spans="1:7" ht="12.6" customHeight="1" x14ac:dyDescent="0.25">
      <c r="A232" s="171"/>
      <c r="B232" s="172"/>
      <c r="C232" s="191"/>
      <c r="D232" s="175"/>
      <c r="E232" s="175"/>
    </row>
    <row r="233" spans="1:7" ht="12.6" customHeight="1" x14ac:dyDescent="0.25">
      <c r="A233" s="171" t="s">
        <v>353</v>
      </c>
      <c r="B233" s="172" t="s">
        <v>256</v>
      </c>
      <c r="C233" s="189">
        <v>3635616.24</v>
      </c>
      <c r="D233" s="175"/>
      <c r="E233" s="175"/>
    </row>
    <row r="234" spans="1:7" ht="12.6" customHeight="1" x14ac:dyDescent="0.25">
      <c r="A234" s="171" t="s">
        <v>354</v>
      </c>
      <c r="B234" s="172" t="s">
        <v>256</v>
      </c>
      <c r="C234" s="189">
        <f>10230085.24+727.18</f>
        <v>10230812.42</v>
      </c>
      <c r="D234" s="175"/>
      <c r="E234" s="175"/>
    </row>
    <row r="235" spans="1:7" ht="12.6" customHeight="1" x14ac:dyDescent="0.25">
      <c r="A235" s="173"/>
      <c r="B235" s="175"/>
      <c r="C235" s="191"/>
      <c r="D235" s="175"/>
      <c r="E235" s="175"/>
    </row>
    <row r="236" spans="1:7" ht="12.6" customHeight="1" x14ac:dyDescent="0.25">
      <c r="A236" s="171" t="s">
        <v>355</v>
      </c>
      <c r="B236" s="175"/>
      <c r="C236" s="191"/>
      <c r="D236" s="175">
        <f>SUM(C233:C235)</f>
        <v>13866428.66</v>
      </c>
      <c r="E236" s="175"/>
    </row>
    <row r="237" spans="1:7" ht="12.6" customHeight="1" x14ac:dyDescent="0.25">
      <c r="A237" s="257" t="s">
        <v>356</v>
      </c>
      <c r="B237" s="257"/>
      <c r="C237" s="257"/>
      <c r="D237" s="257"/>
      <c r="E237" s="257"/>
    </row>
    <row r="238" spans="1:7" ht="12.6" customHeight="1" x14ac:dyDescent="0.25">
      <c r="A238" s="173" t="s">
        <v>357</v>
      </c>
      <c r="B238" s="172" t="s">
        <v>256</v>
      </c>
      <c r="C238" s="189">
        <f>C366</f>
        <v>5716390.3000000007</v>
      </c>
      <c r="D238" s="175"/>
      <c r="E238" s="175"/>
    </row>
    <row r="239" spans="1:7" ht="12.6" customHeight="1" x14ac:dyDescent="0.25">
      <c r="A239" s="173" t="s">
        <v>356</v>
      </c>
      <c r="B239" s="172" t="s">
        <v>256</v>
      </c>
      <c r="C239" s="189"/>
      <c r="D239" s="175"/>
      <c r="E239" s="175"/>
    </row>
    <row r="240" spans="1:7" ht="12.6" customHeight="1" x14ac:dyDescent="0.25">
      <c r="A240" s="173" t="s">
        <v>358</v>
      </c>
      <c r="B240" s="175"/>
      <c r="C240" s="191"/>
      <c r="D240" s="175">
        <f>SUM(C238:C239)</f>
        <v>5716390.3000000007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667011783.52999985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-1343517.48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/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v>103041889.23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75143990.19+9096021.03</f>
        <v>84240011.219999999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/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763058.19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/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3737068.83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126509.67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/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22084997.219999999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/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/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/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0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1860280.7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1808999.17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v>30083486.449999999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8135387.6799999997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13920345.609999999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v>57856472.170000002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712379.38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15188.21+314179.93</f>
        <v>329368.14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114706719.3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v>68042864.150000006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46663855.149999991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/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/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36154024.170000002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/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36154024.170000002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/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/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/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/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104902876.53999999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/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v>2208155.64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v>5019974.3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f>2434319.87+3168931.51+30111.59</f>
        <v>5633362.9699999997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/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-241715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/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/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-2699292.5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918170.62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10838656.029999999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/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/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/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0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/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/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/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/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/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f>918170.62+455301.29</f>
        <v>1373471.91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/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1373471.91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918170.62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455301.28999999992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v>93608919.290000007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/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/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/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/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/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104902876.61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104902876.53999999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370876149.31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441402763.79+41185</f>
        <v>441443948.79000002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812320098.10000002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4100018.63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649045336.24-1105622.7-4595967.41-14800.19</f>
        <v>643328945.93999994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13866428.66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f>1105622.7+4595967.41+14800.19</f>
        <v>5716390.3000000007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667011783.52999985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145308314.57000017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3801259.71+13376.55</f>
        <v>3814636.26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/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3814636.26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149122950.83000016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43889932.08+2885009.71</f>
        <v>46774941.789999999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11957166.140000001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v>4972913.91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23202500.75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835069.14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31920363.63+611750.66+1595723.28</f>
        <v>34127837.57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4699099.8899999997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2544098.1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1084000.3600000001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41949.32+5751234.49</f>
        <v>5793183.8100000005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100782.7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53550.84+920.71+80722.84+2204.37+9461.41+841122.38+170380.17-41949.32+11916.62+1003515.73</f>
        <v>2131845.75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138223439.91</v>
      </c>
      <c r="E390" s="175"/>
      <c r="F390" s="180">
        <f>138223439.91-D390</f>
        <v>0</v>
      </c>
    </row>
    <row r="391" spans="1:6" ht="12.6" customHeight="1" x14ac:dyDescent="0.25">
      <c r="A391" s="173" t="s">
        <v>453</v>
      </c>
      <c r="B391" s="175"/>
      <c r="C391" s="191"/>
      <c r="D391" s="175">
        <f>D373-D390</f>
        <v>10899510.920000166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v>1619599.18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12519110.100000165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/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/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12519110.100000165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St. Clare Hospital   H-0     FYE 06/30/2017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5997</v>
      </c>
      <c r="C414" s="194">
        <f>E138</f>
        <v>5997</v>
      </c>
      <c r="D414" s="179"/>
    </row>
    <row r="415" spans="1:5" ht="12.6" customHeight="1" x14ac:dyDescent="0.25">
      <c r="A415" s="179" t="s">
        <v>464</v>
      </c>
      <c r="B415" s="179">
        <f>D111</f>
        <v>30162</v>
      </c>
      <c r="C415" s="179">
        <f>E139</f>
        <v>30162</v>
      </c>
      <c r="D415" s="194">
        <f>SUM(C59:H59)+N59</f>
        <v>30162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0</v>
      </c>
    </row>
    <row r="424" spans="1:7" ht="12.6" customHeight="1" x14ac:dyDescent="0.25">
      <c r="A424" s="179" t="s">
        <v>1244</v>
      </c>
      <c r="B424" s="179">
        <f>D114</f>
        <v>0</v>
      </c>
      <c r="D424" s="179">
        <f>J59</f>
        <v>0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2">C378</f>
        <v>46774941.789999999</v>
      </c>
      <c r="C427" s="179">
        <f t="shared" ref="C427:C434" si="13">CE61</f>
        <v>46774941.800000004</v>
      </c>
      <c r="D427" s="179"/>
    </row>
    <row r="428" spans="1:7" ht="12.6" customHeight="1" x14ac:dyDescent="0.25">
      <c r="A428" s="179" t="s">
        <v>3</v>
      </c>
      <c r="B428" s="179">
        <f t="shared" si="12"/>
        <v>11957166.140000001</v>
      </c>
      <c r="C428" s="179">
        <f t="shared" si="13"/>
        <v>11957167</v>
      </c>
      <c r="D428" s="179">
        <f>D173</f>
        <v>11957166.140000001</v>
      </c>
    </row>
    <row r="429" spans="1:7" ht="12.6" customHeight="1" x14ac:dyDescent="0.25">
      <c r="A429" s="179" t="s">
        <v>236</v>
      </c>
      <c r="B429" s="179">
        <f t="shared" si="12"/>
        <v>4972913.91</v>
      </c>
      <c r="C429" s="179">
        <f t="shared" si="13"/>
        <v>4972914.01</v>
      </c>
      <c r="D429" s="179"/>
    </row>
    <row r="430" spans="1:7" ht="12.6" customHeight="1" x14ac:dyDescent="0.25">
      <c r="A430" s="179" t="s">
        <v>237</v>
      </c>
      <c r="B430" s="179">
        <f t="shared" si="12"/>
        <v>23202500.75</v>
      </c>
      <c r="C430" s="179">
        <f t="shared" si="13"/>
        <v>23202501.049999997</v>
      </c>
      <c r="D430" s="179"/>
    </row>
    <row r="431" spans="1:7" ht="12.6" customHeight="1" x14ac:dyDescent="0.25">
      <c r="A431" s="179" t="s">
        <v>444</v>
      </c>
      <c r="B431" s="179">
        <f t="shared" si="12"/>
        <v>835069.14</v>
      </c>
      <c r="C431" s="179">
        <f t="shared" si="13"/>
        <v>835069.14000000013</v>
      </c>
      <c r="D431" s="179"/>
    </row>
    <row r="432" spans="1:7" ht="12.6" customHeight="1" x14ac:dyDescent="0.25">
      <c r="A432" s="179" t="s">
        <v>445</v>
      </c>
      <c r="B432" s="179">
        <f t="shared" si="12"/>
        <v>34127837.57</v>
      </c>
      <c r="C432" s="179">
        <f t="shared" si="13"/>
        <v>34127837.754999571</v>
      </c>
      <c r="D432" s="179"/>
    </row>
    <row r="433" spans="1:7" ht="12.6" customHeight="1" x14ac:dyDescent="0.25">
      <c r="A433" s="179" t="s">
        <v>6</v>
      </c>
      <c r="B433" s="179">
        <f t="shared" si="12"/>
        <v>4699099.8899999997</v>
      </c>
      <c r="C433" s="179">
        <f t="shared" si="13"/>
        <v>4699101</v>
      </c>
      <c r="D433" s="179">
        <f>C217</f>
        <v>4699099.8899999997</v>
      </c>
    </row>
    <row r="434" spans="1:7" ht="12.6" customHeight="1" x14ac:dyDescent="0.25">
      <c r="A434" s="179" t="s">
        <v>474</v>
      </c>
      <c r="B434" s="179">
        <f t="shared" si="12"/>
        <v>2544098.1</v>
      </c>
      <c r="C434" s="179">
        <f t="shared" si="13"/>
        <v>2544097.84</v>
      </c>
      <c r="D434" s="179">
        <f>D177</f>
        <v>2544098.1</v>
      </c>
    </row>
    <row r="435" spans="1:7" ht="12.6" customHeight="1" x14ac:dyDescent="0.25">
      <c r="A435" s="179" t="s">
        <v>447</v>
      </c>
      <c r="B435" s="179">
        <f t="shared" si="12"/>
        <v>1084000.3600000001</v>
      </c>
      <c r="C435" s="179"/>
      <c r="D435" s="179">
        <f>D181</f>
        <v>1084000.3600000001</v>
      </c>
    </row>
    <row r="436" spans="1:7" ht="12.6" customHeight="1" x14ac:dyDescent="0.25">
      <c r="A436" s="179" t="s">
        <v>475</v>
      </c>
      <c r="B436" s="179">
        <f t="shared" si="12"/>
        <v>5793183.8100000005</v>
      </c>
      <c r="C436" s="179"/>
      <c r="D436" s="179">
        <f>D186</f>
        <v>5793183.8100000005</v>
      </c>
    </row>
    <row r="437" spans="1:7" ht="12.6" customHeight="1" x14ac:dyDescent="0.25">
      <c r="A437" s="194" t="s">
        <v>449</v>
      </c>
      <c r="B437" s="194">
        <f t="shared" si="12"/>
        <v>100782.7</v>
      </c>
      <c r="C437" s="194"/>
      <c r="D437" s="194">
        <f>D190</f>
        <v>100782.7</v>
      </c>
    </row>
    <row r="438" spans="1:7" ht="12.6" customHeight="1" x14ac:dyDescent="0.25">
      <c r="A438" s="194" t="s">
        <v>476</v>
      </c>
      <c r="B438" s="194">
        <f>C386+C387+C388</f>
        <v>6977966.870000001</v>
      </c>
      <c r="C438" s="194">
        <f>CD69</f>
        <v>7697657</v>
      </c>
      <c r="D438" s="194">
        <f>D181+D186+D190</f>
        <v>6977966.870000001</v>
      </c>
    </row>
    <row r="439" spans="1:7" ht="12.6" customHeight="1" x14ac:dyDescent="0.25">
      <c r="A439" s="179" t="s">
        <v>451</v>
      </c>
      <c r="B439" s="194">
        <f>C389</f>
        <v>2131845.75</v>
      </c>
      <c r="C439" s="194">
        <f>SUM(C69:CC69)</f>
        <v>1412155.8399999999</v>
      </c>
      <c r="D439" s="179"/>
    </row>
    <row r="440" spans="1:7" ht="12.6" customHeight="1" x14ac:dyDescent="0.25">
      <c r="A440" s="179" t="s">
        <v>477</v>
      </c>
      <c r="B440" s="194">
        <f>B438+B439</f>
        <v>9109812.620000001</v>
      </c>
      <c r="C440" s="194">
        <f>CE69</f>
        <v>9109812.8399999999</v>
      </c>
      <c r="D440" s="179"/>
    </row>
    <row r="441" spans="1:7" ht="12.6" customHeight="1" x14ac:dyDescent="0.25">
      <c r="A441" s="179" t="s">
        <v>478</v>
      </c>
      <c r="B441" s="179">
        <f>D390</f>
        <v>138223439.91</v>
      </c>
      <c r="C441" s="179">
        <f>SUM(C427:C437)+C440</f>
        <v>138223442.43499959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4100018.63</v>
      </c>
      <c r="C444" s="179">
        <f>C363</f>
        <v>4100018.63</v>
      </c>
      <c r="D444" s="179"/>
    </row>
    <row r="445" spans="1:7" ht="12.6" customHeight="1" x14ac:dyDescent="0.25">
      <c r="A445" s="179" t="s">
        <v>343</v>
      </c>
      <c r="B445" s="179">
        <f>D229</f>
        <v>643328945.93999994</v>
      </c>
      <c r="C445" s="179">
        <f>C364</f>
        <v>643328945.93999994</v>
      </c>
      <c r="D445" s="179"/>
    </row>
    <row r="446" spans="1:7" ht="12.6" customHeight="1" x14ac:dyDescent="0.25">
      <c r="A446" s="179" t="s">
        <v>351</v>
      </c>
      <c r="B446" s="179">
        <f>D236</f>
        <v>13866428.66</v>
      </c>
      <c r="C446" s="179">
        <f>C365</f>
        <v>13866428.66</v>
      </c>
      <c r="D446" s="179"/>
    </row>
    <row r="447" spans="1:7" ht="12.6" customHeight="1" x14ac:dyDescent="0.25">
      <c r="A447" s="179" t="s">
        <v>356</v>
      </c>
      <c r="B447" s="179">
        <f>D240</f>
        <v>5716390.3000000007</v>
      </c>
      <c r="C447" s="179">
        <f>C366</f>
        <v>5716390.3000000007</v>
      </c>
      <c r="D447" s="179"/>
    </row>
    <row r="448" spans="1:7" ht="12.6" customHeight="1" x14ac:dyDescent="0.25">
      <c r="A448" s="179" t="s">
        <v>358</v>
      </c>
      <c r="B448" s="179">
        <f>D242</f>
        <v>667011783.52999985</v>
      </c>
      <c r="C448" s="179">
        <f>D367</f>
        <v>667011783.52999985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3681</v>
      </c>
    </row>
    <row r="454" spans="1:7" ht="12.6" customHeight="1" x14ac:dyDescent="0.25">
      <c r="A454" s="179" t="s">
        <v>168</v>
      </c>
      <c r="B454" s="179">
        <f>C233</f>
        <v>3635616.24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10230812.42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3814636.26</v>
      </c>
      <c r="C458" s="194">
        <f>CE70</f>
        <v>3814636.07</v>
      </c>
      <c r="D458" s="194"/>
    </row>
    <row r="459" spans="1:7" ht="12.6" customHeight="1" x14ac:dyDescent="0.25">
      <c r="A459" s="179" t="s">
        <v>244</v>
      </c>
      <c r="B459" s="194">
        <f>C371</f>
        <v>0</v>
      </c>
      <c r="C459" s="194">
        <f>CE72</f>
        <v>0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370876149.31</v>
      </c>
      <c r="C463" s="194">
        <f>CE73</f>
        <v>370876149.15999997</v>
      </c>
      <c r="D463" s="194">
        <f>E141+E147+E153</f>
        <v>370876149.31</v>
      </c>
    </row>
    <row r="464" spans="1:7" ht="12.6" customHeight="1" x14ac:dyDescent="0.25">
      <c r="A464" s="179" t="s">
        <v>246</v>
      </c>
      <c r="B464" s="194">
        <f>C360</f>
        <v>441443948.79000002</v>
      </c>
      <c r="C464" s="194">
        <f>CE74</f>
        <v>441443948.83999997</v>
      </c>
      <c r="D464" s="194">
        <f>E142+E148+E154</f>
        <v>441443948.78999996</v>
      </c>
    </row>
    <row r="465" spans="1:7" ht="12.6" customHeight="1" x14ac:dyDescent="0.25">
      <c r="A465" s="179" t="s">
        <v>247</v>
      </c>
      <c r="B465" s="194">
        <f>D361</f>
        <v>812320098.10000002</v>
      </c>
      <c r="C465" s="194">
        <f>CE75</f>
        <v>812320098.00000012</v>
      </c>
      <c r="D465" s="194">
        <f>D463+D464</f>
        <v>812320098.0999999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4">C267</f>
        <v>1860280.7</v>
      </c>
      <c r="C468" s="179">
        <f>E195</f>
        <v>1860281</v>
      </c>
      <c r="D468" s="179"/>
    </row>
    <row r="469" spans="1:7" ht="12.6" customHeight="1" x14ac:dyDescent="0.25">
      <c r="A469" s="179" t="s">
        <v>333</v>
      </c>
      <c r="B469" s="179">
        <f t="shared" si="14"/>
        <v>1808999.17</v>
      </c>
      <c r="C469" s="179">
        <f>E196</f>
        <v>1808999</v>
      </c>
      <c r="D469" s="179"/>
    </row>
    <row r="470" spans="1:7" ht="12.6" customHeight="1" x14ac:dyDescent="0.25">
      <c r="A470" s="179" t="s">
        <v>334</v>
      </c>
      <c r="B470" s="179">
        <f t="shared" si="14"/>
        <v>30083486.449999999</v>
      </c>
      <c r="C470" s="179">
        <f>E197</f>
        <v>30083486.449999999</v>
      </c>
      <c r="D470" s="179"/>
    </row>
    <row r="471" spans="1:7" ht="12.6" customHeight="1" x14ac:dyDescent="0.25">
      <c r="A471" s="179" t="s">
        <v>494</v>
      </c>
      <c r="B471" s="179">
        <f t="shared" si="14"/>
        <v>8135387.6799999997</v>
      </c>
      <c r="C471" s="179">
        <f>E198</f>
        <v>8135386.9800000004</v>
      </c>
      <c r="D471" s="179"/>
    </row>
    <row r="472" spans="1:7" ht="12.6" customHeight="1" x14ac:dyDescent="0.25">
      <c r="A472" s="179" t="s">
        <v>377</v>
      </c>
      <c r="B472" s="179">
        <f t="shared" si="14"/>
        <v>13920345.609999999</v>
      </c>
      <c r="C472" s="179">
        <f>E199</f>
        <v>13920346.060000001</v>
      </c>
      <c r="D472" s="179"/>
    </row>
    <row r="473" spans="1:7" ht="12.6" customHeight="1" x14ac:dyDescent="0.25">
      <c r="A473" s="179" t="s">
        <v>495</v>
      </c>
      <c r="B473" s="179">
        <f t="shared" si="14"/>
        <v>57856472.170000002</v>
      </c>
      <c r="C473" s="179">
        <f>SUM(E200:E201)</f>
        <v>57856472.359999999</v>
      </c>
      <c r="D473" s="179"/>
    </row>
    <row r="474" spans="1:7" ht="12.6" customHeight="1" x14ac:dyDescent="0.25">
      <c r="A474" s="179" t="s">
        <v>339</v>
      </c>
      <c r="B474" s="179">
        <f t="shared" si="14"/>
        <v>712379.38</v>
      </c>
      <c r="C474" s="179">
        <f>E202</f>
        <v>712379.38000000012</v>
      </c>
      <c r="D474" s="179"/>
    </row>
    <row r="475" spans="1:7" ht="12.6" customHeight="1" x14ac:dyDescent="0.25">
      <c r="A475" s="179" t="s">
        <v>340</v>
      </c>
      <c r="B475" s="179">
        <f t="shared" si="14"/>
        <v>329368.14</v>
      </c>
      <c r="C475" s="179">
        <f>E203</f>
        <v>329368.14000000013</v>
      </c>
      <c r="D475" s="179"/>
    </row>
    <row r="476" spans="1:7" ht="12.6" customHeight="1" x14ac:dyDescent="0.25">
      <c r="A476" s="179" t="s">
        <v>203</v>
      </c>
      <c r="B476" s="179">
        <f>D275</f>
        <v>114706719.3</v>
      </c>
      <c r="C476" s="179">
        <f>E204</f>
        <v>114706719.37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68042864.150000006</v>
      </c>
      <c r="C478" s="179">
        <f>E217</f>
        <v>68042864.099999994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104902876.53999999</v>
      </c>
    </row>
    <row r="482" spans="1:12" ht="12.6" customHeight="1" x14ac:dyDescent="0.25">
      <c r="A482" s="180" t="s">
        <v>499</v>
      </c>
      <c r="C482" s="180">
        <f>D339</f>
        <v>104902876.61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C84</f>
        <v>St. Clare Hospital</v>
      </c>
      <c r="B493" s="261" t="s">
        <v>1267</v>
      </c>
      <c r="C493" s="261" t="str">
        <f>RIGHT(C82,4)</f>
        <v>2017</v>
      </c>
      <c r="D493" s="261" t="s">
        <v>1267</v>
      </c>
      <c r="E493" s="261" t="str">
        <f>RIGHT(C82,4)</f>
        <v>2017</v>
      </c>
      <c r="F493" s="261" t="s">
        <v>1267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3773060.1100000003</v>
      </c>
      <c r="C496" s="240">
        <f>C71</f>
        <v>4545511.74</v>
      </c>
      <c r="D496" s="240">
        <v>2595</v>
      </c>
      <c r="E496" s="180">
        <f>C59</f>
        <v>2777</v>
      </c>
      <c r="F496" s="263">
        <f t="shared" ref="F496:G511" si="15">IF(B496=0,"",IF(D496=0,"",B496/D496))</f>
        <v>1453.9730674373798</v>
      </c>
      <c r="G496" s="264">
        <f t="shared" si="15"/>
        <v>1636.8425423118474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0</v>
      </c>
      <c r="C497" s="240">
        <f>D71</f>
        <v>0</v>
      </c>
      <c r="D497" s="240">
        <v>0</v>
      </c>
      <c r="E497" s="180">
        <f>D59</f>
        <v>0</v>
      </c>
      <c r="F497" s="263" t="str">
        <f t="shared" si="15"/>
        <v/>
      </c>
      <c r="G497" s="263" t="str">
        <f t="shared" si="15"/>
        <v/>
      </c>
      <c r="H497" s="265" t="str">
        <f t="shared" ref="H497:H546" si="16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12203201.389999999</v>
      </c>
      <c r="C498" s="240">
        <f>E71</f>
        <v>14265270.5</v>
      </c>
      <c r="D498" s="240">
        <v>27379</v>
      </c>
      <c r="E498" s="180">
        <f>E59</f>
        <v>27385</v>
      </c>
      <c r="F498" s="263">
        <f t="shared" si="15"/>
        <v>445.7139190620548</v>
      </c>
      <c r="G498" s="263">
        <f t="shared" si="15"/>
        <v>520.91548292861057</v>
      </c>
      <c r="H498" s="265" t="str">
        <f t="shared" si="16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0</v>
      </c>
      <c r="C499" s="240">
        <f>F71</f>
        <v>0</v>
      </c>
      <c r="D499" s="240">
        <v>0</v>
      </c>
      <c r="E499" s="180">
        <f>F59</f>
        <v>0</v>
      </c>
      <c r="F499" s="263" t="str">
        <f t="shared" si="15"/>
        <v/>
      </c>
      <c r="G499" s="263" t="str">
        <f t="shared" si="15"/>
        <v/>
      </c>
      <c r="H499" s="265" t="str">
        <f t="shared" si="16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5"/>
        <v/>
      </c>
      <c r="G500" s="263" t="str">
        <f t="shared" si="15"/>
        <v/>
      </c>
      <c r="H500" s="265" t="str">
        <f t="shared" si="16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5"/>
        <v/>
      </c>
      <c r="G501" s="263" t="str">
        <f t="shared" si="15"/>
        <v/>
      </c>
      <c r="H501" s="265" t="str">
        <f t="shared" si="16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5"/>
        <v/>
      </c>
      <c r="G502" s="263" t="str">
        <f t="shared" si="15"/>
        <v/>
      </c>
      <c r="H502" s="265" t="str">
        <f t="shared" si="16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0</v>
      </c>
      <c r="C503" s="240">
        <f>J71</f>
        <v>0</v>
      </c>
      <c r="D503" s="240">
        <v>0</v>
      </c>
      <c r="E503" s="180">
        <f>J59</f>
        <v>0</v>
      </c>
      <c r="F503" s="263" t="str">
        <f t="shared" si="15"/>
        <v/>
      </c>
      <c r="G503" s="263" t="str">
        <f t="shared" si="15"/>
        <v/>
      </c>
      <c r="H503" s="265" t="str">
        <f t="shared" si="16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5"/>
        <v/>
      </c>
      <c r="G504" s="263" t="str">
        <f t="shared" si="15"/>
        <v/>
      </c>
      <c r="H504" s="265" t="str">
        <f t="shared" si="16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5"/>
        <v/>
      </c>
      <c r="G505" s="263" t="str">
        <f t="shared" si="15"/>
        <v/>
      </c>
      <c r="H505" s="265" t="str">
        <f t="shared" si="16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5"/>
        <v/>
      </c>
      <c r="G506" s="263" t="str">
        <f t="shared" si="15"/>
        <v/>
      </c>
      <c r="H506" s="265" t="str">
        <f t="shared" si="16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432579.09999999992</v>
      </c>
      <c r="C507" s="240">
        <f>N71</f>
        <v>151422.55000000002</v>
      </c>
      <c r="D507" s="240">
        <v>0</v>
      </c>
      <c r="E507" s="180">
        <f>N59</f>
        <v>0</v>
      </c>
      <c r="F507" s="263" t="str">
        <f t="shared" si="15"/>
        <v/>
      </c>
      <c r="G507" s="263" t="str">
        <f t="shared" si="15"/>
        <v/>
      </c>
      <c r="H507" s="265" t="str">
        <f t="shared" si="16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5"/>
        <v/>
      </c>
      <c r="G508" s="263" t="str">
        <f t="shared" si="15"/>
        <v/>
      </c>
      <c r="H508" s="265" t="str">
        <f t="shared" si="16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23343999.775200002</v>
      </c>
      <c r="C509" s="240">
        <f>P71</f>
        <v>23583090.483167794</v>
      </c>
      <c r="D509" s="240">
        <v>496228</v>
      </c>
      <c r="E509" s="180">
        <f>P59</f>
        <v>466849</v>
      </c>
      <c r="F509" s="263">
        <f t="shared" si="15"/>
        <v>47.042891121016957</v>
      </c>
      <c r="G509" s="263">
        <f t="shared" si="15"/>
        <v>50.515456781888346</v>
      </c>
      <c r="H509" s="265" t="str">
        <f t="shared" si="16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2345278.87</v>
      </c>
      <c r="C510" s="240">
        <f>Q71</f>
        <v>2544242.7100000004</v>
      </c>
      <c r="D510" s="240">
        <v>1174785</v>
      </c>
      <c r="E510" s="180">
        <f>Q59</f>
        <v>1059375</v>
      </c>
      <c r="F510" s="263">
        <f t="shared" si="15"/>
        <v>1.996347306102819</v>
      </c>
      <c r="G510" s="263">
        <f t="shared" si="15"/>
        <v>2.4016450359882011</v>
      </c>
      <c r="H510" s="265" t="str">
        <f t="shared" si="16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0</v>
      </c>
      <c r="C511" s="240">
        <f>R71</f>
        <v>0</v>
      </c>
      <c r="D511" s="240">
        <v>0</v>
      </c>
      <c r="E511" s="180">
        <f>R59</f>
        <v>0</v>
      </c>
      <c r="F511" s="263" t="str">
        <f t="shared" si="15"/>
        <v/>
      </c>
      <c r="G511" s="263" t="str">
        <f t="shared" si="15"/>
        <v/>
      </c>
      <c r="H511" s="265" t="str">
        <f t="shared" si="16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1346496.3000000003</v>
      </c>
      <c r="C512" s="240">
        <f>S71</f>
        <v>1175555.5143583999</v>
      </c>
      <c r="D512" s="181" t="s">
        <v>529</v>
      </c>
      <c r="E512" s="181" t="s">
        <v>529</v>
      </c>
      <c r="F512" s="263" t="str">
        <f t="shared" ref="F512:G527" si="17">IF(B512=0,"",IF(D512=0,"",B512/D512))</f>
        <v/>
      </c>
      <c r="G512" s="263" t="str">
        <f t="shared" si="17"/>
        <v/>
      </c>
      <c r="H512" s="265" t="str">
        <f t="shared" si="16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311562.25999999995</v>
      </c>
      <c r="C513" s="240">
        <f>T71</f>
        <v>388425.45</v>
      </c>
      <c r="D513" s="181" t="s">
        <v>529</v>
      </c>
      <c r="E513" s="181" t="s">
        <v>529</v>
      </c>
      <c r="F513" s="263" t="str">
        <f t="shared" si="17"/>
        <v/>
      </c>
      <c r="G513" s="263" t="str">
        <f t="shared" si="17"/>
        <v/>
      </c>
      <c r="H513" s="265" t="str">
        <f t="shared" si="16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4205056.7699999996</v>
      </c>
      <c r="C514" s="240">
        <f>U71</f>
        <v>4539160.8100000005</v>
      </c>
      <c r="D514" s="240">
        <v>511432</v>
      </c>
      <c r="E514" s="180">
        <f>U59</f>
        <v>562263</v>
      </c>
      <c r="F514" s="263">
        <f t="shared" si="17"/>
        <v>8.2221229215223133</v>
      </c>
      <c r="G514" s="263">
        <f t="shared" si="17"/>
        <v>8.0730206504785134</v>
      </c>
      <c r="H514" s="265" t="str">
        <f t="shared" si="16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0</v>
      </c>
      <c r="C515" s="240">
        <f>V71</f>
        <v>0</v>
      </c>
      <c r="D515" s="240">
        <v>0</v>
      </c>
      <c r="E515" s="180">
        <f>V59</f>
        <v>0</v>
      </c>
      <c r="F515" s="263" t="str">
        <f t="shared" si="17"/>
        <v/>
      </c>
      <c r="G515" s="263" t="str">
        <f t="shared" si="17"/>
        <v/>
      </c>
      <c r="H515" s="265" t="str">
        <f t="shared" si="16"/>
        <v/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0</v>
      </c>
      <c r="C516" s="240">
        <f>W71</f>
        <v>0</v>
      </c>
      <c r="D516" s="240">
        <v>0</v>
      </c>
      <c r="E516" s="180">
        <f>W59</f>
        <v>0</v>
      </c>
      <c r="F516" s="263" t="str">
        <f t="shared" si="17"/>
        <v/>
      </c>
      <c r="G516" s="263" t="str">
        <f t="shared" si="17"/>
        <v/>
      </c>
      <c r="H516" s="265" t="str">
        <f t="shared" si="16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835035.56</v>
      </c>
      <c r="C517" s="240">
        <f>X71</f>
        <v>910803.59</v>
      </c>
      <c r="D517" s="240">
        <v>53311</v>
      </c>
      <c r="E517" s="180">
        <f>X59</f>
        <v>51684</v>
      </c>
      <c r="F517" s="263">
        <f t="shared" si="17"/>
        <v>15.663475830504025</v>
      </c>
      <c r="G517" s="263">
        <f t="shared" si="17"/>
        <v>17.622544501199599</v>
      </c>
      <c r="H517" s="265" t="str">
        <f t="shared" si="16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5570085.379999999</v>
      </c>
      <c r="C518" s="240">
        <f>Y71</f>
        <v>4985942.24</v>
      </c>
      <c r="D518" s="240">
        <v>239122</v>
      </c>
      <c r="E518" s="180">
        <f>Y59</f>
        <v>242610</v>
      </c>
      <c r="F518" s="263">
        <f t="shared" si="17"/>
        <v>23.293905955955534</v>
      </c>
      <c r="G518" s="263">
        <f t="shared" si="17"/>
        <v>20.5512643337043</v>
      </c>
      <c r="H518" s="265" t="str">
        <f t="shared" si="16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0</v>
      </c>
      <c r="C519" s="240">
        <f>Z71</f>
        <v>0</v>
      </c>
      <c r="D519" s="240">
        <v>0</v>
      </c>
      <c r="E519" s="180">
        <f>Z59</f>
        <v>0</v>
      </c>
      <c r="F519" s="263" t="str">
        <f t="shared" si="17"/>
        <v/>
      </c>
      <c r="G519" s="263" t="str">
        <f t="shared" si="17"/>
        <v/>
      </c>
      <c r="H519" s="265" t="str">
        <f t="shared" si="16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626164.43999999994</v>
      </c>
      <c r="C520" s="240">
        <f>AA71</f>
        <v>631668.57999999984</v>
      </c>
      <c r="D520" s="240">
        <v>10434</v>
      </c>
      <c r="E520" s="180">
        <f>AA59</f>
        <v>10598</v>
      </c>
      <c r="F520" s="263">
        <f t="shared" si="17"/>
        <v>60.01192639447958</v>
      </c>
      <c r="G520" s="263">
        <f t="shared" si="17"/>
        <v>59.602621249292305</v>
      </c>
      <c r="H520" s="265" t="str">
        <f t="shared" si="16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10643504.739999998</v>
      </c>
      <c r="C521" s="240">
        <f>AB71</f>
        <v>10451191.379999999</v>
      </c>
      <c r="D521" s="181" t="s">
        <v>529</v>
      </c>
      <c r="E521" s="181" t="s">
        <v>529</v>
      </c>
      <c r="F521" s="263" t="str">
        <f t="shared" si="17"/>
        <v/>
      </c>
      <c r="G521" s="263" t="str">
        <f t="shared" si="17"/>
        <v/>
      </c>
      <c r="H521" s="265" t="str">
        <f t="shared" si="16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1557326.3300000003</v>
      </c>
      <c r="C522" s="240">
        <f>AC71</f>
        <v>1619070.4700000002</v>
      </c>
      <c r="D522" s="240">
        <v>50744</v>
      </c>
      <c r="E522" s="180">
        <f>AC59</f>
        <v>74005</v>
      </c>
      <c r="F522" s="263">
        <f t="shared" si="17"/>
        <v>30.689861461453578</v>
      </c>
      <c r="G522" s="263">
        <f t="shared" si="17"/>
        <v>21.877852442402542</v>
      </c>
      <c r="H522" s="265">
        <f t="shared" si="16"/>
        <v>-0.28713094811844975</v>
      </c>
      <c r="I522" s="267" t="s">
        <v>1278</v>
      </c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17"/>
        <v/>
      </c>
      <c r="G523" s="263" t="str">
        <f t="shared" si="17"/>
        <v/>
      </c>
      <c r="H523" s="265" t="str">
        <f t="shared" si="16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1956304.73</v>
      </c>
      <c r="C524" s="240">
        <f>AE71</f>
        <v>1988367.59</v>
      </c>
      <c r="D524" s="240">
        <v>48671</v>
      </c>
      <c r="E524" s="180">
        <f>AE59</f>
        <v>50631</v>
      </c>
      <c r="F524" s="263">
        <f t="shared" si="17"/>
        <v>40.194463438187007</v>
      </c>
      <c r="G524" s="263">
        <f t="shared" si="17"/>
        <v>39.271742410776007</v>
      </c>
      <c r="H524" s="265" t="str">
        <f t="shared" si="16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17"/>
        <v/>
      </c>
      <c r="G525" s="263" t="str">
        <f t="shared" si="17"/>
        <v/>
      </c>
      <c r="H525" s="265" t="str">
        <f t="shared" si="16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11339994.310000001</v>
      </c>
      <c r="C526" s="240">
        <f>AG71</f>
        <v>11665838.810000002</v>
      </c>
      <c r="D526" s="240">
        <v>48789</v>
      </c>
      <c r="E526" s="180">
        <f>AG59</f>
        <v>46388</v>
      </c>
      <c r="F526" s="263">
        <f t="shared" si="17"/>
        <v>232.42932443788561</v>
      </c>
      <c r="G526" s="263">
        <f t="shared" si="17"/>
        <v>251.48397883073213</v>
      </c>
      <c r="H526" s="265" t="str">
        <f t="shared" si="16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17"/>
        <v/>
      </c>
      <c r="G527" s="263" t="str">
        <f t="shared" si="17"/>
        <v/>
      </c>
      <c r="H527" s="265" t="str">
        <f t="shared" si="16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0</v>
      </c>
      <c r="C528" s="240">
        <f>AI71</f>
        <v>0</v>
      </c>
      <c r="D528" s="240">
        <v>0</v>
      </c>
      <c r="E528" s="180">
        <f>AI59</f>
        <v>0</v>
      </c>
      <c r="F528" s="263" t="str">
        <f t="shared" ref="F528:G540" si="18">IF(B528=0,"",IF(D528=0,"",B528/D528))</f>
        <v/>
      </c>
      <c r="G528" s="263" t="str">
        <f t="shared" si="18"/>
        <v/>
      </c>
      <c r="H528" s="265" t="str">
        <f t="shared" si="16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1657939.1800000002</v>
      </c>
      <c r="C529" s="240">
        <f>AJ71</f>
        <v>1210748.28</v>
      </c>
      <c r="D529" s="240">
        <v>7862</v>
      </c>
      <c r="E529" s="180">
        <f>AJ59</f>
        <v>7439</v>
      </c>
      <c r="F529" s="263">
        <f t="shared" si="18"/>
        <v>210.88007886034089</v>
      </c>
      <c r="G529" s="263">
        <f t="shared" si="18"/>
        <v>162.75685979298294</v>
      </c>
      <c r="H529" s="265" t="str">
        <f t="shared" si="16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347416.18999999994</v>
      </c>
      <c r="C530" s="240">
        <f>AK71</f>
        <v>347885.94</v>
      </c>
      <c r="D530" s="240">
        <v>6722</v>
      </c>
      <c r="E530" s="180">
        <f>AK59</f>
        <v>7898</v>
      </c>
      <c r="F530" s="263">
        <f t="shared" si="18"/>
        <v>51.683455816721207</v>
      </c>
      <c r="G530" s="263">
        <f t="shared" si="18"/>
        <v>44.047346163585715</v>
      </c>
      <c r="H530" s="265" t="str">
        <f t="shared" si="16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82450.430000000008</v>
      </c>
      <c r="C531" s="240">
        <f>AL71</f>
        <v>86773.699999999983</v>
      </c>
      <c r="D531" s="240">
        <v>1202</v>
      </c>
      <c r="E531" s="180">
        <f>AL59</f>
        <v>1309</v>
      </c>
      <c r="F531" s="263">
        <f t="shared" si="18"/>
        <v>68.594367720465897</v>
      </c>
      <c r="G531" s="263">
        <f t="shared" si="18"/>
        <v>66.290068754774623</v>
      </c>
      <c r="H531" s="265" t="str">
        <f t="shared" si="16"/>
        <v/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18"/>
        <v/>
      </c>
      <c r="G532" s="263" t="str">
        <f t="shared" si="18"/>
        <v/>
      </c>
      <c r="H532" s="265" t="str">
        <f t="shared" si="16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18"/>
        <v/>
      </c>
      <c r="G533" s="263" t="str">
        <f t="shared" si="18"/>
        <v/>
      </c>
      <c r="H533" s="265" t="str">
        <f t="shared" si="16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18"/>
        <v/>
      </c>
      <c r="G534" s="263" t="str">
        <f t="shared" si="18"/>
        <v/>
      </c>
      <c r="H534" s="265" t="str">
        <f t="shared" si="16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0</v>
      </c>
      <c r="C535" s="240">
        <f>AP71</f>
        <v>0</v>
      </c>
      <c r="D535" s="240">
        <v>0</v>
      </c>
      <c r="E535" s="180">
        <f>AP59</f>
        <v>0</v>
      </c>
      <c r="F535" s="263" t="str">
        <f t="shared" si="18"/>
        <v/>
      </c>
      <c r="G535" s="263" t="str">
        <f t="shared" si="18"/>
        <v/>
      </c>
      <c r="H535" s="265" t="str">
        <f t="shared" si="16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18"/>
        <v/>
      </c>
      <c r="G536" s="263" t="str">
        <f t="shared" si="18"/>
        <v/>
      </c>
      <c r="H536" s="265" t="str">
        <f t="shared" si="16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0</v>
      </c>
      <c r="C537" s="240">
        <f>AR71</f>
        <v>0</v>
      </c>
      <c r="D537" s="240">
        <v>0</v>
      </c>
      <c r="E537" s="180">
        <f>AR59</f>
        <v>0</v>
      </c>
      <c r="F537" s="263" t="str">
        <f t="shared" si="18"/>
        <v/>
      </c>
      <c r="G537" s="263" t="str">
        <f t="shared" si="18"/>
        <v/>
      </c>
      <c r="H537" s="265" t="str">
        <f t="shared" si="16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18"/>
        <v/>
      </c>
      <c r="G538" s="263" t="str">
        <f t="shared" si="18"/>
        <v/>
      </c>
      <c r="H538" s="265" t="str">
        <f t="shared" si="16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18"/>
        <v/>
      </c>
      <c r="G539" s="263" t="str">
        <f t="shared" si="18"/>
        <v/>
      </c>
      <c r="H539" s="265" t="str">
        <f t="shared" si="16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18"/>
        <v/>
      </c>
      <c r="G540" s="263" t="str">
        <f t="shared" si="18"/>
        <v/>
      </c>
      <c r="H540" s="265" t="str">
        <f t="shared" si="16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2438326.8927999996</v>
      </c>
      <c r="C541" s="240">
        <f>AV71</f>
        <v>2126266.7232000004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0</v>
      </c>
      <c r="C542" s="240">
        <f>AW71</f>
        <v>0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104841.1048</v>
      </c>
      <c r="C543" s="240">
        <f>AX71</f>
        <v>94075.936000000016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0</v>
      </c>
      <c r="C544" s="240">
        <f>AY71</f>
        <v>0</v>
      </c>
      <c r="D544" s="240">
        <v>141608</v>
      </c>
      <c r="E544" s="180">
        <f>AY59</f>
        <v>156895</v>
      </c>
      <c r="F544" s="263" t="str">
        <f t="shared" ref="F544:G550" si="19">IF(B544=0,"",IF(D544=0,"",B544/D544))</f>
        <v/>
      </c>
      <c r="G544" s="263" t="str">
        <f t="shared" si="19"/>
        <v/>
      </c>
      <c r="H544" s="265" t="str">
        <f t="shared" si="16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2580499.41</v>
      </c>
      <c r="C545" s="240">
        <f>AZ71</f>
        <v>2546771.5000000005</v>
      </c>
      <c r="D545" s="240">
        <v>349599</v>
      </c>
      <c r="E545" s="180">
        <f>AZ59</f>
        <v>363186</v>
      </c>
      <c r="F545" s="263">
        <f t="shared" si="19"/>
        <v>7.381312332129097</v>
      </c>
      <c r="G545" s="263">
        <f t="shared" si="19"/>
        <v>7.0123063664348306</v>
      </c>
      <c r="H545" s="265" t="str">
        <f t="shared" si="16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503465.01</v>
      </c>
      <c r="C546" s="240">
        <f>BA71</f>
        <v>-3527.159999999998</v>
      </c>
      <c r="D546" s="240">
        <v>0</v>
      </c>
      <c r="E546" s="180">
        <f>BA59</f>
        <v>0</v>
      </c>
      <c r="F546" s="263" t="str">
        <f t="shared" si="19"/>
        <v/>
      </c>
      <c r="G546" s="263" t="str">
        <f t="shared" si="19"/>
        <v/>
      </c>
      <c r="H546" s="265" t="str">
        <f t="shared" si="16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57232.488799999999</v>
      </c>
      <c r="C548" s="240">
        <f>BC71</f>
        <v>169781.33273062244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0</v>
      </c>
      <c r="C549" s="240">
        <f>BD71</f>
        <v>0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5159016.2431999994</v>
      </c>
      <c r="C550" s="240">
        <f>BE71</f>
        <v>5094522.2628000006</v>
      </c>
      <c r="D550" s="240">
        <v>167912</v>
      </c>
      <c r="E550" s="180">
        <f>BE59</f>
        <v>167912</v>
      </c>
      <c r="F550" s="263">
        <f t="shared" si="19"/>
        <v>30.724523817237596</v>
      </c>
      <c r="G550" s="263">
        <f t="shared" si="19"/>
        <v>30.340429884701514</v>
      </c>
      <c r="H550" s="265"/>
      <c r="I550" s="290"/>
      <c r="K550" s="261"/>
      <c r="L550" s="261"/>
    </row>
    <row r="551" spans="1:13" ht="12.6" customHeight="1" x14ac:dyDescent="0.25">
      <c r="A551" s="180" t="s">
        <v>565</v>
      </c>
      <c r="B551" s="240">
        <v>1615374.0199999998</v>
      </c>
      <c r="C551" s="240">
        <f>BF71</f>
        <v>1595150.25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83707.407600000006</v>
      </c>
      <c r="C552" s="240">
        <f>BG71</f>
        <v>229196.432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956249.97120000003</v>
      </c>
      <c r="C553" s="240">
        <f>BH71</f>
        <v>611632.77120000008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8697.8699999999953</v>
      </c>
      <c r="C554" s="240">
        <f>BI71</f>
        <v>8434.9199999999983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384583.55760000006</v>
      </c>
      <c r="C555" s="240">
        <f>BJ71</f>
        <v>336308.81519999995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1035735.6539999999</v>
      </c>
      <c r="C556" s="240">
        <f>BK71</f>
        <v>1456577.4555350796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1780732.7560000001</v>
      </c>
      <c r="C557" s="240">
        <f>BL71</f>
        <v>1852906.7627999999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5670806.1669999994</v>
      </c>
      <c r="C559" s="240">
        <f>BN71</f>
        <v>5769613.4798055999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183740.09599999999</v>
      </c>
      <c r="C560" s="240">
        <f>BO71</f>
        <v>189903.95999999996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1232942.3175999997</v>
      </c>
      <c r="C561" s="240">
        <f>BP71</f>
        <v>1221172.7096000002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482026.04560000001</v>
      </c>
      <c r="C563" s="240">
        <f>BR71</f>
        <v>427155.1936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70643.846400000024</v>
      </c>
      <c r="C564" s="240">
        <f>BS71</f>
        <v>61247.204000000005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117665.66320000001</v>
      </c>
      <c r="C565" s="240">
        <f>BT71</f>
        <v>96275.326399999991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31149.8904</v>
      </c>
      <c r="C566" s="240">
        <f>BU71</f>
        <v>22916.690399999999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1862890.7272000001</v>
      </c>
      <c r="C567" s="240">
        <f>BV71</f>
        <v>2063726.43024688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318726.91039999999</v>
      </c>
      <c r="C568" s="240">
        <f>BW71</f>
        <v>309367.37598975998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877591.41520000005</v>
      </c>
      <c r="C569" s="240">
        <f>BX71</f>
        <v>738409.90076544008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3376200.8296000008</v>
      </c>
      <c r="C570" s="240">
        <f>BY71</f>
        <v>1473680.7412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539098.63840000005</v>
      </c>
      <c r="C572" s="240">
        <f>CA71</f>
        <v>683008.44800000009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53164.564799999993</v>
      </c>
      <c r="C573" s="240">
        <f>CB71</f>
        <v>28100.685600000001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11617883.156400001</v>
      </c>
      <c r="C574" s="240">
        <f>CC71</f>
        <v>12737688.880400002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5835718</v>
      </c>
      <c r="C575" s="240">
        <f>CD71</f>
        <v>7377471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140105</v>
      </c>
      <c r="E612" s="180">
        <f>SUM(C624:D647)+SUM(C668:D713)</f>
        <v>112279747.71437231</v>
      </c>
      <c r="F612" s="180">
        <f>CE64-(AX64+BD64+BE64+BG64+BJ64+BN64+BP64+BQ64+CB64+CC64+CD64)</f>
        <v>23003701.969999999</v>
      </c>
      <c r="G612" s="180">
        <f>CE77-(AX77+AY77+BD77+BE77+BG77+BJ77+BN77+BP77+BQ77+CB77+CC77+CD77)</f>
        <v>156895</v>
      </c>
      <c r="H612" s="197">
        <f>CE60-(AX60+AY60+AZ60+BD60+BE60+BG60+BJ60+BN60+BO60+BP60+BQ60+BR60+CB60+CC60+CD60)</f>
        <v>558.16538461538448</v>
      </c>
      <c r="I612" s="180">
        <f>CE78-(AX78+AY78+AZ78+BD78+BE78+BF78+BG78+BJ78+BN78+BO78+BP78+BQ78+BR78+CB78+CC78+CD78)</f>
        <v>51698</v>
      </c>
      <c r="J612" s="180">
        <f>CE79-(AX79+AY79+AZ79+BA79+BD79+BE79+BF79+BG79+BJ79+BN79+BO79+BP79+BQ79+BR79+CB79+CC79+CD79)</f>
        <v>716366.5</v>
      </c>
      <c r="K612" s="180">
        <f>CE75-(AW75+AX75+AY75+AZ75+BA75+BB75+BC75+BD75+BE75+BF75+BG75+BH75+BI75+BJ75+BK75+BL75+BM75+BN75+BO75+BP75+BQ75+BR75+BS75+BT75+BU75+BV75+BW75+BX75+CB75+CC75+CD75)</f>
        <v>812320098.00000012</v>
      </c>
      <c r="L612" s="197">
        <f>CE80-(AW80+AX80+AY80+AZ80+BA80+BB80+BC80+BD80+BE80+BF80+BG80+BH80+BI80+BJ80+BK80+BL80+BM80+BN80+BO80+BP80+BQ80+BR80+BS80+BT80+BU80+BV80+BW80+BX80+BY80+BZ80+CA80+CB80+CC80+CD80)</f>
        <v>206.67714903846152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5094522.2628000006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3">
        <f>CD69-CD70</f>
        <v>7377471</v>
      </c>
      <c r="D615" s="266">
        <f>SUM(C614:C615)</f>
        <v>12471993.262800001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94075.936000000016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336308.81519999995</v>
      </c>
      <c r="D617" s="180">
        <f>(D615/D612)*BJ76</f>
        <v>0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229196.432</v>
      </c>
      <c r="D618" s="180">
        <f>(D615/D612)*BG76</f>
        <v>0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5769613.4798055999</v>
      </c>
      <c r="D619" s="180">
        <f>(D615/D612)*BN76</f>
        <v>1712901.7120216808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12737688.880400002</v>
      </c>
      <c r="D620" s="180">
        <f>(D615/D612)*CC76</f>
        <v>0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1221172.7096000002</v>
      </c>
      <c r="D621" s="180">
        <f>(D615/D612)*BP76</f>
        <v>0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28100.685600000001</v>
      </c>
      <c r="D622" s="180">
        <f>(D615/D612)*CB76</f>
        <v>0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22129058.650627285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0</v>
      </c>
      <c r="D624" s="180">
        <f>(D615/D612)*BD76</f>
        <v>0</v>
      </c>
      <c r="E624" s="180">
        <f>(E623/E612)*SUM(C624:D624)</f>
        <v>0</v>
      </c>
      <c r="F624" s="180">
        <f>SUM(C624:E624)</f>
        <v>0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0</v>
      </c>
      <c r="D625" s="180">
        <f>(D615/D612)*AY76</f>
        <v>0</v>
      </c>
      <c r="E625" s="180">
        <f>(E623/E612)*SUM(C625:D625)</f>
        <v>0</v>
      </c>
      <c r="F625" s="180">
        <f>(F624/F612)*AY64</f>
        <v>0</v>
      </c>
      <c r="G625" s="180">
        <f>SUM(C625:F625)</f>
        <v>0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427155.1936</v>
      </c>
      <c r="D626" s="180">
        <f>(D615/D612)*BR76</f>
        <v>112964.98662070019</v>
      </c>
      <c r="E626" s="180">
        <f>(E623/E612)*SUM(C626:D626)</f>
        <v>106451.53190846813</v>
      </c>
      <c r="F626" s="180">
        <f>(F624/F612)*BR64</f>
        <v>0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189903.95999999996</v>
      </c>
      <c r="D627" s="180">
        <f>(D615/D612)*BO76</f>
        <v>0</v>
      </c>
      <c r="E627" s="180">
        <f>(E623/E612)*SUM(C627:D627)</f>
        <v>37427.906228617685</v>
      </c>
      <c r="F627" s="180">
        <f>(F624/F612)*BO64</f>
        <v>0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2546771.5000000005</v>
      </c>
      <c r="D628" s="180">
        <f>(D615/D612)*AZ76</f>
        <v>386074.97791487526</v>
      </c>
      <c r="E628" s="180">
        <f>(E623/E612)*SUM(C628:D628)</f>
        <v>578030.61588778684</v>
      </c>
      <c r="F628" s="180">
        <f>(F624/F612)*AZ64</f>
        <v>0</v>
      </c>
      <c r="G628" s="180">
        <f>(G625/G612)*AZ77</f>
        <v>0</v>
      </c>
      <c r="H628" s="180">
        <f>SUM(C626:G628)</f>
        <v>4384780.6721604485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1595150.25</v>
      </c>
      <c r="D629" s="180">
        <f>(D615/D612)*BF76</f>
        <v>116258.68599419578</v>
      </c>
      <c r="E629" s="180">
        <f>(E623/E612)*SUM(C629:D629)</f>
        <v>337299.19678983593</v>
      </c>
      <c r="F629" s="180">
        <f>(F624/F612)*BF64</f>
        <v>0</v>
      </c>
      <c r="G629" s="180">
        <f>(G625/G612)*BF77</f>
        <v>0</v>
      </c>
      <c r="H629" s="180">
        <f>(H628/H612)*BF60</f>
        <v>195251.95109437418</v>
      </c>
      <c r="I629" s="180">
        <f>SUM(C629:H629)</f>
        <v>2243960.0838784059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-3527.159999999998</v>
      </c>
      <c r="D630" s="180">
        <f>(D615/D612)*BA76</f>
        <v>40681.638207769887</v>
      </c>
      <c r="E630" s="180">
        <f>(E623/E612)*SUM(C630:D630)</f>
        <v>7322.7242145641985</v>
      </c>
      <c r="F630" s="180">
        <f>(F624/F612)*BA64</f>
        <v>0</v>
      </c>
      <c r="G630" s="180">
        <f>(G625/G612)*BA77</f>
        <v>0</v>
      </c>
      <c r="H630" s="180">
        <f>(H628/H612)*BA60</f>
        <v>1556.0331898890124</v>
      </c>
      <c r="I630" s="180">
        <f>(I629/I612)*BA78</f>
        <v>8904.13573956451</v>
      </c>
      <c r="J630" s="180">
        <f>SUM(C630:I630)</f>
        <v>54937.371351787617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0</v>
      </c>
      <c r="D631" s="180">
        <f>(D615/D612)*AW76</f>
        <v>0</v>
      </c>
      <c r="E631" s="180">
        <f>(E623/E612)*SUM(C631:D631)</f>
        <v>0</v>
      </c>
      <c r="F631" s="180">
        <f>(F624/F612)*AW64</f>
        <v>0</v>
      </c>
      <c r="G631" s="180">
        <f>(G625/G612)*AW77</f>
        <v>0</v>
      </c>
      <c r="H631" s="180">
        <f>(H628/H612)*AW60</f>
        <v>0</v>
      </c>
      <c r="I631" s="180">
        <f>(I629/I612)*AW78</f>
        <v>0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169781.33273062244</v>
      </c>
      <c r="D633" s="180">
        <f>(D615/D612)*BC76</f>
        <v>0</v>
      </c>
      <c r="E633" s="180">
        <f>(E623/E612)*SUM(C633:D633)</f>
        <v>33461.965726314898</v>
      </c>
      <c r="F633" s="180">
        <f>(F624/F612)*BC64</f>
        <v>0</v>
      </c>
      <c r="G633" s="180">
        <f>(G625/G612)*BC77</f>
        <v>0</v>
      </c>
      <c r="H633" s="180">
        <f>(H628/H612)*BC60</f>
        <v>6246.7934370787052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8434.9199999999983</v>
      </c>
      <c r="D634" s="180">
        <f>(D615/D612)*BI76</f>
        <v>57862.286291138786</v>
      </c>
      <c r="E634" s="180">
        <f>(E623/E612)*SUM(C634:D634)</f>
        <v>13066.423787497981</v>
      </c>
      <c r="F634" s="180">
        <f>(F624/F612)*BI64</f>
        <v>0</v>
      </c>
      <c r="G634" s="180">
        <f>(G625/G612)*BI77</f>
        <v>0</v>
      </c>
      <c r="H634" s="180">
        <f>(H628/H612)*BI60</f>
        <v>6760.4354609255643</v>
      </c>
      <c r="I634" s="180">
        <f>(I629/I612)*BI78</f>
        <v>12664.525668964838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1456577.4555350796</v>
      </c>
      <c r="D635" s="180">
        <f>(D615/D612)*BK76</f>
        <v>0</v>
      </c>
      <c r="E635" s="180">
        <f>(E623/E612)*SUM(C635:D635)</f>
        <v>287074.81624124903</v>
      </c>
      <c r="F635" s="180">
        <f>(F624/F612)*BK64</f>
        <v>0</v>
      </c>
      <c r="G635" s="180">
        <f>(G625/G612)*BK77</f>
        <v>0</v>
      </c>
      <c r="H635" s="180">
        <f>(H628/H612)*BK60</f>
        <v>0</v>
      </c>
      <c r="I635" s="180">
        <f>(I629/I612)*BK78</f>
        <v>0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611632.77120000008</v>
      </c>
      <c r="D636" s="180">
        <f>(D615/D612)*BH76</f>
        <v>0</v>
      </c>
      <c r="E636" s="180">
        <f>(E623/E612)*SUM(C636:D636)</f>
        <v>120545.84857958298</v>
      </c>
      <c r="F636" s="180">
        <f>(F624/F612)*BH64</f>
        <v>0</v>
      </c>
      <c r="G636" s="180">
        <f>(G625/G612)*BH77</f>
        <v>0</v>
      </c>
      <c r="H636" s="180">
        <f>(H628/H612)*BH60</f>
        <v>0</v>
      </c>
      <c r="I636" s="180">
        <f>(I629/I612)*BH78</f>
        <v>0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1852906.7627999999</v>
      </c>
      <c r="D637" s="180">
        <f>(D615/D612)*BL76</f>
        <v>0</v>
      </c>
      <c r="E637" s="180">
        <f>(E623/E612)*SUM(C637:D637)</f>
        <v>365186.80583832983</v>
      </c>
      <c r="F637" s="180">
        <f>(F624/F612)*BL64</f>
        <v>0</v>
      </c>
      <c r="G637" s="180">
        <f>(G625/G612)*BL77</f>
        <v>0</v>
      </c>
      <c r="H637" s="180">
        <f>(H628/H612)*BL60</f>
        <v>0</v>
      </c>
      <c r="I637" s="180">
        <f>(I629/I612)*BL78</f>
        <v>0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61247.204000000005</v>
      </c>
      <c r="D639" s="180">
        <f>(D615/D612)*BS76</f>
        <v>0</v>
      </c>
      <c r="E639" s="180">
        <f>(E623/E612)*SUM(C639:D639)</f>
        <v>12071.125889512881</v>
      </c>
      <c r="F639" s="180">
        <f>(F624/F612)*BS64</f>
        <v>0</v>
      </c>
      <c r="G639" s="180">
        <f>(G625/G612)*BS77</f>
        <v>0</v>
      </c>
      <c r="H639" s="180">
        <f>(H628/H612)*BS60</f>
        <v>0</v>
      </c>
      <c r="I639" s="180">
        <f>(I629/I612)*BS78</f>
        <v>0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96275.326399999991</v>
      </c>
      <c r="D640" s="180">
        <f>(D615/D612)*BT76</f>
        <v>0</v>
      </c>
      <c r="E640" s="180">
        <f>(E623/E612)*SUM(C640:D640)</f>
        <v>18974.769607904756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0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22916.690399999999</v>
      </c>
      <c r="D641" s="180">
        <f>(D615/D612)*BU76</f>
        <v>0</v>
      </c>
      <c r="E641" s="180">
        <f>(E623/E612)*SUM(C641:D641)</f>
        <v>4516.6185021179299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2063726.43024688</v>
      </c>
      <c r="D642" s="180">
        <f>(D615/D612)*BV76</f>
        <v>27506.840713787518</v>
      </c>
      <c r="E642" s="180">
        <f>(E623/E612)*SUM(C642:D642)</f>
        <v>412158.24444988574</v>
      </c>
      <c r="F642" s="180">
        <f>(F624/F612)*BV64</f>
        <v>0</v>
      </c>
      <c r="G642" s="180">
        <f>(G625/G612)*BV77</f>
        <v>0</v>
      </c>
      <c r="H642" s="180">
        <f>(H628/H612)*BV60</f>
        <v>0</v>
      </c>
      <c r="I642" s="180">
        <f>(I629/I612)*BV78</f>
        <v>6020.5206641694376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309367.37598975998</v>
      </c>
      <c r="D643" s="180">
        <f>(D615/D612)*BW76</f>
        <v>0</v>
      </c>
      <c r="E643" s="180">
        <f>(E623/E612)*SUM(C643:D643)</f>
        <v>60972.784025874178</v>
      </c>
      <c r="F643" s="180">
        <f>(F624/F612)*BW64</f>
        <v>0</v>
      </c>
      <c r="G643" s="180">
        <f>(G625/G612)*BW77</f>
        <v>0</v>
      </c>
      <c r="H643" s="180">
        <f>(H628/H612)*BW60</f>
        <v>0</v>
      </c>
      <c r="I643" s="180">
        <f>(I629/I612)*BW78</f>
        <v>0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738409.90076544008</v>
      </c>
      <c r="D644" s="180">
        <f>(D615/D612)*BX76</f>
        <v>0</v>
      </c>
      <c r="E644" s="180">
        <f>(E623/E612)*SUM(C644:D644)</f>
        <v>145532.1759700629</v>
      </c>
      <c r="F644" s="180">
        <f>(F624/F612)*BX64</f>
        <v>0</v>
      </c>
      <c r="G644" s="180">
        <f>(G625/G612)*BX77</f>
        <v>0</v>
      </c>
      <c r="H644" s="180">
        <f>(H628/H612)*BX60</f>
        <v>0</v>
      </c>
      <c r="I644" s="180">
        <f>(I629/I612)*BX78</f>
        <v>0</v>
      </c>
      <c r="J644" s="180">
        <f>(J630/J612)*BX79</f>
        <v>0</v>
      </c>
      <c r="K644" s="180">
        <f>SUM(C631:J644)</f>
        <v>8981899.1509221774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1473680.7412</v>
      </c>
      <c r="D645" s="180">
        <f>(D615/D612)*BY76</f>
        <v>109938.3439531637</v>
      </c>
      <c r="E645" s="180">
        <f>(E623/E612)*SUM(C645:D645)</f>
        <v>312113.27357766498</v>
      </c>
      <c r="F645" s="180">
        <f>(F624/F612)*BY64</f>
        <v>0</v>
      </c>
      <c r="G645" s="180">
        <f>(G625/G612)*BY77</f>
        <v>0</v>
      </c>
      <c r="H645" s="180">
        <f>(H628/H612)*BY60</f>
        <v>91152.575334881825</v>
      </c>
      <c r="I645" s="180">
        <f>(I629/I612)*BY78</f>
        <v>24082.08265667775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683008.44800000009</v>
      </c>
      <c r="D647" s="180">
        <f>(D615/D612)*CA76</f>
        <v>0</v>
      </c>
      <c r="E647" s="180">
        <f>(E623/E612)*SUM(C647:D647)</f>
        <v>134613.18102633409</v>
      </c>
      <c r="F647" s="180">
        <f>(F624/F612)*CA64</f>
        <v>0</v>
      </c>
      <c r="G647" s="180">
        <f>(G625/G612)*CA77</f>
        <v>0</v>
      </c>
      <c r="H647" s="180">
        <f>(H628/H612)*CA60</f>
        <v>25021.164764598801</v>
      </c>
      <c r="I647" s="180">
        <f>(I629/I612)*CA78</f>
        <v>0</v>
      </c>
      <c r="J647" s="180">
        <f>(J630/J612)*CA79</f>
        <v>0</v>
      </c>
      <c r="K647" s="180">
        <v>0</v>
      </c>
      <c r="L647" s="180">
        <f>SUM(C645:K647)</f>
        <v>2853609.8105133213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47191569.304273389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4545511.74</v>
      </c>
      <c r="D668" s="180">
        <f>(D615/D612)*C76</f>
        <v>382870.29744336603</v>
      </c>
      <c r="E668" s="180">
        <f>(E623/E612)*SUM(C668:D668)</f>
        <v>971327.93205699394</v>
      </c>
      <c r="F668" s="180">
        <f>(F624/F612)*C64</f>
        <v>0</v>
      </c>
      <c r="G668" s="180">
        <f>(G625/G612)*C77</f>
        <v>0</v>
      </c>
      <c r="H668" s="180">
        <f>(H628/H612)*C60</f>
        <v>162254.22784180063</v>
      </c>
      <c r="I668" s="180">
        <f>(I629/I612)*C78</f>
        <v>83800.192157258105</v>
      </c>
      <c r="J668" s="180">
        <f>(J630/J612)*C79</f>
        <v>2313.654790379022</v>
      </c>
      <c r="K668" s="180">
        <f>(K644/K612)*C75</f>
        <v>146201.05984919835</v>
      </c>
      <c r="L668" s="180">
        <f>(L647/L612)*C80</f>
        <v>222384.07963675456</v>
      </c>
      <c r="M668" s="180">
        <f t="shared" ref="M668:M713" si="20">ROUND(SUM(D668:L668),0)</f>
        <v>1971151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0</v>
      </c>
      <c r="D669" s="180">
        <f>(D615/D612)*D76</f>
        <v>0</v>
      </c>
      <c r="E669" s="180">
        <f>(E623/E612)*SUM(C669:D669)</f>
        <v>0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0</v>
      </c>
      <c r="L669" s="180">
        <f>(L647/L612)*D80</f>
        <v>0</v>
      </c>
      <c r="M669" s="180">
        <f t="shared" si="20"/>
        <v>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14265270.5</v>
      </c>
      <c r="D670" s="180">
        <f>(D615/D612)*E76</f>
        <v>3095988.3921838705</v>
      </c>
      <c r="E670" s="180">
        <f>(E623/E612)*SUM(C670:D670)</f>
        <v>3421706.2657746207</v>
      </c>
      <c r="F670" s="180">
        <f>(F624/F612)*E64</f>
        <v>0</v>
      </c>
      <c r="G670" s="180">
        <f>(G625/G612)*E77</f>
        <v>0</v>
      </c>
      <c r="H670" s="180">
        <f>(H628/H612)*E60</f>
        <v>991011.85653911973</v>
      </c>
      <c r="I670" s="180">
        <f>(I629/I612)*E78</f>
        <v>679403.0924258522</v>
      </c>
      <c r="J670" s="180">
        <f>(J630/J612)*E79</f>
        <v>5523.0714129761918</v>
      </c>
      <c r="K670" s="180">
        <f>(K644/K612)*E75</f>
        <v>723007.8108821864</v>
      </c>
      <c r="L670" s="180">
        <f>(L647/L612)*E80</f>
        <v>1031676.6498590264</v>
      </c>
      <c r="M670" s="180">
        <f t="shared" si="20"/>
        <v>9948317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0</v>
      </c>
      <c r="D671" s="180">
        <f>(D615/D612)*F76</f>
        <v>0</v>
      </c>
      <c r="E671" s="180">
        <f>(E623/E612)*SUM(C671:D671)</f>
        <v>0</v>
      </c>
      <c r="F671" s="180">
        <f>(F624/F612)*F64</f>
        <v>0</v>
      </c>
      <c r="G671" s="180">
        <f>(G625/G612)*F77</f>
        <v>0</v>
      </c>
      <c r="H671" s="180">
        <f>(H628/H612)*F60</f>
        <v>0</v>
      </c>
      <c r="I671" s="180">
        <f>(I629/I612)*F78</f>
        <v>0</v>
      </c>
      <c r="J671" s="180">
        <f>(J630/J612)*F79</f>
        <v>0</v>
      </c>
      <c r="K671" s="180">
        <f>(K644/K612)*F75</f>
        <v>0</v>
      </c>
      <c r="L671" s="180">
        <f>(L647/L612)*F80</f>
        <v>0</v>
      </c>
      <c r="M671" s="180">
        <f t="shared" si="20"/>
        <v>0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0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0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0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0</v>
      </c>
      <c r="D675" s="180">
        <f>(D615/D612)*J76</f>
        <v>0</v>
      </c>
      <c r="E675" s="180">
        <f>(E623/E612)*SUM(C675:D675)</f>
        <v>0</v>
      </c>
      <c r="F675" s="180">
        <f>(F624/F612)*J64</f>
        <v>0</v>
      </c>
      <c r="G675" s="180">
        <f>(G625/G612)*J77</f>
        <v>0</v>
      </c>
      <c r="H675" s="180">
        <f>(H628/H612)*J60</f>
        <v>0</v>
      </c>
      <c r="I675" s="180">
        <f>(I629/I612)*J78</f>
        <v>0</v>
      </c>
      <c r="J675" s="180">
        <f>(J630/J612)*J79</f>
        <v>0</v>
      </c>
      <c r="K675" s="180">
        <f>(K644/K612)*J75</f>
        <v>0</v>
      </c>
      <c r="L675" s="180">
        <f>(L647/L612)*J80</f>
        <v>0</v>
      </c>
      <c r="M675" s="180">
        <f t="shared" si="20"/>
        <v>0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0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0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0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151422.55000000002</v>
      </c>
      <c r="D679" s="180">
        <f>(D615/D612)*N76</f>
        <v>0</v>
      </c>
      <c r="E679" s="180">
        <f>(E623/E612)*SUM(C679:D679)</f>
        <v>29843.658880510833</v>
      </c>
      <c r="F679" s="180">
        <f>(F624/F612)*N64</f>
        <v>0</v>
      </c>
      <c r="G679" s="180">
        <f>(G625/G612)*N77</f>
        <v>0</v>
      </c>
      <c r="H679" s="180">
        <f>(H628/H612)*N60</f>
        <v>10382.367084963338</v>
      </c>
      <c r="I679" s="180">
        <f>(I629/I612)*N78</f>
        <v>0</v>
      </c>
      <c r="J679" s="180">
        <f>(J630/J612)*N79</f>
        <v>13.50875280127894</v>
      </c>
      <c r="K679" s="180">
        <f>(K644/K612)*N75</f>
        <v>5351.6095175847167</v>
      </c>
      <c r="L679" s="180">
        <f>(L647/L612)*N80</f>
        <v>0</v>
      </c>
      <c r="M679" s="180">
        <f t="shared" si="20"/>
        <v>45591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0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23583090.483167794</v>
      </c>
      <c r="D681" s="180">
        <f>(D615/D612)*P76</f>
        <v>1128581.6393831654</v>
      </c>
      <c r="E681" s="180">
        <f>(E623/E612)*SUM(C681:D681)</f>
        <v>4870388.9426802015</v>
      </c>
      <c r="F681" s="180">
        <f>(F624/F612)*P64</f>
        <v>0</v>
      </c>
      <c r="G681" s="180">
        <f>(G625/G612)*P77</f>
        <v>0</v>
      </c>
      <c r="H681" s="180">
        <f>(H628/H612)*P60</f>
        <v>797553.87574862223</v>
      </c>
      <c r="I681" s="180">
        <f>(I629/I612)*P78</f>
        <v>247016.702201748</v>
      </c>
      <c r="J681" s="180">
        <f>(J630/J612)*P79</f>
        <v>22045.065217900454</v>
      </c>
      <c r="K681" s="180">
        <f>(K644/K612)*P75</f>
        <v>2270146.075978097</v>
      </c>
      <c r="L681" s="180">
        <f>(L647/L612)*P80</f>
        <v>701554.46003512037</v>
      </c>
      <c r="M681" s="180">
        <f t="shared" si="20"/>
        <v>10037287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2544242.7100000004</v>
      </c>
      <c r="D682" s="180">
        <f>(D615/D612)*Q76</f>
        <v>330616.20197736839</v>
      </c>
      <c r="E682" s="180">
        <f>(E623/E612)*SUM(C682:D682)</f>
        <v>566601.92751112115</v>
      </c>
      <c r="F682" s="180">
        <f>(F624/F612)*Q64</f>
        <v>0</v>
      </c>
      <c r="G682" s="180">
        <f>(G625/G612)*Q77</f>
        <v>0</v>
      </c>
      <c r="H682" s="180">
        <f>(H628/H612)*Q60</f>
        <v>135639.26209144172</v>
      </c>
      <c r="I682" s="180">
        <f>(I629/I612)*Q78</f>
        <v>72363.151283900632</v>
      </c>
      <c r="J682" s="180">
        <f>(J630/J612)*Q79</f>
        <v>0</v>
      </c>
      <c r="K682" s="180">
        <f>(K644/K612)*Q75</f>
        <v>195743.35365545598</v>
      </c>
      <c r="L682" s="180">
        <f>(L647/L612)*Q80</f>
        <v>170857.21798137587</v>
      </c>
      <c r="M682" s="180">
        <f t="shared" si="20"/>
        <v>1471821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0</v>
      </c>
      <c r="D683" s="180">
        <f>(D615/D612)*R76</f>
        <v>0</v>
      </c>
      <c r="E683" s="180">
        <f>(E623/E612)*SUM(C683:D683)</f>
        <v>0</v>
      </c>
      <c r="F683" s="180">
        <f>(F624/F612)*R64</f>
        <v>0</v>
      </c>
      <c r="G683" s="180">
        <f>(G625/G612)*R77</f>
        <v>0</v>
      </c>
      <c r="H683" s="180">
        <f>(H628/H612)*R60</f>
        <v>0</v>
      </c>
      <c r="I683" s="180">
        <f>(I629/I612)*R78</f>
        <v>0</v>
      </c>
      <c r="J683" s="180">
        <f>(J630/J612)*R79</f>
        <v>0</v>
      </c>
      <c r="K683" s="180">
        <f>(K644/K612)*R75</f>
        <v>0</v>
      </c>
      <c r="L683" s="180">
        <f>(L647/L612)*R80</f>
        <v>0</v>
      </c>
      <c r="M683" s="180">
        <f t="shared" si="20"/>
        <v>0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1175555.5143583999</v>
      </c>
      <c r="D684" s="180">
        <f>(D615/D612)*S76</f>
        <v>442067.86726430035</v>
      </c>
      <c r="E684" s="180">
        <f>(E623/E612)*SUM(C684:D684)</f>
        <v>318815.13287344755</v>
      </c>
      <c r="F684" s="180">
        <f>(F624/F612)*S64</f>
        <v>0</v>
      </c>
      <c r="G684" s="180">
        <f>(G625/G612)*S77</f>
        <v>0</v>
      </c>
      <c r="H684" s="180">
        <f>(H628/H612)*S60</f>
        <v>136307.75207836009</v>
      </c>
      <c r="I684" s="180">
        <f>(I629/I612)*S78</f>
        <v>96756.976110891337</v>
      </c>
      <c r="J684" s="180">
        <f>(J630/J612)*S79</f>
        <v>824.70955024037266</v>
      </c>
      <c r="K684" s="180">
        <f>(K644/K612)*S75</f>
        <v>0</v>
      </c>
      <c r="L684" s="180">
        <f>(L647/L612)*S80</f>
        <v>0</v>
      </c>
      <c r="M684" s="180">
        <f t="shared" si="20"/>
        <v>994772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388425.45</v>
      </c>
      <c r="D685" s="180">
        <f>(D615/D612)*T76</f>
        <v>0</v>
      </c>
      <c r="E685" s="180">
        <f>(E623/E612)*SUM(C685:D685)</f>
        <v>76554.229408426399</v>
      </c>
      <c r="F685" s="180">
        <f>(F624/F612)*T64</f>
        <v>0</v>
      </c>
      <c r="G685" s="180">
        <f>(G625/G612)*T77</f>
        <v>0</v>
      </c>
      <c r="H685" s="180">
        <f>(H628/H612)*T60</f>
        <v>24273.362406351171</v>
      </c>
      <c r="I685" s="180">
        <f>(I629/I612)*T78</f>
        <v>0</v>
      </c>
      <c r="J685" s="180">
        <f>(J630/J612)*T79</f>
        <v>0</v>
      </c>
      <c r="K685" s="180">
        <f>(K644/K612)*T75</f>
        <v>40492.312571216273</v>
      </c>
      <c r="L685" s="180">
        <f>(L647/L612)*T80</f>
        <v>35584.785029729428</v>
      </c>
      <c r="M685" s="180">
        <f t="shared" si="20"/>
        <v>176905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4539160.8100000005</v>
      </c>
      <c r="D686" s="180">
        <f>(D615/D612)*U76</f>
        <v>863483.34926776343</v>
      </c>
      <c r="E686" s="180">
        <f>(E623/E612)*SUM(C686:D686)</f>
        <v>1064799.5912231789</v>
      </c>
      <c r="F686" s="180">
        <f>(F624/F612)*U64</f>
        <v>0</v>
      </c>
      <c r="G686" s="180">
        <f>(G625/G612)*U77</f>
        <v>0</v>
      </c>
      <c r="H686" s="180">
        <f>(H628/H612)*U60</f>
        <v>198722.81153492758</v>
      </c>
      <c r="I686" s="180">
        <f>(I629/I612)*U78</f>
        <v>188993.6907522445</v>
      </c>
      <c r="J686" s="180">
        <f>(J630/J612)*U79</f>
        <v>0</v>
      </c>
      <c r="K686" s="180">
        <f>(K644/K612)*U75</f>
        <v>564946.26122546254</v>
      </c>
      <c r="L686" s="180">
        <f>(L647/L612)*U80</f>
        <v>0</v>
      </c>
      <c r="M686" s="180">
        <f t="shared" si="20"/>
        <v>2880946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0</v>
      </c>
      <c r="D687" s="180">
        <f>(D615/D612)*V76</f>
        <v>0</v>
      </c>
      <c r="E687" s="180">
        <f>(E623/E612)*SUM(C687:D687)</f>
        <v>0</v>
      </c>
      <c r="F687" s="180">
        <f>(F624/F612)*V64</f>
        <v>0</v>
      </c>
      <c r="G687" s="180">
        <f>(G625/G612)*V77</f>
        <v>0</v>
      </c>
      <c r="H687" s="180">
        <f>(H628/H612)*V60</f>
        <v>0</v>
      </c>
      <c r="I687" s="180">
        <f>(I629/I612)*V78</f>
        <v>0</v>
      </c>
      <c r="J687" s="180">
        <f>(J630/J612)*V79</f>
        <v>0</v>
      </c>
      <c r="K687" s="180">
        <f>(K644/K612)*V75</f>
        <v>0</v>
      </c>
      <c r="L687" s="180">
        <f>(L647/L612)*V80</f>
        <v>0</v>
      </c>
      <c r="M687" s="180">
        <f t="shared" si="20"/>
        <v>0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0</v>
      </c>
      <c r="D688" s="180">
        <f>(D615/D612)*W76</f>
        <v>0</v>
      </c>
      <c r="E688" s="180">
        <f>(E623/E612)*SUM(C688:D688)</f>
        <v>0</v>
      </c>
      <c r="F688" s="180">
        <f>(F624/F612)*W64</f>
        <v>0</v>
      </c>
      <c r="G688" s="180">
        <f>(G625/G612)*W77</f>
        <v>0</v>
      </c>
      <c r="H688" s="180">
        <f>(H628/H612)*W60</f>
        <v>0</v>
      </c>
      <c r="I688" s="180">
        <f>(I629/I612)*W78</f>
        <v>0</v>
      </c>
      <c r="J688" s="180">
        <f>(J630/J612)*W79</f>
        <v>0</v>
      </c>
      <c r="K688" s="180">
        <f>(K644/K612)*W75</f>
        <v>0</v>
      </c>
      <c r="L688" s="180">
        <f>(L647/L612)*W80</f>
        <v>0</v>
      </c>
      <c r="M688" s="180">
        <f t="shared" si="20"/>
        <v>0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910803.59</v>
      </c>
      <c r="D689" s="180">
        <f>(D615/D612)*X76</f>
        <v>46378.8479348974</v>
      </c>
      <c r="E689" s="180">
        <f>(E623/E612)*SUM(C689:D689)</f>
        <v>188649.749750911</v>
      </c>
      <c r="F689" s="180">
        <f>(F624/F612)*X64</f>
        <v>0</v>
      </c>
      <c r="G689" s="180">
        <f>(G625/G612)*X77</f>
        <v>0</v>
      </c>
      <c r="H689" s="180">
        <f>(H628/H612)*X60</f>
        <v>36495.021150236716</v>
      </c>
      <c r="I689" s="180">
        <f>(I629/I612)*X78</f>
        <v>10151.104420816429</v>
      </c>
      <c r="J689" s="180">
        <f>(J630/J612)*X79</f>
        <v>1946.1660994987462</v>
      </c>
      <c r="K689" s="180">
        <f>(K644/K612)*X75</f>
        <v>835325.1085269578</v>
      </c>
      <c r="L689" s="180">
        <f>(L647/L612)*X80</f>
        <v>0</v>
      </c>
      <c r="M689" s="180">
        <f t="shared" si="20"/>
        <v>1118946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4985942.24</v>
      </c>
      <c r="D690" s="180">
        <f>(D615/D612)*Y76</f>
        <v>1133922.7735023475</v>
      </c>
      <c r="E690" s="180">
        <f>(E623/E612)*SUM(C690:D690)</f>
        <v>1206155.6476082122</v>
      </c>
      <c r="F690" s="180">
        <f>(F624/F612)*Y64</f>
        <v>0</v>
      </c>
      <c r="G690" s="180">
        <f>(G625/G612)*Y77</f>
        <v>0</v>
      </c>
      <c r="H690" s="180">
        <f>(H628/H612)*Y60</f>
        <v>220669.67771561947</v>
      </c>
      <c r="I690" s="180">
        <f>(I629/I612)*Y78</f>
        <v>293680.6083204723</v>
      </c>
      <c r="J690" s="180">
        <f>(J630/J612)*Y79</f>
        <v>2364.4642657179907</v>
      </c>
      <c r="K690" s="180">
        <f>(K644/K612)*Y75</f>
        <v>631892.590127968</v>
      </c>
      <c r="L690" s="180">
        <f>(L647/L612)*Y80</f>
        <v>16591.73999567387</v>
      </c>
      <c r="M690" s="180">
        <f t="shared" si="20"/>
        <v>3505278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0</v>
      </c>
      <c r="D691" s="180">
        <f>(D615/D612)*Z76</f>
        <v>0</v>
      </c>
      <c r="E691" s="180">
        <f>(E623/E612)*SUM(C691:D691)</f>
        <v>0</v>
      </c>
      <c r="F691" s="180">
        <f>(F624/F612)*Z64</f>
        <v>0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0</v>
      </c>
      <c r="L691" s="180">
        <f>(L647/L612)*Z80</f>
        <v>0</v>
      </c>
      <c r="M691" s="180">
        <f t="shared" si="20"/>
        <v>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631668.57999999984</v>
      </c>
      <c r="D692" s="180">
        <f>(D615/D612)*AA76</f>
        <v>0</v>
      </c>
      <c r="E692" s="180">
        <f>(E623/E612)*SUM(C692:D692)</f>
        <v>124494.67815101953</v>
      </c>
      <c r="F692" s="180">
        <f>(F624/F612)*AA64</f>
        <v>0</v>
      </c>
      <c r="G692" s="180">
        <f>(G625/G612)*AA77</f>
        <v>0</v>
      </c>
      <c r="H692" s="180">
        <f>(H628/H612)*AA60</f>
        <v>17199.45423969554</v>
      </c>
      <c r="I692" s="180">
        <f>(I629/I612)*AA78</f>
        <v>11047.36316046625</v>
      </c>
      <c r="J692" s="180">
        <f>(J630/J612)*AA79</f>
        <v>1912.5771205635649</v>
      </c>
      <c r="K692" s="180">
        <f>(K644/K612)*AA75</f>
        <v>57839.300474048032</v>
      </c>
      <c r="L692" s="180">
        <f>(L647/L612)*AA80</f>
        <v>6.6380236029901472</v>
      </c>
      <c r="M692" s="180">
        <f t="shared" si="20"/>
        <v>212500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10451191.379999999</v>
      </c>
      <c r="D693" s="180">
        <f>(D615/D612)*AB76</f>
        <v>331862.46660517756</v>
      </c>
      <c r="E693" s="180">
        <f>(E623/E612)*SUM(C693:D693)</f>
        <v>2125217.0214295364</v>
      </c>
      <c r="F693" s="180">
        <f>(F624/F612)*AB64</f>
        <v>0</v>
      </c>
      <c r="G693" s="180">
        <f>(G625/G612)*AB77</f>
        <v>0</v>
      </c>
      <c r="H693" s="180">
        <f>(H628/H612)*AB60</f>
        <v>219260.93892962771</v>
      </c>
      <c r="I693" s="180">
        <f>(I629/I612)*AB78</f>
        <v>76357.347841035691</v>
      </c>
      <c r="J693" s="180">
        <f>(J630/J612)*AB79</f>
        <v>0</v>
      </c>
      <c r="K693" s="180">
        <f>(K644/K612)*AB75</f>
        <v>1422827.4085106028</v>
      </c>
      <c r="L693" s="180">
        <f>(L647/L612)*AB80</f>
        <v>0</v>
      </c>
      <c r="M693" s="180">
        <f t="shared" si="20"/>
        <v>4175525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1619070.4700000002</v>
      </c>
      <c r="D694" s="180">
        <f>(D615/D612)*AC76</f>
        <v>103796.03971610435</v>
      </c>
      <c r="E694" s="180">
        <f>(E623/E612)*SUM(C694:D694)</f>
        <v>339557.35399135546</v>
      </c>
      <c r="F694" s="180">
        <f>(F624/F612)*AC64</f>
        <v>0</v>
      </c>
      <c r="G694" s="180">
        <f>(G625/G612)*AC77</f>
        <v>0</v>
      </c>
      <c r="H694" s="180">
        <f>(H628/H612)*AC60</f>
        <v>104375.08066935133</v>
      </c>
      <c r="I694" s="180">
        <f>(I629/I612)*AC78</f>
        <v>22718.210661558463</v>
      </c>
      <c r="J694" s="180">
        <f>(J630/J612)*AC79</f>
        <v>0</v>
      </c>
      <c r="K694" s="180">
        <f>(K644/K612)*AC75</f>
        <v>287978.86395933613</v>
      </c>
      <c r="L694" s="180">
        <f>(L647/L612)*AC80</f>
        <v>0</v>
      </c>
      <c r="M694" s="180">
        <f t="shared" si="20"/>
        <v>858426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0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1988367.59</v>
      </c>
      <c r="D696" s="180">
        <f>(D615/D612)*AE76</f>
        <v>741082.35903650837</v>
      </c>
      <c r="E696" s="180">
        <f>(E623/E612)*SUM(C696:D696)</f>
        <v>537943.47810463654</v>
      </c>
      <c r="F696" s="180">
        <f>(F624/F612)*AE64</f>
        <v>0</v>
      </c>
      <c r="G696" s="180">
        <f>(G625/G612)*AE77</f>
        <v>0</v>
      </c>
      <c r="H696" s="180">
        <f>(H628/H612)*AE60</f>
        <v>110285.74072317731</v>
      </c>
      <c r="I696" s="180">
        <f>(I629/I612)*AE78</f>
        <v>132509.90626866132</v>
      </c>
      <c r="J696" s="180">
        <f>(J630/J612)*AE79</f>
        <v>746.31967264507728</v>
      </c>
      <c r="K696" s="180">
        <f>(K644/K612)*AE75</f>
        <v>88939.379830730046</v>
      </c>
      <c r="L696" s="180">
        <f>(L647/L612)*AE80</f>
        <v>0</v>
      </c>
      <c r="M696" s="180">
        <f t="shared" si="20"/>
        <v>1611507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0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11665838.810000002</v>
      </c>
      <c r="D698" s="180">
        <f>(D615/D612)*AG76</f>
        <v>898912.87225833768</v>
      </c>
      <c r="E698" s="180">
        <f>(E623/E612)*SUM(C698:D698)</f>
        <v>2476369.3592773499</v>
      </c>
      <c r="F698" s="180">
        <f>(F624/F612)*AG64</f>
        <v>0</v>
      </c>
      <c r="G698" s="180">
        <f>(G625/G612)*AG77</f>
        <v>0</v>
      </c>
      <c r="H698" s="180">
        <f>(H628/H612)*AG60</f>
        <v>608628.03046265629</v>
      </c>
      <c r="I698" s="180">
        <f>(I629/I612)*AG78</f>
        <v>196748.27723877988</v>
      </c>
      <c r="J698" s="180">
        <f>(J630/J612)*AG79</f>
        <v>16001.595848514937</v>
      </c>
      <c r="K698" s="180">
        <f>(K644/K612)*AG75</f>
        <v>1545764.3083546699</v>
      </c>
      <c r="L698" s="180">
        <f>(L647/L612)*AG80</f>
        <v>615172.19938350888</v>
      </c>
      <c r="M698" s="180">
        <f t="shared" si="20"/>
        <v>6357597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0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0</v>
      </c>
      <c r="D700" s="180">
        <f>(D615/D612)*AI76</f>
        <v>0</v>
      </c>
      <c r="E700" s="180">
        <f>(E623/E612)*SUM(C700:D700)</f>
        <v>0</v>
      </c>
      <c r="F700" s="180">
        <f>(F624/F612)*AI64</f>
        <v>0</v>
      </c>
      <c r="G700" s="180">
        <f>(G625/G612)*AI77</f>
        <v>0</v>
      </c>
      <c r="H700" s="180">
        <f>(H628/H612)*AI60</f>
        <v>0</v>
      </c>
      <c r="I700" s="180">
        <f>(I629/I612)*AI78</f>
        <v>0</v>
      </c>
      <c r="J700" s="180">
        <f>(J630/J612)*AI79</f>
        <v>0</v>
      </c>
      <c r="K700" s="180">
        <f>(K644/K612)*AI75</f>
        <v>0</v>
      </c>
      <c r="L700" s="180">
        <f>(L647/L612)*AI80</f>
        <v>0</v>
      </c>
      <c r="M700" s="180">
        <f t="shared" si="20"/>
        <v>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1210748.28</v>
      </c>
      <c r="D701" s="180">
        <f>(D615/D612)*AJ76</f>
        <v>0</v>
      </c>
      <c r="E701" s="180">
        <f>(E623/E612)*SUM(C701:D701)</f>
        <v>238624.68739619837</v>
      </c>
      <c r="F701" s="180">
        <f>(F624/F612)*AJ64</f>
        <v>0</v>
      </c>
      <c r="G701" s="180">
        <f>(G625/G612)*AJ77</f>
        <v>0</v>
      </c>
      <c r="H701" s="180">
        <f>(H628/H612)*AJ60</f>
        <v>55144.758751382207</v>
      </c>
      <c r="I701" s="180">
        <f>(I629/I612)*AJ78</f>
        <v>0</v>
      </c>
      <c r="J701" s="180">
        <f>(J630/J612)*AJ79</f>
        <v>0</v>
      </c>
      <c r="K701" s="180">
        <f>(K644/K612)*AJ75</f>
        <v>40942.471609246306</v>
      </c>
      <c r="L701" s="180">
        <f>(L647/L612)*AJ80</f>
        <v>55251.589459488496</v>
      </c>
      <c r="M701" s="180">
        <f t="shared" si="20"/>
        <v>389964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347885.94</v>
      </c>
      <c r="D702" s="180">
        <f>(D615/D612)*AK76</f>
        <v>87149.505044653648</v>
      </c>
      <c r="E702" s="180">
        <f>(E623/E612)*SUM(C702:D702)</f>
        <v>85740.528229407442</v>
      </c>
      <c r="F702" s="180">
        <f>(F624/F612)*AK64</f>
        <v>0</v>
      </c>
      <c r="G702" s="180">
        <f>(G625/G612)*AK77</f>
        <v>0</v>
      </c>
      <c r="H702" s="180">
        <f>(H628/H612)*AK60</f>
        <v>21637.170254548913</v>
      </c>
      <c r="I702" s="180">
        <f>(I629/I612)*AK78</f>
        <v>13340.616500831115</v>
      </c>
      <c r="J702" s="180">
        <f>(J630/J612)*AK79</f>
        <v>0</v>
      </c>
      <c r="K702" s="180">
        <f>(K644/K612)*AK75</f>
        <v>19638.764772049028</v>
      </c>
      <c r="L702" s="180">
        <f>(L647/L612)*AK80</f>
        <v>0</v>
      </c>
      <c r="M702" s="180">
        <f t="shared" si="20"/>
        <v>227507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86773.699999999983</v>
      </c>
      <c r="D703" s="180">
        <f>(D615/D612)*AL76</f>
        <v>43619.261973320012</v>
      </c>
      <c r="E703" s="180">
        <f>(E623/E612)*SUM(C703:D703)</f>
        <v>25698.966749346</v>
      </c>
      <c r="F703" s="180">
        <f>(F624/F612)*AL64</f>
        <v>0</v>
      </c>
      <c r="G703" s="180">
        <f>(G625/G612)*AL77</f>
        <v>0</v>
      </c>
      <c r="H703" s="180">
        <f>(H628/H612)*AL60</f>
        <v>5733.1514132318462</v>
      </c>
      <c r="I703" s="180">
        <f>(I629/I612)*AL78</f>
        <v>6670.3082504155573</v>
      </c>
      <c r="J703" s="180">
        <f>(J630/J612)*AL79</f>
        <v>0</v>
      </c>
      <c r="K703" s="180">
        <f>(K644/K612)*AL75</f>
        <v>6209.1681551093925</v>
      </c>
      <c r="L703" s="180">
        <f>(L647/L612)*AL80</f>
        <v>0</v>
      </c>
      <c r="M703" s="180">
        <f t="shared" si="20"/>
        <v>87931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0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0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0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0</v>
      </c>
      <c r="D707" s="180">
        <f>(D615/D612)*AP76</f>
        <v>0</v>
      </c>
      <c r="E707" s="180">
        <f>(E623/E612)*SUM(C707:D707)</f>
        <v>0</v>
      </c>
      <c r="F707" s="180">
        <f>(F624/F612)*AP64</f>
        <v>0</v>
      </c>
      <c r="G707" s="180">
        <f>(G625/G612)*AP77</f>
        <v>0</v>
      </c>
      <c r="H707" s="180">
        <f>(H628/H612)*AP60</f>
        <v>0</v>
      </c>
      <c r="I707" s="180">
        <f>(I629/I612)*AP78</f>
        <v>0</v>
      </c>
      <c r="J707" s="180">
        <f>(J630/J612)*AP79</f>
        <v>0</v>
      </c>
      <c r="K707" s="180">
        <f>(K644/K612)*AP75</f>
        <v>0</v>
      </c>
      <c r="L707" s="180">
        <f>(L647/L612)*AP80</f>
        <v>0</v>
      </c>
      <c r="M707" s="180">
        <f t="shared" si="20"/>
        <v>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0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0</v>
      </c>
      <c r="D709" s="180">
        <f>(D615/D612)*AR76</f>
        <v>0</v>
      </c>
      <c r="E709" s="180">
        <f>(E623/E612)*SUM(C709:D709)</f>
        <v>0</v>
      </c>
      <c r="F709" s="180">
        <f>(F624/F612)*AR64</f>
        <v>0</v>
      </c>
      <c r="G709" s="180">
        <f>(G625/G612)*AR77</f>
        <v>0</v>
      </c>
      <c r="H709" s="180">
        <f>(H628/H612)*AR60</f>
        <v>0</v>
      </c>
      <c r="I709" s="180">
        <f>(I629/I612)*AR78</f>
        <v>0</v>
      </c>
      <c r="J709" s="180">
        <f>(J630/J612)*AR79</f>
        <v>0</v>
      </c>
      <c r="K709" s="180">
        <f>(K644/K612)*AR75</f>
        <v>0</v>
      </c>
      <c r="L709" s="180">
        <f>(L647/L612)*AR80</f>
        <v>0</v>
      </c>
      <c r="M709" s="180">
        <f t="shared" si="20"/>
        <v>0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0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0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0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2126266.7232000004</v>
      </c>
      <c r="D713" s="180">
        <f>(D615/D612)*AV76</f>
        <v>277471.91749150708</v>
      </c>
      <c r="E713" s="180">
        <f>(E623/E612)*SUM(C713:D713)</f>
        <v>473749.49127920606</v>
      </c>
      <c r="F713" s="180">
        <f>(F624/F612)*AV64</f>
        <v>0</v>
      </c>
      <c r="G713" s="180">
        <f>(G625/G612)*AV77</f>
        <v>0</v>
      </c>
      <c r="H713" s="180">
        <f>(H628/H612)*AV60</f>
        <v>203217.1792435876</v>
      </c>
      <c r="I713" s="180">
        <f>(I629/I612)*AV78</f>
        <v>60731.271554097533</v>
      </c>
      <c r="J713" s="180">
        <f>(J630/J612)*AV79</f>
        <v>1246.2386205499829</v>
      </c>
      <c r="K713" s="180">
        <f>(K644/K612)*AV75</f>
        <v>98653.302922257019</v>
      </c>
      <c r="L713" s="180">
        <f>(L647/L612)*AV80</f>
        <v>4530.451109040775</v>
      </c>
      <c r="M713" s="180">
        <f t="shared" si="20"/>
        <v>1119600</v>
      </c>
      <c r="N713" s="199" t="s">
        <v>741</v>
      </c>
    </row>
    <row r="715" spans="1:83" ht="12.6" customHeight="1" x14ac:dyDescent="0.25">
      <c r="C715" s="180">
        <f>SUM(C614:C647)+SUM(C668:C713)</f>
        <v>134408806.36499959</v>
      </c>
      <c r="D715" s="180">
        <f>SUM(D616:D647)+SUM(D668:D713)</f>
        <v>12471993.262799997</v>
      </c>
      <c r="E715" s="180">
        <f>SUM(E624:E647)+SUM(E668:E713)</f>
        <v>22129058.650627289</v>
      </c>
      <c r="F715" s="180">
        <f>SUM(F625:F648)+SUM(F668:F713)</f>
        <v>0</v>
      </c>
      <c r="G715" s="180">
        <f>SUM(G626:G647)+SUM(G668:G713)</f>
        <v>0</v>
      </c>
      <c r="H715" s="180">
        <f>SUM(H629:H647)+SUM(H668:H713)</f>
        <v>4384780.6721604485</v>
      </c>
      <c r="I715" s="180">
        <f>SUM(I630:I647)+SUM(I668:I713)</f>
        <v>2243960.0838784063</v>
      </c>
      <c r="J715" s="180">
        <f>SUM(J631:J647)+SUM(J668:J713)</f>
        <v>54937.371351787624</v>
      </c>
      <c r="K715" s="180">
        <f>SUM(K668:K713)</f>
        <v>8981899.1509221736</v>
      </c>
      <c r="L715" s="180">
        <f>SUM(L668:L713)</f>
        <v>2853609.8105133218</v>
      </c>
      <c r="M715" s="180">
        <f>SUM(M668:M713)</f>
        <v>47191571</v>
      </c>
      <c r="N715" s="198" t="s">
        <v>742</v>
      </c>
    </row>
    <row r="716" spans="1:83" ht="12.6" customHeight="1" x14ac:dyDescent="0.25">
      <c r="C716" s="180">
        <f>CE71</f>
        <v>134408806.36499959</v>
      </c>
      <c r="D716" s="180">
        <f>D615</f>
        <v>12471993.262800001</v>
      </c>
      <c r="E716" s="180">
        <f>E623</f>
        <v>22129058.650627285</v>
      </c>
      <c r="F716" s="180">
        <f>F624</f>
        <v>0</v>
      </c>
      <c r="G716" s="180">
        <f>G625</f>
        <v>0</v>
      </c>
      <c r="H716" s="180">
        <f>H628</f>
        <v>4384780.6721604485</v>
      </c>
      <c r="I716" s="180">
        <f>I629</f>
        <v>2243960.0838784059</v>
      </c>
      <c r="J716" s="180">
        <f>J630</f>
        <v>54937.371351787617</v>
      </c>
      <c r="K716" s="180">
        <f>K644</f>
        <v>8981899.1509221774</v>
      </c>
      <c r="L716" s="180">
        <f>L647</f>
        <v>2853609.8105133213</v>
      </c>
      <c r="M716" s="180">
        <f>C648</f>
        <v>47191569.304273389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6"/>
      <c r="C720" s="276"/>
      <c r="D720" s="276"/>
      <c r="E720" s="276"/>
      <c r="F720" s="276"/>
      <c r="G720" s="276"/>
      <c r="H720" s="276"/>
      <c r="I720" s="276"/>
      <c r="J720" s="276"/>
      <c r="K720" s="276"/>
      <c r="L720" s="276"/>
      <c r="M720" s="276"/>
      <c r="N720" s="276"/>
      <c r="O720" s="276"/>
      <c r="P720" s="276"/>
      <c r="Q720" s="276"/>
      <c r="R720" s="276"/>
      <c r="S720" s="276"/>
      <c r="T720" s="276"/>
      <c r="U720" s="276"/>
      <c r="V720" s="276"/>
      <c r="W720" s="276"/>
      <c r="X720" s="276"/>
      <c r="Y720" s="276"/>
      <c r="Z720" s="276"/>
      <c r="AA720" s="276"/>
      <c r="AB720" s="276"/>
      <c r="AC720" s="276"/>
      <c r="AD720" s="276"/>
      <c r="AE720" s="276"/>
      <c r="AF720" s="276"/>
      <c r="AG720" s="276"/>
      <c r="AH720" s="276"/>
      <c r="AI720" s="276"/>
      <c r="AJ720" s="276"/>
      <c r="AK720" s="276"/>
      <c r="AL720" s="276"/>
      <c r="AM720" s="276"/>
      <c r="AN720" s="276"/>
      <c r="AO720" s="276"/>
      <c r="AP720" s="276"/>
      <c r="AQ720" s="276"/>
      <c r="AR720" s="276"/>
      <c r="AS720" s="276"/>
      <c r="AT720" s="276"/>
      <c r="AU720" s="276"/>
      <c r="AV720" s="276"/>
      <c r="AW720" s="276"/>
      <c r="AX720" s="276"/>
      <c r="AY720" s="276"/>
      <c r="AZ720" s="276"/>
      <c r="BA720" s="276"/>
      <c r="BB720" s="276"/>
      <c r="BC720" s="276"/>
      <c r="BD720" s="276"/>
      <c r="BE720" s="276"/>
      <c r="BF720" s="276"/>
      <c r="BG720" s="276"/>
      <c r="BH720" s="276"/>
      <c r="BI720" s="276"/>
      <c r="BJ720" s="276"/>
      <c r="BK720" s="276"/>
      <c r="BL720" s="276"/>
      <c r="BM720" s="276"/>
      <c r="BN720" s="276"/>
      <c r="BO720" s="276"/>
      <c r="BP720" s="276"/>
      <c r="BQ720" s="276"/>
      <c r="BR720" s="276"/>
      <c r="BS720" s="276"/>
      <c r="BT720" s="276"/>
      <c r="BU720" s="276"/>
      <c r="BV720" s="276"/>
      <c r="BW720" s="276"/>
      <c r="BX720" s="276"/>
      <c r="BY720" s="276"/>
      <c r="BZ720" s="276"/>
      <c r="CA720" s="276"/>
      <c r="CB720" s="276"/>
      <c r="CC720" s="276"/>
      <c r="CD720" s="276"/>
      <c r="CE720" s="276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132*2017*A</v>
      </c>
      <c r="B722" s="276">
        <f>ROUND(C165,0)</f>
        <v>3236285</v>
      </c>
      <c r="C722" s="276">
        <f>ROUND(C166,0)</f>
        <v>159982</v>
      </c>
      <c r="D722" s="276">
        <f>ROUND(C167,0)</f>
        <v>488156</v>
      </c>
      <c r="E722" s="276">
        <f>ROUND(C168,0)</f>
        <v>5430767</v>
      </c>
      <c r="F722" s="276">
        <f>ROUND(C169,0)</f>
        <v>48792</v>
      </c>
      <c r="G722" s="276">
        <f>ROUND(C170,0)</f>
        <v>2129656</v>
      </c>
      <c r="H722" s="276">
        <f>ROUND(C171+C172,0)</f>
        <v>463528</v>
      </c>
      <c r="I722" s="276">
        <f>ROUND(C175,0)</f>
        <v>1332344</v>
      </c>
      <c r="J722" s="276">
        <f>ROUND(C176,0)</f>
        <v>1211754</v>
      </c>
      <c r="K722" s="276">
        <f>ROUND(C179,0)</f>
        <v>957177</v>
      </c>
      <c r="L722" s="276">
        <f>ROUND(C180,0)</f>
        <v>126823</v>
      </c>
      <c r="M722" s="276">
        <f>ROUND(C183,0)</f>
        <v>41949</v>
      </c>
      <c r="N722" s="276">
        <f>ROUND(C184,0)</f>
        <v>5751234</v>
      </c>
      <c r="O722" s="276">
        <f>ROUND(C185,0)</f>
        <v>0</v>
      </c>
      <c r="P722" s="276">
        <f>ROUND(C188,0)</f>
        <v>0</v>
      </c>
      <c r="Q722" s="276">
        <f>ROUND(C189,0)</f>
        <v>100783</v>
      </c>
      <c r="R722" s="276">
        <f>ROUND(B195,0)</f>
        <v>1860281</v>
      </c>
      <c r="S722" s="276">
        <f>ROUND(C195,0)</f>
        <v>0</v>
      </c>
      <c r="T722" s="276">
        <f>ROUND(D195,0)</f>
        <v>0</v>
      </c>
      <c r="U722" s="276">
        <f>ROUND(B196,0)</f>
        <v>1808999</v>
      </c>
      <c r="V722" s="276">
        <f>ROUND(C196,0)</f>
        <v>0</v>
      </c>
      <c r="W722" s="276">
        <f>ROUND(D196,0)</f>
        <v>0</v>
      </c>
      <c r="X722" s="276">
        <f>ROUND(B197,0)</f>
        <v>30083486</v>
      </c>
      <c r="Y722" s="276">
        <f>ROUND(C197,0)</f>
        <v>0</v>
      </c>
      <c r="Z722" s="276">
        <f>ROUND(D197,0)</f>
        <v>0</v>
      </c>
      <c r="AA722" s="276">
        <f>ROUND(B198,0)</f>
        <v>8120013</v>
      </c>
      <c r="AB722" s="276">
        <f>ROUND(C198,0)</f>
        <v>15374</v>
      </c>
      <c r="AC722" s="276">
        <f>ROUND(D198,0)</f>
        <v>0</v>
      </c>
      <c r="AD722" s="276">
        <f>ROUND(B199,0)</f>
        <v>14001670</v>
      </c>
      <c r="AE722" s="276">
        <f>ROUND(C199,0)</f>
        <v>0</v>
      </c>
      <c r="AF722" s="276">
        <f>ROUND(D199,0)</f>
        <v>81324</v>
      </c>
      <c r="AG722" s="276">
        <f>ROUND(B200,0)</f>
        <v>54837601</v>
      </c>
      <c r="AH722" s="276">
        <f>ROUND(C200,0)</f>
        <v>3018871</v>
      </c>
      <c r="AI722" s="276">
        <f>ROUND(D200,0)</f>
        <v>0</v>
      </c>
      <c r="AJ722" s="276">
        <f>ROUND(B201,0)</f>
        <v>0</v>
      </c>
      <c r="AK722" s="276">
        <f>ROUND(C201,0)</f>
        <v>0</v>
      </c>
      <c r="AL722" s="276">
        <f>ROUND(D201,0)</f>
        <v>0</v>
      </c>
      <c r="AM722" s="276">
        <f>ROUND(B202,0)</f>
        <v>714699</v>
      </c>
      <c r="AN722" s="276">
        <f>ROUND(C202,0)</f>
        <v>0</v>
      </c>
      <c r="AO722" s="276">
        <f>ROUND(D202,0)</f>
        <v>2319</v>
      </c>
      <c r="AP722" s="276">
        <f>ROUND(B203,0)</f>
        <v>779393</v>
      </c>
      <c r="AQ722" s="276">
        <f>ROUND(C203,0)</f>
        <v>266577</v>
      </c>
      <c r="AR722" s="276">
        <f>ROUND(D203,0)</f>
        <v>716602</v>
      </c>
      <c r="AS722" s="276"/>
      <c r="AT722" s="276"/>
      <c r="AU722" s="276"/>
      <c r="AV722" s="276">
        <f>ROUND(B209,0)</f>
        <v>744463</v>
      </c>
      <c r="AW722" s="276">
        <f>ROUND(C209,0)</f>
        <v>54220</v>
      </c>
      <c r="AX722" s="276">
        <f>ROUND(D209,0)</f>
        <v>0</v>
      </c>
      <c r="AY722" s="276">
        <f>ROUND(B210,0)</f>
        <v>10576982</v>
      </c>
      <c r="AZ722" s="276">
        <f>ROUND(C210,0)</f>
        <v>882969</v>
      </c>
      <c r="BA722" s="276">
        <f>ROUND(D210,0)</f>
        <v>0</v>
      </c>
      <c r="BB722" s="276">
        <f>ROUND(B211,0)</f>
        <v>1648186</v>
      </c>
      <c r="BC722" s="276">
        <f>ROUND(C211,0)</f>
        <v>386276</v>
      </c>
      <c r="BD722" s="276">
        <f>ROUND(D211,0)</f>
        <v>0</v>
      </c>
      <c r="BE722" s="276">
        <f>ROUND(B212,0)</f>
        <v>9908871</v>
      </c>
      <c r="BF722" s="276">
        <f>ROUND(C212,0)</f>
        <v>302077</v>
      </c>
      <c r="BG722" s="276">
        <f>ROUND(D212,0)</f>
        <v>63939</v>
      </c>
      <c r="BH722" s="276">
        <f>ROUND(B213,0)</f>
        <v>40256068</v>
      </c>
      <c r="BI722" s="276">
        <f>ROUND(C213,0)</f>
        <v>3049903</v>
      </c>
      <c r="BJ722" s="276">
        <f>ROUND(D213,0)</f>
        <v>107829</v>
      </c>
      <c r="BK722" s="276">
        <f>ROUND(B214,0)</f>
        <v>0</v>
      </c>
      <c r="BL722" s="276">
        <f>ROUND(C214,0)</f>
        <v>0</v>
      </c>
      <c r="BM722" s="276">
        <f>ROUND(D214,0)</f>
        <v>0</v>
      </c>
      <c r="BN722" s="276">
        <f>ROUND(B215,0)</f>
        <v>448685</v>
      </c>
      <c r="BO722" s="276">
        <f>ROUND(C215,0)</f>
        <v>23655</v>
      </c>
      <c r="BP722" s="276">
        <f>ROUND(D215,0)</f>
        <v>67724</v>
      </c>
      <c r="BQ722" s="276">
        <f>ROUND(B216,0)</f>
        <v>0</v>
      </c>
      <c r="BR722" s="276">
        <f>ROUND(C216,0)</f>
        <v>0</v>
      </c>
      <c r="BS722" s="276">
        <f>ROUND(D216,0)</f>
        <v>0</v>
      </c>
      <c r="BT722" s="276">
        <f>ROUND(C223,0)</f>
        <v>296763201</v>
      </c>
      <c r="BU722" s="276">
        <f>ROUND(C224,0)</f>
        <v>207418754</v>
      </c>
      <c r="BV722" s="276">
        <f>ROUND(C225,0)</f>
        <v>0</v>
      </c>
      <c r="BW722" s="276">
        <f>ROUND(C226,0)</f>
        <v>48694754</v>
      </c>
      <c r="BX722" s="276">
        <f>ROUND(C227,0)</f>
        <v>84567946</v>
      </c>
      <c r="BY722" s="276">
        <f>ROUND(C228,0)</f>
        <v>5884291</v>
      </c>
      <c r="BZ722" s="276">
        <f>ROUND(C231,0)</f>
        <v>3681</v>
      </c>
      <c r="CA722" s="276">
        <f>ROUND(C233,0)</f>
        <v>3635616</v>
      </c>
      <c r="CB722" s="276">
        <f>ROUND(C234,0)</f>
        <v>10230812</v>
      </c>
      <c r="CC722" s="276">
        <f>ROUND(C238+C239,0)</f>
        <v>5716390</v>
      </c>
      <c r="CD722" s="276">
        <f>D221</f>
        <v>4100018.63</v>
      </c>
      <c r="CE722" s="276"/>
    </row>
    <row r="723" spans="1:84" ht="12.6" customHeight="1" x14ac:dyDescent="0.25">
      <c r="B723" s="277"/>
      <c r="C723" s="277"/>
      <c r="D723" s="277"/>
      <c r="E723" s="277"/>
      <c r="F723" s="277"/>
      <c r="G723" s="277"/>
      <c r="H723" s="277"/>
      <c r="I723" s="277"/>
      <c r="J723" s="277"/>
      <c r="K723" s="277"/>
      <c r="L723" s="277"/>
      <c r="M723" s="277"/>
      <c r="N723" s="277"/>
      <c r="O723" s="277"/>
      <c r="P723" s="277"/>
      <c r="Q723" s="277"/>
      <c r="R723" s="277"/>
      <c r="S723" s="277"/>
      <c r="T723" s="277"/>
      <c r="U723" s="277"/>
      <c r="V723" s="277"/>
      <c r="W723" s="277"/>
      <c r="X723" s="277"/>
      <c r="Y723" s="277"/>
      <c r="Z723" s="277"/>
      <c r="AA723" s="277"/>
      <c r="AB723" s="277"/>
      <c r="AC723" s="277"/>
      <c r="AD723" s="277"/>
      <c r="AE723" s="277"/>
      <c r="AF723" s="277"/>
      <c r="AG723" s="277"/>
      <c r="AH723" s="277"/>
      <c r="AI723" s="277"/>
      <c r="AJ723" s="277"/>
      <c r="AK723" s="277"/>
      <c r="AL723" s="277"/>
      <c r="AM723" s="277"/>
      <c r="AN723" s="277"/>
      <c r="AO723" s="277"/>
      <c r="AP723" s="277"/>
      <c r="AQ723" s="277"/>
      <c r="AR723" s="277"/>
      <c r="AS723" s="277"/>
      <c r="AT723" s="277"/>
      <c r="AU723" s="277"/>
      <c r="AV723" s="277"/>
      <c r="AW723" s="277"/>
      <c r="AX723" s="277"/>
      <c r="AY723" s="277"/>
      <c r="AZ723" s="277"/>
      <c r="BA723" s="277"/>
      <c r="BB723" s="277"/>
      <c r="BC723" s="277"/>
      <c r="BD723" s="277"/>
      <c r="BE723" s="277"/>
      <c r="BF723" s="277"/>
      <c r="BG723" s="277"/>
      <c r="BH723" s="277"/>
      <c r="BI723" s="277"/>
      <c r="BJ723" s="277"/>
      <c r="BK723" s="277"/>
      <c r="BL723" s="277"/>
      <c r="BM723" s="277"/>
      <c r="BN723" s="277"/>
      <c r="BO723" s="277"/>
      <c r="BP723" s="277"/>
      <c r="BQ723" s="277"/>
      <c r="BR723" s="277"/>
      <c r="BS723" s="277"/>
      <c r="BT723" s="277"/>
      <c r="BU723" s="277"/>
      <c r="BV723" s="277"/>
      <c r="BW723" s="277"/>
      <c r="BX723" s="277"/>
      <c r="BY723" s="277"/>
      <c r="BZ723" s="277"/>
      <c r="CA723" s="277"/>
      <c r="CB723" s="277"/>
      <c r="CC723" s="277"/>
      <c r="CD723" s="277"/>
      <c r="CE723" s="277"/>
    </row>
    <row r="724" spans="1:84" s="201" customFormat="1" ht="12.6" customHeight="1" x14ac:dyDescent="0.25">
      <c r="A724" s="201" t="s">
        <v>148</v>
      </c>
      <c r="B724" s="276"/>
      <c r="C724" s="276"/>
      <c r="D724" s="276"/>
      <c r="E724" s="276"/>
      <c r="F724" s="276"/>
      <c r="G724" s="276"/>
      <c r="H724" s="276"/>
      <c r="I724" s="276"/>
      <c r="J724" s="276"/>
      <c r="K724" s="276"/>
      <c r="L724" s="276"/>
      <c r="M724" s="276"/>
      <c r="N724" s="276"/>
      <c r="O724" s="276"/>
      <c r="P724" s="276"/>
      <c r="Q724" s="276"/>
      <c r="R724" s="276"/>
      <c r="S724" s="276"/>
      <c r="T724" s="276"/>
      <c r="U724" s="276"/>
      <c r="V724" s="276"/>
      <c r="W724" s="276"/>
      <c r="X724" s="276"/>
      <c r="Y724" s="276"/>
      <c r="Z724" s="276"/>
      <c r="AA724" s="276"/>
      <c r="AB724" s="276"/>
      <c r="AC724" s="276"/>
      <c r="AD724" s="276"/>
      <c r="AE724" s="276"/>
      <c r="AF724" s="276"/>
      <c r="AG724" s="276"/>
      <c r="AH724" s="276"/>
      <c r="AI724" s="276"/>
      <c r="AJ724" s="276"/>
      <c r="AK724" s="276"/>
      <c r="AL724" s="276"/>
      <c r="AM724" s="276"/>
      <c r="AN724" s="276"/>
      <c r="AO724" s="276"/>
      <c r="AP724" s="276"/>
      <c r="AQ724" s="276"/>
      <c r="AR724" s="276"/>
      <c r="AS724" s="276"/>
      <c r="AT724" s="276"/>
      <c r="AU724" s="276"/>
      <c r="AV724" s="276"/>
      <c r="AW724" s="276"/>
      <c r="AX724" s="276"/>
      <c r="AY724" s="276"/>
      <c r="AZ724" s="276"/>
      <c r="BA724" s="276"/>
      <c r="BB724" s="276"/>
      <c r="BC724" s="276"/>
      <c r="BD724" s="276"/>
      <c r="BE724" s="276"/>
      <c r="BF724" s="276"/>
      <c r="BG724" s="276"/>
      <c r="BH724" s="276"/>
      <c r="BI724" s="276"/>
      <c r="BJ724" s="276"/>
      <c r="BK724" s="276"/>
      <c r="BL724" s="276"/>
      <c r="BM724" s="276"/>
      <c r="BN724" s="276"/>
      <c r="BO724" s="276"/>
      <c r="BP724" s="276"/>
      <c r="BQ724" s="276"/>
      <c r="BR724" s="276"/>
      <c r="BS724" s="276"/>
      <c r="BT724" s="276"/>
      <c r="BU724" s="276"/>
      <c r="BV724" s="276"/>
      <c r="BW724" s="276"/>
      <c r="BX724" s="276"/>
      <c r="BY724" s="276"/>
      <c r="BZ724" s="276"/>
      <c r="CA724" s="276"/>
      <c r="CB724" s="276"/>
      <c r="CC724" s="276"/>
      <c r="CD724" s="276"/>
      <c r="CE724" s="276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132*2017*A</v>
      </c>
      <c r="B726" s="276">
        <f>ROUND(C111,0)</f>
        <v>5997</v>
      </c>
      <c r="C726" s="276">
        <f>ROUND(C112,0)</f>
        <v>0</v>
      </c>
      <c r="D726" s="276">
        <f>ROUND(C113,0)</f>
        <v>0</v>
      </c>
      <c r="E726" s="276">
        <f>ROUND(C114,0)</f>
        <v>0</v>
      </c>
      <c r="F726" s="276">
        <f>ROUND(D111,0)</f>
        <v>30162</v>
      </c>
      <c r="G726" s="276">
        <f>ROUND(D112,0)</f>
        <v>0</v>
      </c>
      <c r="H726" s="276">
        <f>ROUND(D113,0)</f>
        <v>0</v>
      </c>
      <c r="I726" s="276">
        <f>ROUND(D114,0)</f>
        <v>0</v>
      </c>
      <c r="J726" s="276">
        <f>ROUND(C116,0)</f>
        <v>10</v>
      </c>
      <c r="K726" s="276">
        <f>ROUND(C117,0)</f>
        <v>21</v>
      </c>
      <c r="L726" s="276">
        <f>ROUND(C118,0)</f>
        <v>75</v>
      </c>
      <c r="M726" s="276">
        <f>ROUND(C119,0)</f>
        <v>0</v>
      </c>
      <c r="N726" s="276">
        <f>ROUND(C120,0)</f>
        <v>0</v>
      </c>
      <c r="O726" s="276">
        <f>ROUND(C121,0)</f>
        <v>0</v>
      </c>
      <c r="P726" s="276">
        <f>ROUND(C122,0)</f>
        <v>0</v>
      </c>
      <c r="Q726" s="276">
        <f>ROUND(C123,0)</f>
        <v>0</v>
      </c>
      <c r="R726" s="276">
        <f>ROUND(C124,0)</f>
        <v>0</v>
      </c>
      <c r="S726" s="276">
        <f>ROUND(C125,0)</f>
        <v>0</v>
      </c>
      <c r="T726" s="276"/>
      <c r="U726" s="276">
        <f>ROUND(C126,0)</f>
        <v>0</v>
      </c>
      <c r="V726" s="276">
        <f>ROUND(C128,0)</f>
        <v>106</v>
      </c>
      <c r="W726" s="276">
        <f>ROUND(C129,0)</f>
        <v>0</v>
      </c>
      <c r="X726" s="276">
        <f>ROUND(B138,0)</f>
        <v>3366</v>
      </c>
      <c r="Y726" s="276">
        <f>ROUND(B139,0)</f>
        <v>17407</v>
      </c>
      <c r="Z726" s="276">
        <f>ROUND(B140,0)</f>
        <v>0</v>
      </c>
      <c r="AA726" s="276">
        <f>ROUND(B141,0)</f>
        <v>215179675</v>
      </c>
      <c r="AB726" s="276">
        <f>ROUND(B142,0)</f>
        <v>138542368</v>
      </c>
      <c r="AC726" s="276">
        <f>ROUND(C138,0)</f>
        <v>1462</v>
      </c>
      <c r="AD726" s="276">
        <f>ROUND(C139,0)</f>
        <v>7930</v>
      </c>
      <c r="AE726" s="276">
        <f>ROUND(C140,0)</f>
        <v>0</v>
      </c>
      <c r="AF726" s="276">
        <f>ROUND(C141,0)</f>
        <v>87409671</v>
      </c>
      <c r="AG726" s="276">
        <f>ROUND(C142,0)</f>
        <v>150510942</v>
      </c>
      <c r="AH726" s="276">
        <f>ROUND(D138,0)</f>
        <v>1169</v>
      </c>
      <c r="AI726" s="276">
        <f>ROUND(D139,0)</f>
        <v>4825</v>
      </c>
      <c r="AJ726" s="276">
        <f>ROUND(D140,0)</f>
        <v>0</v>
      </c>
      <c r="AK726" s="276">
        <f>ROUND(D141,0)</f>
        <v>68286803</v>
      </c>
      <c r="AL726" s="276">
        <f>ROUND(D142,0)</f>
        <v>152390640</v>
      </c>
      <c r="AM726" s="276">
        <f>ROUND(B144,0)</f>
        <v>0</v>
      </c>
      <c r="AN726" s="276">
        <f>ROUND(B145,0)</f>
        <v>0</v>
      </c>
      <c r="AO726" s="276">
        <f>ROUND(B146,0)</f>
        <v>0</v>
      </c>
      <c r="AP726" s="276">
        <f>ROUND(B147,0)</f>
        <v>0</v>
      </c>
      <c r="AQ726" s="276">
        <f>ROUND(B148,0)</f>
        <v>0</v>
      </c>
      <c r="AR726" s="276">
        <f>ROUND(C144,0)</f>
        <v>0</v>
      </c>
      <c r="AS726" s="276">
        <f>ROUND(C145,0)</f>
        <v>0</v>
      </c>
      <c r="AT726" s="276">
        <f>ROUND(C146,0)</f>
        <v>0</v>
      </c>
      <c r="AU726" s="276">
        <f>ROUND(C147,0)</f>
        <v>0</v>
      </c>
      <c r="AV726" s="276">
        <f>ROUND(C148,0)</f>
        <v>0</v>
      </c>
      <c r="AW726" s="276">
        <f>ROUND(D144,0)</f>
        <v>0</v>
      </c>
      <c r="AX726" s="276">
        <f>ROUND(D145,0)</f>
        <v>0</v>
      </c>
      <c r="AY726" s="276">
        <f>ROUND(D146,0)</f>
        <v>0</v>
      </c>
      <c r="AZ726" s="276">
        <f>ROUND(D147,0)</f>
        <v>0</v>
      </c>
      <c r="BA726" s="276">
        <f>ROUND(D148,0)</f>
        <v>0</v>
      </c>
      <c r="BB726" s="276">
        <f>ROUND(B150,0)</f>
        <v>0</v>
      </c>
      <c r="BC726" s="276">
        <f>ROUND(B151,0)</f>
        <v>0</v>
      </c>
      <c r="BD726" s="276">
        <f>ROUND(B152,0)</f>
        <v>0</v>
      </c>
      <c r="BE726" s="276">
        <f>ROUND(B153,0)</f>
        <v>0</v>
      </c>
      <c r="BF726" s="276">
        <f>ROUND(B154,0)</f>
        <v>0</v>
      </c>
      <c r="BG726" s="276">
        <f>ROUND(C150,0)</f>
        <v>0</v>
      </c>
      <c r="BH726" s="276">
        <f>ROUND(C151,0)</f>
        <v>0</v>
      </c>
      <c r="BI726" s="276">
        <f>ROUND(C152,0)</f>
        <v>0</v>
      </c>
      <c r="BJ726" s="276">
        <f>ROUND(C153,0)</f>
        <v>0</v>
      </c>
      <c r="BK726" s="276">
        <f>ROUND(C154,0)</f>
        <v>0</v>
      </c>
      <c r="BL726" s="276">
        <f>ROUND(D150,0)</f>
        <v>0</v>
      </c>
      <c r="BM726" s="276">
        <f>ROUND(D151,0)</f>
        <v>0</v>
      </c>
      <c r="BN726" s="276">
        <f>ROUND(D152,0)</f>
        <v>0</v>
      </c>
      <c r="BO726" s="276">
        <f>ROUND(D153,0)</f>
        <v>0</v>
      </c>
      <c r="BP726" s="276">
        <f>ROUND(D154,0)</f>
        <v>0</v>
      </c>
      <c r="BQ726" s="276">
        <f>ROUND(B157,0)</f>
        <v>0</v>
      </c>
      <c r="BR726" s="276">
        <f>ROUND(C157,0)</f>
        <v>0</v>
      </c>
      <c r="BS726" s="276"/>
      <c r="BT726" s="276"/>
      <c r="BU726" s="276"/>
      <c r="BV726" s="276"/>
      <c r="BW726" s="276"/>
      <c r="BX726" s="276"/>
      <c r="BY726" s="276"/>
      <c r="BZ726" s="276"/>
      <c r="CA726" s="276"/>
      <c r="CB726" s="276"/>
      <c r="CC726" s="276"/>
      <c r="CD726" s="276"/>
      <c r="CE726" s="276"/>
    </row>
    <row r="727" spans="1:84" ht="12.6" customHeight="1" x14ac:dyDescent="0.25">
      <c r="B727" s="277"/>
      <c r="C727" s="277"/>
      <c r="D727" s="277"/>
      <c r="E727" s="277"/>
      <c r="F727" s="277"/>
      <c r="G727" s="277"/>
      <c r="H727" s="277"/>
      <c r="I727" s="277"/>
      <c r="J727" s="277"/>
      <c r="K727" s="277"/>
      <c r="L727" s="277"/>
      <c r="M727" s="277"/>
      <c r="N727" s="277"/>
      <c r="O727" s="277"/>
      <c r="P727" s="277"/>
      <c r="Q727" s="277"/>
      <c r="R727" s="277"/>
      <c r="S727" s="277"/>
      <c r="T727" s="277"/>
      <c r="U727" s="277"/>
      <c r="V727" s="277"/>
      <c r="W727" s="277"/>
      <c r="X727" s="277"/>
      <c r="Y727" s="277"/>
      <c r="Z727" s="277"/>
      <c r="AA727" s="277"/>
      <c r="AB727" s="277"/>
      <c r="AC727" s="277"/>
      <c r="AD727" s="277"/>
      <c r="AE727" s="277"/>
      <c r="AF727" s="277"/>
      <c r="AG727" s="277"/>
      <c r="AH727" s="277"/>
      <c r="AI727" s="277"/>
      <c r="AJ727" s="277"/>
      <c r="AK727" s="277"/>
      <c r="AL727" s="277"/>
      <c r="AM727" s="277"/>
      <c r="AN727" s="277"/>
      <c r="AO727" s="277"/>
      <c r="AP727" s="277"/>
      <c r="AQ727" s="277"/>
      <c r="AR727" s="277"/>
      <c r="AS727" s="277"/>
      <c r="AT727" s="277"/>
      <c r="AU727" s="277"/>
      <c r="AV727" s="277"/>
      <c r="AW727" s="277"/>
      <c r="AX727" s="277"/>
      <c r="AY727" s="277"/>
      <c r="AZ727" s="277"/>
      <c r="BA727" s="277"/>
      <c r="BB727" s="277"/>
      <c r="BC727" s="277"/>
      <c r="BD727" s="277"/>
      <c r="BE727" s="277"/>
      <c r="BF727" s="277"/>
      <c r="BG727" s="277"/>
      <c r="BH727" s="277"/>
      <c r="BI727" s="277"/>
      <c r="BJ727" s="277"/>
      <c r="BK727" s="277"/>
      <c r="BL727" s="277"/>
      <c r="BM727" s="277"/>
      <c r="BN727" s="277"/>
      <c r="BO727" s="277"/>
      <c r="BP727" s="277"/>
      <c r="BQ727" s="277"/>
      <c r="BR727" s="277"/>
      <c r="BS727" s="277"/>
      <c r="BT727" s="277"/>
      <c r="BU727" s="277"/>
      <c r="BV727" s="277"/>
      <c r="BW727" s="277"/>
      <c r="BX727" s="277"/>
      <c r="BY727" s="277"/>
      <c r="BZ727" s="277"/>
      <c r="CA727" s="277"/>
      <c r="CB727" s="277"/>
      <c r="CC727" s="277"/>
      <c r="CD727" s="277"/>
      <c r="CE727" s="277"/>
    </row>
    <row r="728" spans="1:84" s="201" customFormat="1" ht="12.6" customHeight="1" x14ac:dyDescent="0.25">
      <c r="A728" s="201" t="s">
        <v>895</v>
      </c>
      <c r="B728" s="276"/>
      <c r="C728" s="276"/>
      <c r="D728" s="276"/>
      <c r="E728" s="276"/>
      <c r="F728" s="276"/>
      <c r="G728" s="276"/>
      <c r="H728" s="276"/>
      <c r="I728" s="276"/>
      <c r="J728" s="276"/>
      <c r="K728" s="276"/>
      <c r="L728" s="276"/>
      <c r="M728" s="276"/>
      <c r="N728" s="276"/>
      <c r="O728" s="276"/>
      <c r="P728" s="276"/>
      <c r="Q728" s="276"/>
      <c r="R728" s="276"/>
      <c r="S728" s="276"/>
      <c r="T728" s="276"/>
      <c r="U728" s="276"/>
      <c r="V728" s="276"/>
      <c r="W728" s="276"/>
      <c r="X728" s="276"/>
      <c r="Y728" s="276"/>
      <c r="Z728" s="276"/>
      <c r="AA728" s="276"/>
      <c r="AB728" s="276"/>
      <c r="AC728" s="276"/>
      <c r="AD728" s="276"/>
      <c r="AE728" s="276"/>
      <c r="AF728" s="276"/>
      <c r="AG728" s="276"/>
      <c r="AH728" s="276"/>
      <c r="AI728" s="276"/>
      <c r="AJ728" s="276"/>
      <c r="AK728" s="276"/>
      <c r="AL728" s="276"/>
      <c r="AM728" s="276"/>
      <c r="AN728" s="276"/>
      <c r="AO728" s="276"/>
      <c r="AP728" s="276"/>
      <c r="AQ728" s="276"/>
      <c r="AR728" s="276"/>
      <c r="AS728" s="276"/>
      <c r="AT728" s="276"/>
      <c r="AU728" s="276"/>
      <c r="AV728" s="276"/>
      <c r="AW728" s="276"/>
      <c r="AX728" s="276"/>
      <c r="AY728" s="276"/>
      <c r="AZ728" s="276"/>
      <c r="BA728" s="276"/>
      <c r="BB728" s="276"/>
      <c r="BC728" s="276"/>
      <c r="BD728" s="276"/>
      <c r="BE728" s="276"/>
      <c r="BF728" s="276"/>
      <c r="BG728" s="276"/>
      <c r="BH728" s="276"/>
      <c r="BI728" s="276"/>
      <c r="BJ728" s="276"/>
      <c r="BK728" s="276"/>
      <c r="BL728" s="276"/>
      <c r="BM728" s="276"/>
      <c r="BN728" s="276"/>
      <c r="BO728" s="276"/>
      <c r="BP728" s="276"/>
      <c r="BQ728" s="276"/>
      <c r="BR728" s="276"/>
      <c r="BS728" s="276"/>
      <c r="BT728" s="276"/>
      <c r="BU728" s="276"/>
      <c r="BV728" s="276"/>
      <c r="BW728" s="276"/>
      <c r="BX728" s="276"/>
      <c r="BY728" s="276"/>
      <c r="BZ728" s="276"/>
      <c r="CA728" s="276"/>
      <c r="CB728" s="276"/>
      <c r="CC728" s="276"/>
      <c r="CD728" s="276"/>
      <c r="CE728" s="276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132*2017*A</v>
      </c>
      <c r="B730" s="276">
        <f>ROUND(C250,0)</f>
        <v>-1343517</v>
      </c>
      <c r="C730" s="276">
        <f>ROUND(C251,0)</f>
        <v>0</v>
      </c>
      <c r="D730" s="276">
        <f>ROUND(C252,0)</f>
        <v>103041889</v>
      </c>
      <c r="E730" s="276">
        <f>ROUND(C253,0)</f>
        <v>84240011</v>
      </c>
      <c r="F730" s="276">
        <f>ROUND(C254,0)</f>
        <v>0</v>
      </c>
      <c r="G730" s="276">
        <f>ROUND(C255,0)</f>
        <v>763058</v>
      </c>
      <c r="H730" s="276">
        <f>ROUND(C256,0)</f>
        <v>0</v>
      </c>
      <c r="I730" s="276">
        <f>ROUND(C257,0)</f>
        <v>3737069</v>
      </c>
      <c r="J730" s="276">
        <f>ROUND(C258,0)</f>
        <v>126510</v>
      </c>
      <c r="K730" s="276">
        <f>ROUND(C259,0)</f>
        <v>0</v>
      </c>
      <c r="L730" s="276">
        <f>ROUND(C262,0)</f>
        <v>0</v>
      </c>
      <c r="M730" s="276">
        <f>ROUND(C263,0)</f>
        <v>0</v>
      </c>
      <c r="N730" s="276">
        <f>ROUND(C264,0)</f>
        <v>0</v>
      </c>
      <c r="O730" s="276">
        <f>ROUND(C267,0)</f>
        <v>1860281</v>
      </c>
      <c r="P730" s="276">
        <f>ROUND(C268,0)</f>
        <v>1808999</v>
      </c>
      <c r="Q730" s="276">
        <f>ROUND(C269,0)</f>
        <v>30083486</v>
      </c>
      <c r="R730" s="276">
        <f>ROUND(C270,0)</f>
        <v>8135388</v>
      </c>
      <c r="S730" s="276">
        <f>ROUND(C271,0)</f>
        <v>13920346</v>
      </c>
      <c r="T730" s="276">
        <f>ROUND(C272,0)</f>
        <v>57856472</v>
      </c>
      <c r="U730" s="276">
        <f>ROUND(C273,0)</f>
        <v>712379</v>
      </c>
      <c r="V730" s="276">
        <f>ROUND(C274,0)</f>
        <v>329368</v>
      </c>
      <c r="W730" s="276">
        <f>ROUND(C275,0)</f>
        <v>0</v>
      </c>
      <c r="X730" s="276">
        <f>ROUND(C276,0)</f>
        <v>68042864</v>
      </c>
      <c r="Y730" s="276">
        <f>ROUND(C279,0)</f>
        <v>0</v>
      </c>
      <c r="Z730" s="276">
        <f>ROUND(C280,0)</f>
        <v>0</v>
      </c>
      <c r="AA730" s="276">
        <f>ROUND(C281,0)</f>
        <v>36154024</v>
      </c>
      <c r="AB730" s="276">
        <f>ROUND(C282,0)</f>
        <v>0</v>
      </c>
      <c r="AC730" s="276">
        <f>ROUND(C286,0)</f>
        <v>0</v>
      </c>
      <c r="AD730" s="276">
        <f>ROUND(C287,0)</f>
        <v>0</v>
      </c>
      <c r="AE730" s="276">
        <f>ROUND(C288,0)</f>
        <v>0</v>
      </c>
      <c r="AF730" s="276">
        <f>ROUND(C289,0)</f>
        <v>0</v>
      </c>
      <c r="AG730" s="276">
        <f>ROUND(C304,0)</f>
        <v>0</v>
      </c>
      <c r="AH730" s="276">
        <f>ROUND(C305,0)</f>
        <v>2208156</v>
      </c>
      <c r="AI730" s="276">
        <f>ROUND(C306,0)</f>
        <v>5019974</v>
      </c>
      <c r="AJ730" s="276">
        <f>ROUND(C307,0)</f>
        <v>5633363</v>
      </c>
      <c r="AK730" s="276">
        <f>ROUND(C308,0)</f>
        <v>0</v>
      </c>
      <c r="AL730" s="276">
        <f>ROUND(C309,0)</f>
        <v>-241715</v>
      </c>
      <c r="AM730" s="276">
        <f>ROUND(C310,0)</f>
        <v>0</v>
      </c>
      <c r="AN730" s="276">
        <f>ROUND(C311,0)</f>
        <v>0</v>
      </c>
      <c r="AO730" s="276">
        <f>ROUND(C312,0)</f>
        <v>-2699293</v>
      </c>
      <c r="AP730" s="276">
        <f>ROUND(C313,0)</f>
        <v>918171</v>
      </c>
      <c r="AQ730" s="276">
        <f>ROUND(C316,0)</f>
        <v>0</v>
      </c>
      <c r="AR730" s="276">
        <f>ROUND(C317,0)</f>
        <v>0</v>
      </c>
      <c r="AS730" s="276">
        <f>ROUND(C318,0)</f>
        <v>0</v>
      </c>
      <c r="AT730" s="276">
        <f>ROUND(C321,0)</f>
        <v>0</v>
      </c>
      <c r="AU730" s="276">
        <f>ROUND(C322,0)</f>
        <v>0</v>
      </c>
      <c r="AV730" s="276">
        <f>ROUND(C323,0)</f>
        <v>0</v>
      </c>
      <c r="AW730" s="276">
        <f>ROUND(C324,0)</f>
        <v>0</v>
      </c>
      <c r="AX730" s="276">
        <f>ROUND(C325,0)</f>
        <v>0</v>
      </c>
      <c r="AY730" s="276">
        <f>ROUND(C326,0)</f>
        <v>1373472</v>
      </c>
      <c r="AZ730" s="276">
        <f>ROUND(C327,0)</f>
        <v>0</v>
      </c>
      <c r="BA730" s="276">
        <f>ROUND(C328,0)</f>
        <v>0</v>
      </c>
      <c r="BB730" s="276">
        <f>ROUND(C332,0)</f>
        <v>93608919</v>
      </c>
      <c r="BC730" s="276"/>
      <c r="BD730" s="276"/>
      <c r="BE730" s="276">
        <f>ROUND(C337,0)</f>
        <v>0</v>
      </c>
      <c r="BF730" s="276">
        <f>ROUND(C336,0)</f>
        <v>0</v>
      </c>
      <c r="BG730" s="276"/>
      <c r="BH730" s="276"/>
      <c r="BI730" s="276">
        <f>ROUND(CE60,2)</f>
        <v>602.66</v>
      </c>
      <c r="BJ730" s="276">
        <f>ROUND(C359,0)</f>
        <v>370876149</v>
      </c>
      <c r="BK730" s="276">
        <f>ROUND(C360,0)</f>
        <v>441443949</v>
      </c>
      <c r="BL730" s="276">
        <f>ROUND(C364,0)</f>
        <v>643328946</v>
      </c>
      <c r="BM730" s="276">
        <f>ROUND(C365,0)</f>
        <v>13866429</v>
      </c>
      <c r="BN730" s="276">
        <f>ROUND(C366,0)</f>
        <v>5716390</v>
      </c>
      <c r="BO730" s="276">
        <f>ROUND(C370,0)</f>
        <v>3814636</v>
      </c>
      <c r="BP730" s="276">
        <f>ROUND(C371,0)</f>
        <v>0</v>
      </c>
      <c r="BQ730" s="276">
        <f>ROUND(C378,0)</f>
        <v>46774942</v>
      </c>
      <c r="BR730" s="276">
        <f>ROUND(C379,0)</f>
        <v>11957166</v>
      </c>
      <c r="BS730" s="276">
        <f>ROUND(C380,0)</f>
        <v>4972914</v>
      </c>
      <c r="BT730" s="276">
        <f>ROUND(C381,0)</f>
        <v>23202501</v>
      </c>
      <c r="BU730" s="276">
        <f>ROUND(C382,0)</f>
        <v>835069</v>
      </c>
      <c r="BV730" s="276">
        <f>ROUND(C383,0)</f>
        <v>34127838</v>
      </c>
      <c r="BW730" s="276">
        <f>ROUND(C384,0)</f>
        <v>4699100</v>
      </c>
      <c r="BX730" s="276">
        <f>ROUND(C385,0)</f>
        <v>2544098</v>
      </c>
      <c r="BY730" s="276">
        <f>ROUND(C386,0)</f>
        <v>1084000</v>
      </c>
      <c r="BZ730" s="276">
        <f>ROUND(C387,0)</f>
        <v>5793184</v>
      </c>
      <c r="CA730" s="276">
        <f>ROUND(C388,0)</f>
        <v>100783</v>
      </c>
      <c r="CB730" s="276">
        <f>C363</f>
        <v>4100018.63</v>
      </c>
      <c r="CC730" s="276">
        <f>ROUND(C389,0)</f>
        <v>2131846</v>
      </c>
      <c r="CD730" s="276">
        <f>ROUND(C392,0)</f>
        <v>1619599</v>
      </c>
      <c r="CE730" s="276">
        <f>ROUND(C394,0)</f>
        <v>0</v>
      </c>
      <c r="CF730" s="201">
        <f>ROUND(C395,0)</f>
        <v>0</v>
      </c>
    </row>
    <row r="731" spans="1:84" ht="12.6" customHeight="1" x14ac:dyDescent="0.25">
      <c r="B731" s="277"/>
      <c r="C731" s="277"/>
      <c r="D731" s="277"/>
      <c r="E731" s="277"/>
      <c r="F731" s="277"/>
      <c r="G731" s="277"/>
      <c r="H731" s="277"/>
      <c r="I731" s="277"/>
      <c r="J731" s="277"/>
      <c r="K731" s="277"/>
      <c r="L731" s="277"/>
      <c r="M731" s="277"/>
      <c r="N731" s="277"/>
      <c r="O731" s="277"/>
      <c r="P731" s="277"/>
      <c r="Q731" s="277"/>
      <c r="R731" s="277"/>
      <c r="S731" s="277"/>
      <c r="T731" s="277"/>
      <c r="U731" s="277"/>
      <c r="V731" s="277"/>
      <c r="W731" s="277"/>
      <c r="X731" s="277"/>
      <c r="Y731" s="277"/>
      <c r="Z731" s="277"/>
      <c r="AA731" s="277"/>
      <c r="AB731" s="277"/>
      <c r="AC731" s="277"/>
      <c r="AD731" s="277"/>
      <c r="AE731" s="277"/>
      <c r="AF731" s="277"/>
      <c r="AG731" s="277"/>
      <c r="AH731" s="277"/>
      <c r="AI731" s="277"/>
      <c r="AJ731" s="277"/>
      <c r="AK731" s="277"/>
      <c r="AL731" s="277"/>
      <c r="AM731" s="277"/>
      <c r="AN731" s="277"/>
      <c r="AO731" s="277"/>
      <c r="AP731" s="277"/>
      <c r="AQ731" s="277"/>
      <c r="AR731" s="277"/>
      <c r="AS731" s="277"/>
      <c r="AT731" s="277"/>
      <c r="AU731" s="277"/>
      <c r="AV731" s="277"/>
      <c r="AW731" s="277"/>
      <c r="AX731" s="277"/>
      <c r="AY731" s="277"/>
      <c r="AZ731" s="277"/>
      <c r="BA731" s="277"/>
      <c r="BB731" s="277"/>
      <c r="BC731" s="277"/>
      <c r="BD731" s="277"/>
      <c r="BE731" s="277"/>
      <c r="BF731" s="277"/>
      <c r="BG731" s="277"/>
      <c r="BH731" s="277"/>
      <c r="BI731" s="277"/>
      <c r="BJ731" s="277"/>
      <c r="BK731" s="277"/>
      <c r="BL731" s="277"/>
      <c r="BM731" s="277"/>
      <c r="BN731" s="277"/>
      <c r="BO731" s="277"/>
      <c r="BP731" s="277"/>
      <c r="BQ731" s="277"/>
      <c r="BR731" s="277"/>
      <c r="BS731" s="277"/>
      <c r="BT731" s="277"/>
      <c r="BU731" s="277"/>
      <c r="BV731" s="277"/>
      <c r="BW731" s="277"/>
      <c r="BX731" s="277"/>
      <c r="BY731" s="277"/>
      <c r="BZ731" s="277"/>
      <c r="CA731" s="277"/>
      <c r="CB731" s="277"/>
      <c r="CC731" s="277"/>
      <c r="CD731" s="277"/>
      <c r="CE731" s="277"/>
    </row>
    <row r="732" spans="1:84" s="201" customFormat="1" ht="12.6" customHeight="1" x14ac:dyDescent="0.25">
      <c r="A732" s="201" t="s">
        <v>979</v>
      </c>
      <c r="B732" s="276"/>
      <c r="C732" s="276"/>
      <c r="D732" s="276"/>
      <c r="E732" s="276"/>
      <c r="F732" s="276"/>
      <c r="G732" s="276"/>
      <c r="H732" s="276"/>
      <c r="I732" s="276"/>
      <c r="J732" s="276"/>
      <c r="K732" s="276"/>
      <c r="L732" s="276"/>
      <c r="M732" s="276"/>
      <c r="N732" s="276"/>
      <c r="O732" s="276"/>
      <c r="P732" s="276"/>
      <c r="Q732" s="276"/>
      <c r="R732" s="276"/>
      <c r="S732" s="276"/>
      <c r="T732" s="276"/>
      <c r="U732" s="276"/>
      <c r="V732" s="276"/>
      <c r="W732" s="276"/>
      <c r="X732" s="276"/>
      <c r="Y732" s="276"/>
      <c r="Z732" s="276"/>
      <c r="AA732" s="276"/>
      <c r="AB732" s="276"/>
      <c r="AC732" s="276"/>
      <c r="AD732" s="276"/>
      <c r="AE732" s="276"/>
      <c r="AF732" s="276"/>
      <c r="AG732" s="276"/>
      <c r="AH732" s="276"/>
      <c r="AI732" s="276"/>
      <c r="AJ732" s="276"/>
      <c r="AK732" s="276"/>
      <c r="AL732" s="276"/>
      <c r="AM732" s="276"/>
      <c r="AN732" s="276"/>
      <c r="AO732" s="276"/>
      <c r="AP732" s="276"/>
      <c r="AQ732" s="276"/>
      <c r="AR732" s="276"/>
      <c r="AS732" s="276"/>
      <c r="AT732" s="276"/>
      <c r="AU732" s="276"/>
      <c r="AV732" s="276"/>
      <c r="AW732" s="276"/>
      <c r="AX732" s="276"/>
      <c r="AY732" s="276"/>
      <c r="AZ732" s="276"/>
      <c r="BA732" s="276"/>
      <c r="BB732" s="276"/>
      <c r="BC732" s="276"/>
      <c r="BD732" s="276"/>
      <c r="BE732" s="276"/>
      <c r="BF732" s="276"/>
      <c r="BG732" s="276"/>
      <c r="BH732" s="276"/>
      <c r="BI732" s="276"/>
      <c r="BJ732" s="276"/>
      <c r="BK732" s="276"/>
      <c r="BL732" s="276"/>
      <c r="BM732" s="276"/>
      <c r="BN732" s="276"/>
      <c r="BO732" s="276"/>
      <c r="BP732" s="276"/>
      <c r="BQ732" s="276"/>
      <c r="BR732" s="276"/>
      <c r="BS732" s="276"/>
      <c r="BT732" s="276"/>
      <c r="BU732" s="276"/>
      <c r="BV732" s="276"/>
      <c r="BW732" s="276"/>
      <c r="BX732" s="276"/>
      <c r="BY732" s="276"/>
      <c r="BZ732" s="276"/>
      <c r="CA732" s="276"/>
      <c r="CB732" s="276"/>
      <c r="CC732" s="276"/>
      <c r="CD732" s="276"/>
      <c r="CE732" s="276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132*2017*6010*A</v>
      </c>
      <c r="B734" s="276">
        <f>ROUND(C59,0)</f>
        <v>2777</v>
      </c>
      <c r="C734" s="276">
        <f>ROUND(C60,2)</f>
        <v>20.65</v>
      </c>
      <c r="D734" s="276">
        <f>ROUND(C61,0)</f>
        <v>2608919</v>
      </c>
      <c r="E734" s="276">
        <f>ROUND(C62,0)</f>
        <v>434953</v>
      </c>
      <c r="F734" s="276">
        <f>ROUND(C63,0)</f>
        <v>701929</v>
      </c>
      <c r="G734" s="276">
        <f>ROUND(C64,0)</f>
        <v>535346</v>
      </c>
      <c r="H734" s="276">
        <f>ROUND(C65,0)</f>
        <v>565</v>
      </c>
      <c r="I734" s="276">
        <f>ROUND(C66,0)</f>
        <v>61922</v>
      </c>
      <c r="J734" s="276">
        <f>ROUND(C67,0)</f>
        <v>130318</v>
      </c>
      <c r="K734" s="276">
        <f>ROUND(C68,0)</f>
        <v>63799</v>
      </c>
      <c r="L734" s="276">
        <f>ROUND(C69,0)</f>
        <v>9762</v>
      </c>
      <c r="M734" s="276">
        <f>ROUND(C70,0)</f>
        <v>2000</v>
      </c>
      <c r="N734" s="276">
        <f>ROUND(C75,0)</f>
        <v>13222377</v>
      </c>
      <c r="O734" s="276">
        <f>ROUND(C73,0)</f>
        <v>13086416</v>
      </c>
      <c r="P734" s="276">
        <f>IF(C76&gt;0,ROUND(C76,0),0)</f>
        <v>4301</v>
      </c>
      <c r="Q734" s="276">
        <f>IF(C77&gt;0,ROUND(C77,0),0)</f>
        <v>5721</v>
      </c>
      <c r="R734" s="276">
        <f>IF(C78&gt;0,ROUND(C78,0),0)</f>
        <v>1931</v>
      </c>
      <c r="S734" s="276">
        <f>IF(C79&gt;0,ROUND(C79,0),0)</f>
        <v>30169</v>
      </c>
      <c r="T734" s="276">
        <f>IF(C80&gt;0,ROUND(C80,2),0)</f>
        <v>16.11</v>
      </c>
      <c r="U734" s="276"/>
      <c r="V734" s="276"/>
      <c r="W734" s="276"/>
      <c r="X734" s="276"/>
      <c r="Y734" s="276">
        <f>IF(M668&lt;&gt;0,ROUND(M668,0),0)</f>
        <v>1971151</v>
      </c>
      <c r="Z734" s="276"/>
      <c r="AA734" s="276"/>
      <c r="AB734" s="276"/>
      <c r="AC734" s="276"/>
      <c r="AD734" s="276"/>
      <c r="AE734" s="276"/>
      <c r="AF734" s="276"/>
      <c r="AG734" s="276"/>
      <c r="AH734" s="276"/>
      <c r="AI734" s="276"/>
      <c r="AJ734" s="276"/>
      <c r="AK734" s="276"/>
      <c r="AL734" s="276"/>
      <c r="AM734" s="276"/>
      <c r="AN734" s="276"/>
      <c r="AO734" s="276"/>
      <c r="AP734" s="276"/>
      <c r="AQ734" s="276"/>
      <c r="AR734" s="276"/>
      <c r="AS734" s="276"/>
      <c r="AT734" s="276"/>
      <c r="AU734" s="276"/>
      <c r="AV734" s="276"/>
      <c r="AW734" s="276"/>
      <c r="AX734" s="276"/>
      <c r="AY734" s="276"/>
      <c r="AZ734" s="276"/>
      <c r="BA734" s="276"/>
      <c r="BB734" s="276"/>
      <c r="BC734" s="276"/>
      <c r="BD734" s="276"/>
      <c r="BE734" s="276"/>
      <c r="BF734" s="276"/>
      <c r="BG734" s="276"/>
      <c r="BH734" s="276"/>
      <c r="BI734" s="276"/>
      <c r="BJ734" s="276"/>
      <c r="BK734" s="276"/>
      <c r="BL734" s="276"/>
      <c r="BM734" s="276"/>
      <c r="BN734" s="276"/>
      <c r="BO734" s="276"/>
      <c r="BP734" s="276"/>
      <c r="BQ734" s="276"/>
      <c r="BR734" s="276"/>
      <c r="BS734" s="276"/>
      <c r="BT734" s="276"/>
      <c r="BU734" s="276"/>
      <c r="BV734" s="276"/>
      <c r="BW734" s="276"/>
      <c r="BX734" s="276"/>
      <c r="BY734" s="276"/>
      <c r="BZ734" s="276"/>
      <c r="CA734" s="276"/>
      <c r="CB734" s="276"/>
      <c r="CC734" s="276"/>
      <c r="CD734" s="276"/>
      <c r="CE734" s="276"/>
    </row>
    <row r="735" spans="1:84" ht="12.6" customHeight="1" x14ac:dyDescent="0.25">
      <c r="A735" s="209" t="str">
        <f>RIGHT($C$83,3)&amp;"*"&amp;RIGHT($C$82,4)&amp;"*"&amp;D$55&amp;"*"&amp;"A"</f>
        <v>132*2017*6030*A</v>
      </c>
      <c r="B735" s="276">
        <f>ROUND(D59,0)</f>
        <v>0</v>
      </c>
      <c r="C735" s="278">
        <f>ROUND(D60,2)</f>
        <v>0</v>
      </c>
      <c r="D735" s="276">
        <f>ROUND(D61,0)</f>
        <v>0</v>
      </c>
      <c r="E735" s="276">
        <f>ROUND(D62,0)</f>
        <v>0</v>
      </c>
      <c r="F735" s="276">
        <f>ROUND(D63,0)</f>
        <v>0</v>
      </c>
      <c r="G735" s="276">
        <f>ROUND(D64,0)</f>
        <v>0</v>
      </c>
      <c r="H735" s="276">
        <f>ROUND(D65,0)</f>
        <v>0</v>
      </c>
      <c r="I735" s="276">
        <f>ROUND(D66,0)</f>
        <v>0</v>
      </c>
      <c r="J735" s="276">
        <f>ROUND(D67,0)</f>
        <v>0</v>
      </c>
      <c r="K735" s="276">
        <f>ROUND(D68,0)</f>
        <v>0</v>
      </c>
      <c r="L735" s="276">
        <f>ROUND(D69,0)</f>
        <v>0</v>
      </c>
      <c r="M735" s="276">
        <f>ROUND(D70,0)</f>
        <v>0</v>
      </c>
      <c r="N735" s="276">
        <f>ROUND(D75,0)</f>
        <v>0</v>
      </c>
      <c r="O735" s="276">
        <f>ROUND(D73,0)</f>
        <v>0</v>
      </c>
      <c r="P735" s="276">
        <f>IF(D76&gt;0,ROUND(D76,0),0)</f>
        <v>0</v>
      </c>
      <c r="Q735" s="276">
        <f>IF(D77&gt;0,ROUND(D77,0),0)</f>
        <v>0</v>
      </c>
      <c r="R735" s="276">
        <f>IF(D78&gt;0,ROUND(D78,0),0)</f>
        <v>0</v>
      </c>
      <c r="S735" s="276">
        <f>IF(D79&gt;0,ROUND(D79,0),0)</f>
        <v>0</v>
      </c>
      <c r="T735" s="278">
        <f>IF(D80&gt;0,ROUND(D80,2),0)</f>
        <v>0</v>
      </c>
      <c r="U735" s="276"/>
      <c r="V735" s="277"/>
      <c r="W735" s="276"/>
      <c r="X735" s="276"/>
      <c r="Y735" s="276">
        <f t="shared" ref="Y735:Y779" si="21">IF(M669&lt;&gt;0,ROUND(M669,0),0)</f>
        <v>0</v>
      </c>
      <c r="Z735" s="277"/>
      <c r="AA735" s="277"/>
      <c r="AB735" s="277"/>
      <c r="AC735" s="277"/>
      <c r="AD735" s="277"/>
      <c r="AE735" s="277"/>
      <c r="AF735" s="277"/>
      <c r="AG735" s="277"/>
      <c r="AH735" s="277"/>
      <c r="AI735" s="277"/>
      <c r="AJ735" s="277"/>
      <c r="AK735" s="277"/>
      <c r="AL735" s="277"/>
      <c r="AM735" s="277"/>
      <c r="AN735" s="277"/>
      <c r="AO735" s="277"/>
      <c r="AP735" s="277"/>
      <c r="AQ735" s="277"/>
      <c r="AR735" s="277"/>
      <c r="AS735" s="277"/>
      <c r="AT735" s="277"/>
      <c r="AU735" s="277"/>
      <c r="AV735" s="277"/>
      <c r="AW735" s="277"/>
      <c r="AX735" s="277"/>
      <c r="AY735" s="277"/>
      <c r="AZ735" s="277"/>
      <c r="BA735" s="277"/>
      <c r="BB735" s="277"/>
      <c r="BC735" s="277"/>
      <c r="BD735" s="277"/>
      <c r="BE735" s="277"/>
      <c r="BF735" s="277"/>
      <c r="BG735" s="277"/>
      <c r="BH735" s="277"/>
      <c r="BI735" s="277"/>
      <c r="BJ735" s="277"/>
      <c r="BK735" s="277"/>
      <c r="BL735" s="277"/>
      <c r="BM735" s="277"/>
      <c r="BN735" s="277"/>
      <c r="BO735" s="277"/>
      <c r="BP735" s="277"/>
      <c r="BQ735" s="277"/>
      <c r="BR735" s="277"/>
      <c r="BS735" s="277"/>
      <c r="BT735" s="277"/>
      <c r="BU735" s="277"/>
      <c r="BV735" s="277"/>
      <c r="BW735" s="277"/>
      <c r="BX735" s="277"/>
      <c r="BY735" s="277"/>
      <c r="BZ735" s="277"/>
      <c r="CA735" s="277"/>
      <c r="CB735" s="277"/>
      <c r="CC735" s="277"/>
      <c r="CD735" s="277"/>
      <c r="CE735" s="277"/>
    </row>
    <row r="736" spans="1:84" ht="12.6" customHeight="1" x14ac:dyDescent="0.25">
      <c r="A736" s="209" t="str">
        <f>RIGHT($C$83,3)&amp;"*"&amp;RIGHT($C$82,4)&amp;"*"&amp;E$55&amp;"*"&amp;"A"</f>
        <v>132*2017*6070*A</v>
      </c>
      <c r="B736" s="276">
        <f>ROUND(E59,0)</f>
        <v>27385</v>
      </c>
      <c r="C736" s="278">
        <f>ROUND(E60,2)</f>
        <v>126.15</v>
      </c>
      <c r="D736" s="276">
        <f>ROUND(E61,0)</f>
        <v>9855293</v>
      </c>
      <c r="E736" s="276">
        <f>ROUND(E62,0)</f>
        <v>2494684</v>
      </c>
      <c r="F736" s="276">
        <f>ROUND(E63,0)</f>
        <v>46500</v>
      </c>
      <c r="G736" s="276">
        <f>ROUND(E64,0)</f>
        <v>953401</v>
      </c>
      <c r="H736" s="276">
        <f>ROUND(E65,0)</f>
        <v>1114</v>
      </c>
      <c r="I736" s="276">
        <f>ROUND(E66,0)</f>
        <v>70658</v>
      </c>
      <c r="J736" s="276">
        <f>ROUND(E67,0)</f>
        <v>674633</v>
      </c>
      <c r="K736" s="276">
        <f>ROUND(E68,0)</f>
        <v>154333</v>
      </c>
      <c r="L736" s="276">
        <f>ROUND(E69,0)</f>
        <v>14655</v>
      </c>
      <c r="M736" s="276">
        <f>ROUND(E70,0)</f>
        <v>0</v>
      </c>
      <c r="N736" s="276">
        <f>ROUND(E75,0)</f>
        <v>65388596</v>
      </c>
      <c r="O736" s="276">
        <f>ROUND(E73,0)</f>
        <v>59013001</v>
      </c>
      <c r="P736" s="276">
        <f>IF(E76&gt;0,ROUND(E76,0),0)</f>
        <v>34779</v>
      </c>
      <c r="Q736" s="276">
        <f>IF(E77&gt;0,ROUND(E77,0),0)</f>
        <v>115772</v>
      </c>
      <c r="R736" s="276">
        <f>IF(E78&gt;0,ROUND(E78,0),0)</f>
        <v>15653</v>
      </c>
      <c r="S736" s="276">
        <f>IF(E79&gt;0,ROUND(E79,0),0)</f>
        <v>72019</v>
      </c>
      <c r="T736" s="278">
        <f>IF(E80&gt;0,ROUND(E80,2),0)</f>
        <v>74.72</v>
      </c>
      <c r="U736" s="276"/>
      <c r="V736" s="277"/>
      <c r="W736" s="276"/>
      <c r="X736" s="276"/>
      <c r="Y736" s="276">
        <f t="shared" si="21"/>
        <v>9948317</v>
      </c>
      <c r="Z736" s="277"/>
      <c r="AA736" s="277"/>
      <c r="AB736" s="277"/>
      <c r="AC736" s="277"/>
      <c r="AD736" s="277"/>
      <c r="AE736" s="277"/>
      <c r="AF736" s="277"/>
      <c r="AG736" s="277"/>
      <c r="AH736" s="277"/>
      <c r="AI736" s="277"/>
      <c r="AJ736" s="277"/>
      <c r="AK736" s="277"/>
      <c r="AL736" s="277"/>
      <c r="AM736" s="277"/>
      <c r="AN736" s="277"/>
      <c r="AO736" s="277"/>
      <c r="AP736" s="277"/>
      <c r="AQ736" s="277"/>
      <c r="AR736" s="277"/>
      <c r="AS736" s="277"/>
      <c r="AT736" s="277"/>
      <c r="AU736" s="277"/>
      <c r="AV736" s="277"/>
      <c r="AW736" s="277"/>
      <c r="AX736" s="277"/>
      <c r="AY736" s="277"/>
      <c r="AZ736" s="277"/>
      <c r="BA736" s="277"/>
      <c r="BB736" s="277"/>
      <c r="BC736" s="277"/>
      <c r="BD736" s="277"/>
      <c r="BE736" s="277"/>
      <c r="BF736" s="277"/>
      <c r="BG736" s="277"/>
      <c r="BH736" s="277"/>
      <c r="BI736" s="277"/>
      <c r="BJ736" s="277"/>
      <c r="BK736" s="277"/>
      <c r="BL736" s="277"/>
      <c r="BM736" s="277"/>
      <c r="BN736" s="277"/>
      <c r="BO736" s="277"/>
      <c r="BP736" s="277"/>
      <c r="BQ736" s="277"/>
      <c r="BR736" s="277"/>
      <c r="BS736" s="277"/>
      <c r="BT736" s="277"/>
      <c r="BU736" s="277"/>
      <c r="BV736" s="277"/>
      <c r="BW736" s="277"/>
      <c r="BX736" s="277"/>
      <c r="BY736" s="277"/>
      <c r="BZ736" s="277"/>
      <c r="CA736" s="277"/>
      <c r="CB736" s="277"/>
      <c r="CC736" s="277"/>
      <c r="CD736" s="277"/>
      <c r="CE736" s="277"/>
    </row>
    <row r="737" spans="1:83" ht="12.6" customHeight="1" x14ac:dyDescent="0.25">
      <c r="A737" s="209" t="str">
        <f>RIGHT($C$83,3)&amp;"*"&amp;RIGHT($C$82,4)&amp;"*"&amp;F$55&amp;"*"&amp;"A"</f>
        <v>132*2017*6100*A</v>
      </c>
      <c r="B737" s="276">
        <f>ROUND(F59,0)</f>
        <v>0</v>
      </c>
      <c r="C737" s="278">
        <f>ROUND(F60,2)</f>
        <v>0</v>
      </c>
      <c r="D737" s="276">
        <f>ROUND(F61,0)</f>
        <v>0</v>
      </c>
      <c r="E737" s="276">
        <f>ROUND(F62,0)</f>
        <v>0</v>
      </c>
      <c r="F737" s="276">
        <f>ROUND(F63,0)</f>
        <v>0</v>
      </c>
      <c r="G737" s="276">
        <f>ROUND(F64,0)</f>
        <v>0</v>
      </c>
      <c r="H737" s="276">
        <f>ROUND(F65,0)</f>
        <v>0</v>
      </c>
      <c r="I737" s="276">
        <f>ROUND(F66,0)</f>
        <v>0</v>
      </c>
      <c r="J737" s="276">
        <f>ROUND(F67,0)</f>
        <v>0</v>
      </c>
      <c r="K737" s="276">
        <f>ROUND(F68,0)</f>
        <v>0</v>
      </c>
      <c r="L737" s="276">
        <f>ROUND(F69,0)</f>
        <v>0</v>
      </c>
      <c r="M737" s="276">
        <f>ROUND(F70,0)</f>
        <v>0</v>
      </c>
      <c r="N737" s="276">
        <f>ROUND(F75,0)</f>
        <v>0</v>
      </c>
      <c r="O737" s="276">
        <f>ROUND(F73,0)</f>
        <v>0</v>
      </c>
      <c r="P737" s="276">
        <f>IF(F76&gt;0,ROUND(F76,0),0)</f>
        <v>0</v>
      </c>
      <c r="Q737" s="276">
        <f>IF(F77&gt;0,ROUND(F77,0),0)</f>
        <v>0</v>
      </c>
      <c r="R737" s="276">
        <f>IF(F78&gt;0,ROUND(F78,0),0)</f>
        <v>0</v>
      </c>
      <c r="S737" s="276">
        <f>IF(F79&gt;0,ROUND(F79,0),0)</f>
        <v>0</v>
      </c>
      <c r="T737" s="278">
        <f>IF(F80&gt;0,ROUND(F80,2),0)</f>
        <v>0</v>
      </c>
      <c r="U737" s="276"/>
      <c r="V737" s="277"/>
      <c r="W737" s="276"/>
      <c r="X737" s="276"/>
      <c r="Y737" s="276">
        <f t="shared" si="21"/>
        <v>0</v>
      </c>
      <c r="Z737" s="277"/>
      <c r="AA737" s="277"/>
      <c r="AB737" s="277"/>
      <c r="AC737" s="277"/>
      <c r="AD737" s="277"/>
      <c r="AE737" s="277"/>
      <c r="AF737" s="277"/>
      <c r="AG737" s="277"/>
      <c r="AH737" s="277"/>
      <c r="AI737" s="277"/>
      <c r="AJ737" s="277"/>
      <c r="AK737" s="277"/>
      <c r="AL737" s="277"/>
      <c r="AM737" s="277"/>
      <c r="AN737" s="277"/>
      <c r="AO737" s="277"/>
      <c r="AP737" s="277"/>
      <c r="AQ737" s="277"/>
      <c r="AR737" s="277"/>
      <c r="AS737" s="277"/>
      <c r="AT737" s="277"/>
      <c r="AU737" s="277"/>
      <c r="AV737" s="277"/>
      <c r="AW737" s="277"/>
      <c r="AX737" s="277"/>
      <c r="AY737" s="277"/>
      <c r="AZ737" s="277"/>
      <c r="BA737" s="277"/>
      <c r="BB737" s="277"/>
      <c r="BC737" s="277"/>
      <c r="BD737" s="277"/>
      <c r="BE737" s="277"/>
      <c r="BF737" s="277"/>
      <c r="BG737" s="277"/>
      <c r="BH737" s="277"/>
      <c r="BI737" s="277"/>
      <c r="BJ737" s="277"/>
      <c r="BK737" s="277"/>
      <c r="BL737" s="277"/>
      <c r="BM737" s="277"/>
      <c r="BN737" s="277"/>
      <c r="BO737" s="277"/>
      <c r="BP737" s="277"/>
      <c r="BQ737" s="277"/>
      <c r="BR737" s="277"/>
      <c r="BS737" s="277"/>
      <c r="BT737" s="277"/>
      <c r="BU737" s="277"/>
      <c r="BV737" s="277"/>
      <c r="BW737" s="277"/>
      <c r="BX737" s="277"/>
      <c r="BY737" s="277"/>
      <c r="BZ737" s="277"/>
      <c r="CA737" s="277"/>
      <c r="CB737" s="277"/>
      <c r="CC737" s="277"/>
      <c r="CD737" s="277"/>
      <c r="CE737" s="277"/>
    </row>
    <row r="738" spans="1:83" ht="12.6" customHeight="1" x14ac:dyDescent="0.25">
      <c r="A738" s="209" t="str">
        <f>RIGHT($C$83,3)&amp;"*"&amp;RIGHT($C$82,4)&amp;"*"&amp;G$55&amp;"*"&amp;"A"</f>
        <v>132*2017*6120*A</v>
      </c>
      <c r="B738" s="276">
        <f>ROUND(G59,0)</f>
        <v>0</v>
      </c>
      <c r="C738" s="278">
        <f>ROUND(G60,2)</f>
        <v>0</v>
      </c>
      <c r="D738" s="276">
        <f>ROUND(G61,0)</f>
        <v>0</v>
      </c>
      <c r="E738" s="276">
        <f>ROUND(G62,0)</f>
        <v>0</v>
      </c>
      <c r="F738" s="276">
        <f>ROUND(G63,0)</f>
        <v>0</v>
      </c>
      <c r="G738" s="276">
        <f>ROUND(G64,0)</f>
        <v>0</v>
      </c>
      <c r="H738" s="276">
        <f>ROUND(G65,0)</f>
        <v>0</v>
      </c>
      <c r="I738" s="276">
        <f>ROUND(G66,0)</f>
        <v>0</v>
      </c>
      <c r="J738" s="276">
        <f>ROUND(G67,0)</f>
        <v>0</v>
      </c>
      <c r="K738" s="276">
        <f>ROUND(G68,0)</f>
        <v>0</v>
      </c>
      <c r="L738" s="276">
        <f>ROUND(G69,0)</f>
        <v>0</v>
      </c>
      <c r="M738" s="276">
        <f>ROUND(G70,0)</f>
        <v>0</v>
      </c>
      <c r="N738" s="276">
        <f>ROUND(G75,0)</f>
        <v>0</v>
      </c>
      <c r="O738" s="276">
        <f>ROUND(G73,0)</f>
        <v>0</v>
      </c>
      <c r="P738" s="276">
        <f>IF(G76&gt;0,ROUND(G76,0),0)</f>
        <v>0</v>
      </c>
      <c r="Q738" s="276">
        <f>IF(G77&gt;0,ROUND(G77,0),0)</f>
        <v>0</v>
      </c>
      <c r="R738" s="276">
        <f>IF(G78&gt;0,ROUND(G78,0),0)</f>
        <v>0</v>
      </c>
      <c r="S738" s="276">
        <f>IF(G79&gt;0,ROUND(G79,0),0)</f>
        <v>0</v>
      </c>
      <c r="T738" s="278">
        <f>IF(G80&gt;0,ROUND(G80,2),0)</f>
        <v>0</v>
      </c>
      <c r="U738" s="276"/>
      <c r="V738" s="277"/>
      <c r="W738" s="276"/>
      <c r="X738" s="276"/>
      <c r="Y738" s="276">
        <f t="shared" si="21"/>
        <v>0</v>
      </c>
      <c r="Z738" s="277"/>
      <c r="AA738" s="277"/>
      <c r="AB738" s="277"/>
      <c r="AC738" s="277"/>
      <c r="AD738" s="277"/>
      <c r="AE738" s="277"/>
      <c r="AF738" s="277"/>
      <c r="AG738" s="277"/>
      <c r="AH738" s="277"/>
      <c r="AI738" s="277"/>
      <c r="AJ738" s="277"/>
      <c r="AK738" s="277"/>
      <c r="AL738" s="277"/>
      <c r="AM738" s="277"/>
      <c r="AN738" s="277"/>
      <c r="AO738" s="277"/>
      <c r="AP738" s="277"/>
      <c r="AQ738" s="277"/>
      <c r="AR738" s="277"/>
      <c r="AS738" s="277"/>
      <c r="AT738" s="277"/>
      <c r="AU738" s="277"/>
      <c r="AV738" s="277"/>
      <c r="AW738" s="277"/>
      <c r="AX738" s="277"/>
      <c r="AY738" s="277"/>
      <c r="AZ738" s="277"/>
      <c r="BA738" s="277"/>
      <c r="BB738" s="277"/>
      <c r="BC738" s="277"/>
      <c r="BD738" s="277"/>
      <c r="BE738" s="277"/>
      <c r="BF738" s="277"/>
      <c r="BG738" s="277"/>
      <c r="BH738" s="277"/>
      <c r="BI738" s="277"/>
      <c r="BJ738" s="277"/>
      <c r="BK738" s="277"/>
      <c r="BL738" s="277"/>
      <c r="BM738" s="277"/>
      <c r="BN738" s="277"/>
      <c r="BO738" s="277"/>
      <c r="BP738" s="277"/>
      <c r="BQ738" s="277"/>
      <c r="BR738" s="277"/>
      <c r="BS738" s="277"/>
      <c r="BT738" s="277"/>
      <c r="BU738" s="277"/>
      <c r="BV738" s="277"/>
      <c r="BW738" s="277"/>
      <c r="BX738" s="277"/>
      <c r="BY738" s="277"/>
      <c r="BZ738" s="277"/>
      <c r="CA738" s="277"/>
      <c r="CB738" s="277"/>
      <c r="CC738" s="277"/>
      <c r="CD738" s="277"/>
      <c r="CE738" s="277"/>
    </row>
    <row r="739" spans="1:83" ht="12.6" customHeight="1" x14ac:dyDescent="0.25">
      <c r="A739" s="209" t="str">
        <f>RIGHT($C$83,3)&amp;"*"&amp;RIGHT($C$82,4)&amp;"*"&amp;H$55&amp;"*"&amp;"A"</f>
        <v>132*2017*6140*A</v>
      </c>
      <c r="B739" s="276">
        <f>ROUND(H59,0)</f>
        <v>0</v>
      </c>
      <c r="C739" s="278">
        <f>ROUND(H60,2)</f>
        <v>0</v>
      </c>
      <c r="D739" s="276">
        <f>ROUND(H61,0)</f>
        <v>0</v>
      </c>
      <c r="E739" s="276">
        <f>ROUND(H62,0)</f>
        <v>0</v>
      </c>
      <c r="F739" s="276">
        <f>ROUND(H63,0)</f>
        <v>0</v>
      </c>
      <c r="G739" s="276">
        <f>ROUND(H64,0)</f>
        <v>0</v>
      </c>
      <c r="H739" s="276">
        <f>ROUND(H65,0)</f>
        <v>0</v>
      </c>
      <c r="I739" s="276">
        <f>ROUND(H66,0)</f>
        <v>0</v>
      </c>
      <c r="J739" s="276">
        <f>ROUND(H67,0)</f>
        <v>0</v>
      </c>
      <c r="K739" s="276">
        <f>ROUND(H68,0)</f>
        <v>0</v>
      </c>
      <c r="L739" s="276">
        <f>ROUND(H69,0)</f>
        <v>0</v>
      </c>
      <c r="M739" s="276">
        <f>ROUND(H70,0)</f>
        <v>0</v>
      </c>
      <c r="N739" s="276">
        <f>ROUND(H75,0)</f>
        <v>0</v>
      </c>
      <c r="O739" s="276">
        <f>ROUND(H73,0)</f>
        <v>0</v>
      </c>
      <c r="P739" s="276">
        <f>IF(H76&gt;0,ROUND(H76,0),0)</f>
        <v>0</v>
      </c>
      <c r="Q739" s="276">
        <f>IF(H77&gt;0,ROUND(H77,0),0)</f>
        <v>0</v>
      </c>
      <c r="R739" s="276">
        <f>IF(H78&gt;0,ROUND(H78,0),0)</f>
        <v>0</v>
      </c>
      <c r="S739" s="276">
        <f>IF(H79&gt;0,ROUND(H79,0),0)</f>
        <v>0</v>
      </c>
      <c r="T739" s="278">
        <f>IF(H80&gt;0,ROUND(H80,2),0)</f>
        <v>0</v>
      </c>
      <c r="U739" s="276"/>
      <c r="V739" s="277"/>
      <c r="W739" s="276"/>
      <c r="X739" s="276"/>
      <c r="Y739" s="276">
        <f t="shared" si="21"/>
        <v>0</v>
      </c>
      <c r="Z739" s="277"/>
      <c r="AA739" s="277"/>
      <c r="AB739" s="277"/>
      <c r="AC739" s="277"/>
      <c r="AD739" s="277"/>
      <c r="AE739" s="277"/>
      <c r="AF739" s="277"/>
      <c r="AG739" s="277"/>
      <c r="AH739" s="277"/>
      <c r="AI739" s="277"/>
      <c r="AJ739" s="277"/>
      <c r="AK739" s="277"/>
      <c r="AL739" s="277"/>
      <c r="AM739" s="277"/>
      <c r="AN739" s="277"/>
      <c r="AO739" s="277"/>
      <c r="AP739" s="277"/>
      <c r="AQ739" s="277"/>
      <c r="AR739" s="277"/>
      <c r="AS739" s="277"/>
      <c r="AT739" s="277"/>
      <c r="AU739" s="277"/>
      <c r="AV739" s="277"/>
      <c r="AW739" s="277"/>
      <c r="AX739" s="277"/>
      <c r="AY739" s="277"/>
      <c r="AZ739" s="277"/>
      <c r="BA739" s="277"/>
      <c r="BB739" s="277"/>
      <c r="BC739" s="277"/>
      <c r="BD739" s="277"/>
      <c r="BE739" s="277"/>
      <c r="BF739" s="277"/>
      <c r="BG739" s="277"/>
      <c r="BH739" s="277"/>
      <c r="BI739" s="277"/>
      <c r="BJ739" s="277"/>
      <c r="BK739" s="277"/>
      <c r="BL739" s="277"/>
      <c r="BM739" s="277"/>
      <c r="BN739" s="277"/>
      <c r="BO739" s="277"/>
      <c r="BP739" s="277"/>
      <c r="BQ739" s="277"/>
      <c r="BR739" s="277"/>
      <c r="BS739" s="277"/>
      <c r="BT739" s="277"/>
      <c r="BU739" s="277"/>
      <c r="BV739" s="277"/>
      <c r="BW739" s="277"/>
      <c r="BX739" s="277"/>
      <c r="BY739" s="277"/>
      <c r="BZ739" s="277"/>
      <c r="CA739" s="277"/>
      <c r="CB739" s="277"/>
      <c r="CC739" s="277"/>
      <c r="CD739" s="277"/>
      <c r="CE739" s="277"/>
    </row>
    <row r="740" spans="1:83" ht="12.6" customHeight="1" x14ac:dyDescent="0.25">
      <c r="A740" s="209" t="str">
        <f>RIGHT($C$83,3)&amp;"*"&amp;RIGHT($C$82,4)&amp;"*"&amp;I$55&amp;"*"&amp;"A"</f>
        <v>132*2017*6150*A</v>
      </c>
      <c r="B740" s="276">
        <f>ROUND(I59,0)</f>
        <v>0</v>
      </c>
      <c r="C740" s="278">
        <f>ROUND(I60,2)</f>
        <v>0</v>
      </c>
      <c r="D740" s="276">
        <f>ROUND(I61,0)</f>
        <v>0</v>
      </c>
      <c r="E740" s="276">
        <f>ROUND(I62,0)</f>
        <v>0</v>
      </c>
      <c r="F740" s="276">
        <f>ROUND(I63,0)</f>
        <v>0</v>
      </c>
      <c r="G740" s="276">
        <f>ROUND(I64,0)</f>
        <v>0</v>
      </c>
      <c r="H740" s="276">
        <f>ROUND(I65,0)</f>
        <v>0</v>
      </c>
      <c r="I740" s="276">
        <f>ROUND(I66,0)</f>
        <v>0</v>
      </c>
      <c r="J740" s="276">
        <f>ROUND(I67,0)</f>
        <v>0</v>
      </c>
      <c r="K740" s="276">
        <f>ROUND(I68,0)</f>
        <v>0</v>
      </c>
      <c r="L740" s="276">
        <f>ROUND(I69,0)</f>
        <v>0</v>
      </c>
      <c r="M740" s="276">
        <f>ROUND(I70,0)</f>
        <v>0</v>
      </c>
      <c r="N740" s="276">
        <f>ROUND(I75,0)</f>
        <v>0</v>
      </c>
      <c r="O740" s="276">
        <f>ROUND(I73,0)</f>
        <v>0</v>
      </c>
      <c r="P740" s="276">
        <f>IF(I76&gt;0,ROUND(I76,0),0)</f>
        <v>0</v>
      </c>
      <c r="Q740" s="276">
        <f>IF(I77&gt;0,ROUND(I77,0),0)</f>
        <v>0</v>
      </c>
      <c r="R740" s="276">
        <f>IF(I78&gt;0,ROUND(I78,0),0)</f>
        <v>0</v>
      </c>
      <c r="S740" s="276">
        <f>IF(I79&gt;0,ROUND(I79,0),0)</f>
        <v>0</v>
      </c>
      <c r="T740" s="278">
        <f>IF(I80&gt;0,ROUND(I80,2),0)</f>
        <v>0</v>
      </c>
      <c r="U740" s="276"/>
      <c r="V740" s="277"/>
      <c r="W740" s="276"/>
      <c r="X740" s="276"/>
      <c r="Y740" s="276">
        <f t="shared" si="21"/>
        <v>0</v>
      </c>
      <c r="Z740" s="277"/>
      <c r="AA740" s="277"/>
      <c r="AB740" s="277"/>
      <c r="AC740" s="277"/>
      <c r="AD740" s="277"/>
      <c r="AE740" s="277"/>
      <c r="AF740" s="277"/>
      <c r="AG740" s="277"/>
      <c r="AH740" s="277"/>
      <c r="AI740" s="277"/>
      <c r="AJ740" s="277"/>
      <c r="AK740" s="277"/>
      <c r="AL740" s="277"/>
      <c r="AM740" s="277"/>
      <c r="AN740" s="277"/>
      <c r="AO740" s="277"/>
      <c r="AP740" s="277"/>
      <c r="AQ740" s="277"/>
      <c r="AR740" s="277"/>
      <c r="AS740" s="277"/>
      <c r="AT740" s="277"/>
      <c r="AU740" s="277"/>
      <c r="AV740" s="277"/>
      <c r="AW740" s="277"/>
      <c r="AX740" s="277"/>
      <c r="AY740" s="277"/>
      <c r="AZ740" s="277"/>
      <c r="BA740" s="277"/>
      <c r="BB740" s="277"/>
      <c r="BC740" s="277"/>
      <c r="BD740" s="277"/>
      <c r="BE740" s="277"/>
      <c r="BF740" s="277"/>
      <c r="BG740" s="277"/>
      <c r="BH740" s="277"/>
      <c r="BI740" s="277"/>
      <c r="BJ740" s="277"/>
      <c r="BK740" s="277"/>
      <c r="BL740" s="277"/>
      <c r="BM740" s="277"/>
      <c r="BN740" s="277"/>
      <c r="BO740" s="277"/>
      <c r="BP740" s="277"/>
      <c r="BQ740" s="277"/>
      <c r="BR740" s="277"/>
      <c r="BS740" s="277"/>
      <c r="BT740" s="277"/>
      <c r="BU740" s="277"/>
      <c r="BV740" s="277"/>
      <c r="BW740" s="277"/>
      <c r="BX740" s="277"/>
      <c r="BY740" s="277"/>
      <c r="BZ740" s="277"/>
      <c r="CA740" s="277"/>
      <c r="CB740" s="277"/>
      <c r="CC740" s="277"/>
      <c r="CD740" s="277"/>
      <c r="CE740" s="277"/>
    </row>
    <row r="741" spans="1:83" ht="12.6" customHeight="1" x14ac:dyDescent="0.25">
      <c r="A741" s="209" t="str">
        <f>RIGHT($C$83,3)&amp;"*"&amp;RIGHT($C$82,4)&amp;"*"&amp;J$55&amp;"*"&amp;"A"</f>
        <v>132*2017*6170*A</v>
      </c>
      <c r="B741" s="276">
        <f>ROUND(J59,0)</f>
        <v>0</v>
      </c>
      <c r="C741" s="278">
        <f>ROUND(J60,2)</f>
        <v>0</v>
      </c>
      <c r="D741" s="276">
        <f>ROUND(J61,0)</f>
        <v>0</v>
      </c>
      <c r="E741" s="276">
        <f>ROUND(J62,0)</f>
        <v>0</v>
      </c>
      <c r="F741" s="276">
        <f>ROUND(J63,0)</f>
        <v>0</v>
      </c>
      <c r="G741" s="276">
        <f>ROUND(J64,0)</f>
        <v>0</v>
      </c>
      <c r="H741" s="276">
        <f>ROUND(J65,0)</f>
        <v>0</v>
      </c>
      <c r="I741" s="276">
        <f>ROUND(J66,0)</f>
        <v>0</v>
      </c>
      <c r="J741" s="276">
        <f>ROUND(J67,0)</f>
        <v>0</v>
      </c>
      <c r="K741" s="276">
        <f>ROUND(J68,0)</f>
        <v>0</v>
      </c>
      <c r="L741" s="276">
        <f>ROUND(J69,0)</f>
        <v>0</v>
      </c>
      <c r="M741" s="276">
        <f>ROUND(J70,0)</f>
        <v>0</v>
      </c>
      <c r="N741" s="276">
        <f>ROUND(J75,0)</f>
        <v>0</v>
      </c>
      <c r="O741" s="276">
        <f>ROUND(J73,0)</f>
        <v>0</v>
      </c>
      <c r="P741" s="276">
        <f>IF(J76&gt;0,ROUND(J76,0),0)</f>
        <v>0</v>
      </c>
      <c r="Q741" s="276">
        <f>IF(J77&gt;0,ROUND(J77,0),0)</f>
        <v>0</v>
      </c>
      <c r="R741" s="276">
        <f>IF(J78&gt;0,ROUND(J78,0),0)</f>
        <v>0</v>
      </c>
      <c r="S741" s="276">
        <f>IF(J79&gt;0,ROUND(J79,0),0)</f>
        <v>0</v>
      </c>
      <c r="T741" s="278">
        <f>IF(J80&gt;0,ROUND(J80,2),0)</f>
        <v>0</v>
      </c>
      <c r="U741" s="276"/>
      <c r="V741" s="277"/>
      <c r="W741" s="276"/>
      <c r="X741" s="276"/>
      <c r="Y741" s="276">
        <f t="shared" si="21"/>
        <v>0</v>
      </c>
      <c r="Z741" s="277"/>
      <c r="AA741" s="277"/>
      <c r="AB741" s="277"/>
      <c r="AC741" s="277"/>
      <c r="AD741" s="277"/>
      <c r="AE741" s="277"/>
      <c r="AF741" s="277"/>
      <c r="AG741" s="277"/>
      <c r="AH741" s="277"/>
      <c r="AI741" s="277"/>
      <c r="AJ741" s="277"/>
      <c r="AK741" s="277"/>
      <c r="AL741" s="277"/>
      <c r="AM741" s="277"/>
      <c r="AN741" s="277"/>
      <c r="AO741" s="277"/>
      <c r="AP741" s="277"/>
      <c r="AQ741" s="277"/>
      <c r="AR741" s="277"/>
      <c r="AS741" s="277"/>
      <c r="AT741" s="277"/>
      <c r="AU741" s="277"/>
      <c r="AV741" s="277"/>
      <c r="AW741" s="277"/>
      <c r="AX741" s="277"/>
      <c r="AY741" s="277"/>
      <c r="AZ741" s="277"/>
      <c r="BA741" s="277"/>
      <c r="BB741" s="277"/>
      <c r="BC741" s="277"/>
      <c r="BD741" s="277"/>
      <c r="BE741" s="277"/>
      <c r="BF741" s="277"/>
      <c r="BG741" s="277"/>
      <c r="BH741" s="277"/>
      <c r="BI741" s="277"/>
      <c r="BJ741" s="277"/>
      <c r="BK741" s="277"/>
      <c r="BL741" s="277"/>
      <c r="BM741" s="277"/>
      <c r="BN741" s="277"/>
      <c r="BO741" s="277"/>
      <c r="BP741" s="277"/>
      <c r="BQ741" s="277"/>
      <c r="BR741" s="277"/>
      <c r="BS741" s="277"/>
      <c r="BT741" s="277"/>
      <c r="BU741" s="277"/>
      <c r="BV741" s="277"/>
      <c r="BW741" s="277"/>
      <c r="BX741" s="277"/>
      <c r="BY741" s="277"/>
      <c r="BZ741" s="277"/>
      <c r="CA741" s="277"/>
      <c r="CB741" s="277"/>
      <c r="CC741" s="277"/>
      <c r="CD741" s="277"/>
      <c r="CE741" s="277"/>
    </row>
    <row r="742" spans="1:83" ht="12.6" customHeight="1" x14ac:dyDescent="0.25">
      <c r="A742" s="209" t="str">
        <f>RIGHT($C$83,3)&amp;"*"&amp;RIGHT($C$82,4)&amp;"*"&amp;K$55&amp;"*"&amp;"A"</f>
        <v>132*2017*6200*A</v>
      </c>
      <c r="B742" s="276">
        <f>ROUND(K59,0)</f>
        <v>0</v>
      </c>
      <c r="C742" s="278">
        <f>ROUND(K60,2)</f>
        <v>0</v>
      </c>
      <c r="D742" s="276">
        <f>ROUND(K61,0)</f>
        <v>0</v>
      </c>
      <c r="E742" s="276">
        <f>ROUND(K62,0)</f>
        <v>0</v>
      </c>
      <c r="F742" s="276">
        <f>ROUND(K63,0)</f>
        <v>0</v>
      </c>
      <c r="G742" s="276">
        <f>ROUND(K64,0)</f>
        <v>0</v>
      </c>
      <c r="H742" s="276">
        <f>ROUND(K65,0)</f>
        <v>0</v>
      </c>
      <c r="I742" s="276">
        <f>ROUND(K66,0)</f>
        <v>0</v>
      </c>
      <c r="J742" s="276">
        <f>ROUND(K67,0)</f>
        <v>0</v>
      </c>
      <c r="K742" s="276">
        <f>ROUND(K68,0)</f>
        <v>0</v>
      </c>
      <c r="L742" s="276">
        <f>ROUND(K69,0)</f>
        <v>0</v>
      </c>
      <c r="M742" s="276">
        <f>ROUND(K70,0)</f>
        <v>0</v>
      </c>
      <c r="N742" s="276">
        <f>ROUND(K75,0)</f>
        <v>0</v>
      </c>
      <c r="O742" s="276">
        <f>ROUND(K73,0)</f>
        <v>0</v>
      </c>
      <c r="P742" s="276">
        <f>IF(K76&gt;0,ROUND(K76,0),0)</f>
        <v>0</v>
      </c>
      <c r="Q742" s="276">
        <f>IF(K77&gt;0,ROUND(K77,0),0)</f>
        <v>0</v>
      </c>
      <c r="R742" s="276">
        <f>IF(K78&gt;0,ROUND(K78,0),0)</f>
        <v>0</v>
      </c>
      <c r="S742" s="276">
        <f>IF(K79&gt;0,ROUND(K79,0),0)</f>
        <v>0</v>
      </c>
      <c r="T742" s="278">
        <f>IF(K80&gt;0,ROUND(K80,2),0)</f>
        <v>0</v>
      </c>
      <c r="U742" s="276"/>
      <c r="V742" s="277"/>
      <c r="W742" s="276"/>
      <c r="X742" s="276"/>
      <c r="Y742" s="276">
        <f t="shared" si="21"/>
        <v>0</v>
      </c>
      <c r="Z742" s="277"/>
      <c r="AA742" s="277"/>
      <c r="AB742" s="277"/>
      <c r="AC742" s="277"/>
      <c r="AD742" s="277"/>
      <c r="AE742" s="277"/>
      <c r="AF742" s="277"/>
      <c r="AG742" s="277"/>
      <c r="AH742" s="277"/>
      <c r="AI742" s="277"/>
      <c r="AJ742" s="277"/>
      <c r="AK742" s="277"/>
      <c r="AL742" s="277"/>
      <c r="AM742" s="277"/>
      <c r="AN742" s="277"/>
      <c r="AO742" s="277"/>
      <c r="AP742" s="277"/>
      <c r="AQ742" s="277"/>
      <c r="AR742" s="277"/>
      <c r="AS742" s="277"/>
      <c r="AT742" s="277"/>
      <c r="AU742" s="277"/>
      <c r="AV742" s="277"/>
      <c r="AW742" s="277"/>
      <c r="AX742" s="277"/>
      <c r="AY742" s="277"/>
      <c r="AZ742" s="277"/>
      <c r="BA742" s="277"/>
      <c r="BB742" s="277"/>
      <c r="BC742" s="277"/>
      <c r="BD742" s="277"/>
      <c r="BE742" s="277"/>
      <c r="BF742" s="277"/>
      <c r="BG742" s="277"/>
      <c r="BH742" s="277"/>
      <c r="BI742" s="277"/>
      <c r="BJ742" s="277"/>
      <c r="BK742" s="277"/>
      <c r="BL742" s="277"/>
      <c r="BM742" s="277"/>
      <c r="BN742" s="277"/>
      <c r="BO742" s="277"/>
      <c r="BP742" s="277"/>
      <c r="BQ742" s="277"/>
      <c r="BR742" s="277"/>
      <c r="BS742" s="277"/>
      <c r="BT742" s="277"/>
      <c r="BU742" s="277"/>
      <c r="BV742" s="277"/>
      <c r="BW742" s="277"/>
      <c r="BX742" s="277"/>
      <c r="BY742" s="277"/>
      <c r="BZ742" s="277"/>
      <c r="CA742" s="277"/>
      <c r="CB742" s="277"/>
      <c r="CC742" s="277"/>
      <c r="CD742" s="277"/>
      <c r="CE742" s="277"/>
    </row>
    <row r="743" spans="1:83" ht="12.6" customHeight="1" x14ac:dyDescent="0.25">
      <c r="A743" s="209" t="str">
        <f>RIGHT($C$83,3)&amp;"*"&amp;RIGHT($C$82,4)&amp;"*"&amp;L$55&amp;"*"&amp;"A"</f>
        <v>132*2017*6210*A</v>
      </c>
      <c r="B743" s="276">
        <f>ROUND(L59,0)</f>
        <v>0</v>
      </c>
      <c r="C743" s="278">
        <f>ROUND(L60,2)</f>
        <v>0</v>
      </c>
      <c r="D743" s="276">
        <f>ROUND(L61,0)</f>
        <v>0</v>
      </c>
      <c r="E743" s="276">
        <f>ROUND(L62,0)</f>
        <v>0</v>
      </c>
      <c r="F743" s="276">
        <f>ROUND(L63,0)</f>
        <v>0</v>
      </c>
      <c r="G743" s="276">
        <f>ROUND(L64,0)</f>
        <v>0</v>
      </c>
      <c r="H743" s="276">
        <f>ROUND(L65,0)</f>
        <v>0</v>
      </c>
      <c r="I743" s="276">
        <f>ROUND(L66,0)</f>
        <v>0</v>
      </c>
      <c r="J743" s="276">
        <f>ROUND(L67,0)</f>
        <v>0</v>
      </c>
      <c r="K743" s="276">
        <f>ROUND(L68,0)</f>
        <v>0</v>
      </c>
      <c r="L743" s="276">
        <f>ROUND(L69,0)</f>
        <v>0</v>
      </c>
      <c r="M743" s="276">
        <f>ROUND(L70,0)</f>
        <v>0</v>
      </c>
      <c r="N743" s="276">
        <f>ROUND(L75,0)</f>
        <v>0</v>
      </c>
      <c r="O743" s="276">
        <f>ROUND(L73,0)</f>
        <v>0</v>
      </c>
      <c r="P743" s="276">
        <f>IF(L76&gt;0,ROUND(L76,0),0)</f>
        <v>0</v>
      </c>
      <c r="Q743" s="276">
        <f>IF(L77&gt;0,ROUND(L77,0),0)</f>
        <v>0</v>
      </c>
      <c r="R743" s="276">
        <f>IF(L78&gt;0,ROUND(L78,0),0)</f>
        <v>0</v>
      </c>
      <c r="S743" s="276">
        <f>IF(L79&gt;0,ROUND(L79,0),0)</f>
        <v>0</v>
      </c>
      <c r="T743" s="278">
        <f>IF(L80&gt;0,ROUND(L80,2),0)</f>
        <v>0</v>
      </c>
      <c r="U743" s="276"/>
      <c r="V743" s="277"/>
      <c r="W743" s="276"/>
      <c r="X743" s="276"/>
      <c r="Y743" s="276">
        <f t="shared" si="21"/>
        <v>0</v>
      </c>
      <c r="Z743" s="277"/>
      <c r="AA743" s="277"/>
      <c r="AB743" s="277"/>
      <c r="AC743" s="277"/>
      <c r="AD743" s="277"/>
      <c r="AE743" s="277"/>
      <c r="AF743" s="277"/>
      <c r="AG743" s="277"/>
      <c r="AH743" s="277"/>
      <c r="AI743" s="277"/>
      <c r="AJ743" s="277"/>
      <c r="AK743" s="277"/>
      <c r="AL743" s="277"/>
      <c r="AM743" s="277"/>
      <c r="AN743" s="277"/>
      <c r="AO743" s="277"/>
      <c r="AP743" s="277"/>
      <c r="AQ743" s="277"/>
      <c r="AR743" s="277"/>
      <c r="AS743" s="277"/>
      <c r="AT743" s="277"/>
      <c r="AU743" s="277"/>
      <c r="AV743" s="277"/>
      <c r="AW743" s="277"/>
      <c r="AX743" s="277"/>
      <c r="AY743" s="277"/>
      <c r="AZ743" s="277"/>
      <c r="BA743" s="277"/>
      <c r="BB743" s="277"/>
      <c r="BC743" s="277"/>
      <c r="BD743" s="277"/>
      <c r="BE743" s="277"/>
      <c r="BF743" s="277"/>
      <c r="BG743" s="277"/>
      <c r="BH743" s="277"/>
      <c r="BI743" s="277"/>
      <c r="BJ743" s="277"/>
      <c r="BK743" s="277"/>
      <c r="BL743" s="277"/>
      <c r="BM743" s="277"/>
      <c r="BN743" s="277"/>
      <c r="BO743" s="277"/>
      <c r="BP743" s="277"/>
      <c r="BQ743" s="277"/>
      <c r="BR743" s="277"/>
      <c r="BS743" s="277"/>
      <c r="BT743" s="277"/>
      <c r="BU743" s="277"/>
      <c r="BV743" s="277"/>
      <c r="BW743" s="277"/>
      <c r="BX743" s="277"/>
      <c r="BY743" s="277"/>
      <c r="BZ743" s="277"/>
      <c r="CA743" s="277"/>
      <c r="CB743" s="277"/>
      <c r="CC743" s="277"/>
      <c r="CD743" s="277"/>
      <c r="CE743" s="277"/>
    </row>
    <row r="744" spans="1:83" ht="12.6" customHeight="1" x14ac:dyDescent="0.25">
      <c r="A744" s="209" t="str">
        <f>RIGHT($C$83,3)&amp;"*"&amp;RIGHT($C$82,4)&amp;"*"&amp;M$55&amp;"*"&amp;"A"</f>
        <v>132*2017*6330*A</v>
      </c>
      <c r="B744" s="276">
        <f>ROUND(M59,0)</f>
        <v>0</v>
      </c>
      <c r="C744" s="278">
        <f>ROUND(M60,2)</f>
        <v>0</v>
      </c>
      <c r="D744" s="276">
        <f>ROUND(M61,0)</f>
        <v>0</v>
      </c>
      <c r="E744" s="276">
        <f>ROUND(M62,0)</f>
        <v>0</v>
      </c>
      <c r="F744" s="276">
        <f>ROUND(M63,0)</f>
        <v>0</v>
      </c>
      <c r="G744" s="276">
        <f>ROUND(M64,0)</f>
        <v>0</v>
      </c>
      <c r="H744" s="276">
        <f>ROUND(M65,0)</f>
        <v>0</v>
      </c>
      <c r="I744" s="276">
        <f>ROUND(M66,0)</f>
        <v>0</v>
      </c>
      <c r="J744" s="276">
        <f>ROUND(M67,0)</f>
        <v>0</v>
      </c>
      <c r="K744" s="276">
        <f>ROUND(M68,0)</f>
        <v>0</v>
      </c>
      <c r="L744" s="276">
        <f>ROUND(M69,0)</f>
        <v>0</v>
      </c>
      <c r="M744" s="276">
        <f>ROUND(M70,0)</f>
        <v>0</v>
      </c>
      <c r="N744" s="276">
        <f>ROUND(M75,0)</f>
        <v>0</v>
      </c>
      <c r="O744" s="276">
        <f>ROUND(M73,0)</f>
        <v>0</v>
      </c>
      <c r="P744" s="276">
        <f>IF(M76&gt;0,ROUND(M76,0),0)</f>
        <v>0</v>
      </c>
      <c r="Q744" s="276">
        <f>IF(M77&gt;0,ROUND(M77,0),0)</f>
        <v>0</v>
      </c>
      <c r="R744" s="276">
        <f>IF(M78&gt;0,ROUND(M78,0),0)</f>
        <v>0</v>
      </c>
      <c r="S744" s="276">
        <f>IF(M79&gt;0,ROUND(M79,0),0)</f>
        <v>0</v>
      </c>
      <c r="T744" s="278">
        <f>IF(M80&gt;0,ROUND(M80,2),0)</f>
        <v>0</v>
      </c>
      <c r="U744" s="276"/>
      <c r="V744" s="277"/>
      <c r="W744" s="276"/>
      <c r="X744" s="276"/>
      <c r="Y744" s="276">
        <f t="shared" si="21"/>
        <v>0</v>
      </c>
      <c r="Z744" s="277"/>
      <c r="AA744" s="277"/>
      <c r="AB744" s="277"/>
      <c r="AC744" s="277"/>
      <c r="AD744" s="277"/>
      <c r="AE744" s="277"/>
      <c r="AF744" s="277"/>
      <c r="AG744" s="277"/>
      <c r="AH744" s="277"/>
      <c r="AI744" s="277"/>
      <c r="AJ744" s="277"/>
      <c r="AK744" s="277"/>
      <c r="AL744" s="277"/>
      <c r="AM744" s="277"/>
      <c r="AN744" s="277"/>
      <c r="AO744" s="277"/>
      <c r="AP744" s="277"/>
      <c r="AQ744" s="277"/>
      <c r="AR744" s="277"/>
      <c r="AS744" s="277"/>
      <c r="AT744" s="277"/>
      <c r="AU744" s="277"/>
      <c r="AV744" s="277"/>
      <c r="AW744" s="277"/>
      <c r="AX744" s="277"/>
      <c r="AY744" s="277"/>
      <c r="AZ744" s="277"/>
      <c r="BA744" s="277"/>
      <c r="BB744" s="277"/>
      <c r="BC744" s="277"/>
      <c r="BD744" s="277"/>
      <c r="BE744" s="277"/>
      <c r="BF744" s="277"/>
      <c r="BG744" s="277"/>
      <c r="BH744" s="277"/>
      <c r="BI744" s="277"/>
      <c r="BJ744" s="277"/>
      <c r="BK744" s="277"/>
      <c r="BL744" s="277"/>
      <c r="BM744" s="277"/>
      <c r="BN744" s="277"/>
      <c r="BO744" s="277"/>
      <c r="BP744" s="277"/>
      <c r="BQ744" s="277"/>
      <c r="BR744" s="277"/>
      <c r="BS744" s="277"/>
      <c r="BT744" s="277"/>
      <c r="BU744" s="277"/>
      <c r="BV744" s="277"/>
      <c r="BW744" s="277"/>
      <c r="BX744" s="277"/>
      <c r="BY744" s="277"/>
      <c r="BZ744" s="277"/>
      <c r="CA744" s="277"/>
      <c r="CB744" s="277"/>
      <c r="CC744" s="277"/>
      <c r="CD744" s="277"/>
      <c r="CE744" s="277"/>
    </row>
    <row r="745" spans="1:83" ht="12.6" customHeight="1" x14ac:dyDescent="0.25">
      <c r="A745" s="209" t="str">
        <f>RIGHT($C$83,3)&amp;"*"&amp;RIGHT($C$82,4)&amp;"*"&amp;N$55&amp;"*"&amp;"A"</f>
        <v>132*2017*6400*A</v>
      </c>
      <c r="B745" s="276">
        <f>ROUND(N59,0)</f>
        <v>0</v>
      </c>
      <c r="C745" s="278">
        <f>ROUND(N60,2)</f>
        <v>1.32</v>
      </c>
      <c r="D745" s="276">
        <f>ROUND(N61,0)</f>
        <v>102774</v>
      </c>
      <c r="E745" s="276">
        <f>ROUND(N62,0)</f>
        <v>28877</v>
      </c>
      <c r="F745" s="276">
        <f>ROUND(N63,0)</f>
        <v>6790</v>
      </c>
      <c r="G745" s="276">
        <f>ROUND(N64,0)</f>
        <v>2809</v>
      </c>
      <c r="H745" s="276">
        <f>ROUND(N65,0)</f>
        <v>0</v>
      </c>
      <c r="I745" s="276">
        <f>ROUND(N66,0)</f>
        <v>357</v>
      </c>
      <c r="J745" s="276">
        <f>ROUND(N67,0)</f>
        <v>8087</v>
      </c>
      <c r="K745" s="276">
        <f>ROUND(N68,0)</f>
        <v>4122</v>
      </c>
      <c r="L745" s="276">
        <f>ROUND(N69,0)</f>
        <v>631</v>
      </c>
      <c r="M745" s="276">
        <f>ROUND(N70,0)</f>
        <v>3025</v>
      </c>
      <c r="N745" s="276">
        <f>ROUND(N75,0)</f>
        <v>483998</v>
      </c>
      <c r="O745" s="276">
        <f>ROUND(N73,0)</f>
        <v>0</v>
      </c>
      <c r="P745" s="276">
        <f>IF(N76&gt;0,ROUND(N76,0),0)</f>
        <v>0</v>
      </c>
      <c r="Q745" s="276">
        <f>IF(N77&gt;0,ROUND(N77,0),0)</f>
        <v>0</v>
      </c>
      <c r="R745" s="276">
        <f>IF(N78&gt;0,ROUND(N78,0),0)</f>
        <v>0</v>
      </c>
      <c r="S745" s="276">
        <f>IF(N79&gt;0,ROUND(N79,0),0)</f>
        <v>176</v>
      </c>
      <c r="T745" s="278">
        <f>IF(N80&gt;0,ROUND(N80,2),0)</f>
        <v>0</v>
      </c>
      <c r="U745" s="276"/>
      <c r="V745" s="277"/>
      <c r="W745" s="276"/>
      <c r="X745" s="276"/>
      <c r="Y745" s="276">
        <f t="shared" si="21"/>
        <v>45591</v>
      </c>
      <c r="Z745" s="277"/>
      <c r="AA745" s="277"/>
      <c r="AB745" s="277"/>
      <c r="AC745" s="277"/>
      <c r="AD745" s="277"/>
      <c r="AE745" s="277"/>
      <c r="AF745" s="277"/>
      <c r="AG745" s="277"/>
      <c r="AH745" s="277"/>
      <c r="AI745" s="277"/>
      <c r="AJ745" s="277"/>
      <c r="AK745" s="277"/>
      <c r="AL745" s="277"/>
      <c r="AM745" s="277"/>
      <c r="AN745" s="277"/>
      <c r="AO745" s="277"/>
      <c r="AP745" s="277"/>
      <c r="AQ745" s="277"/>
      <c r="AR745" s="277"/>
      <c r="AS745" s="277"/>
      <c r="AT745" s="277"/>
      <c r="AU745" s="277"/>
      <c r="AV745" s="277"/>
      <c r="AW745" s="277"/>
      <c r="AX745" s="277"/>
      <c r="AY745" s="277"/>
      <c r="AZ745" s="277"/>
      <c r="BA745" s="277"/>
      <c r="BB745" s="277"/>
      <c r="BC745" s="277"/>
      <c r="BD745" s="277"/>
      <c r="BE745" s="277"/>
      <c r="BF745" s="277"/>
      <c r="BG745" s="277"/>
      <c r="BH745" s="277"/>
      <c r="BI745" s="277"/>
      <c r="BJ745" s="277"/>
      <c r="BK745" s="277"/>
      <c r="BL745" s="277"/>
      <c r="BM745" s="277"/>
      <c r="BN745" s="277"/>
      <c r="BO745" s="277"/>
      <c r="BP745" s="277"/>
      <c r="BQ745" s="277"/>
      <c r="BR745" s="277"/>
      <c r="BS745" s="277"/>
      <c r="BT745" s="277"/>
      <c r="BU745" s="277"/>
      <c r="BV745" s="277"/>
      <c r="BW745" s="277"/>
      <c r="BX745" s="277"/>
      <c r="BY745" s="277"/>
      <c r="BZ745" s="277"/>
      <c r="CA745" s="277"/>
      <c r="CB745" s="277"/>
      <c r="CC745" s="277"/>
      <c r="CD745" s="277"/>
      <c r="CE745" s="277"/>
    </row>
    <row r="746" spans="1:83" ht="12.6" customHeight="1" x14ac:dyDescent="0.25">
      <c r="A746" s="209" t="str">
        <f>RIGHT($C$83,3)&amp;"*"&amp;RIGHT($C$82,4)&amp;"*"&amp;O$55&amp;"*"&amp;"A"</f>
        <v>132*2017*7010*A</v>
      </c>
      <c r="B746" s="276">
        <f>ROUND(O59,0)</f>
        <v>0</v>
      </c>
      <c r="C746" s="278">
        <f>ROUND(O60,2)</f>
        <v>0</v>
      </c>
      <c r="D746" s="276">
        <f>ROUND(O61,0)</f>
        <v>0</v>
      </c>
      <c r="E746" s="276">
        <f>ROUND(O62,0)</f>
        <v>0</v>
      </c>
      <c r="F746" s="276">
        <f>ROUND(O63,0)</f>
        <v>0</v>
      </c>
      <c r="G746" s="276">
        <f>ROUND(O64,0)</f>
        <v>0</v>
      </c>
      <c r="H746" s="276">
        <f>ROUND(O65,0)</f>
        <v>0</v>
      </c>
      <c r="I746" s="276">
        <f>ROUND(O66,0)</f>
        <v>0</v>
      </c>
      <c r="J746" s="276">
        <f>ROUND(O67,0)</f>
        <v>0</v>
      </c>
      <c r="K746" s="276">
        <f>ROUND(O68,0)</f>
        <v>0</v>
      </c>
      <c r="L746" s="276">
        <f>ROUND(O69,0)</f>
        <v>0</v>
      </c>
      <c r="M746" s="276">
        <f>ROUND(O70,0)</f>
        <v>0</v>
      </c>
      <c r="N746" s="276">
        <f>ROUND(O75,0)</f>
        <v>0</v>
      </c>
      <c r="O746" s="276">
        <f>ROUND(O73,0)</f>
        <v>0</v>
      </c>
      <c r="P746" s="276">
        <f>IF(O76&gt;0,ROUND(O76,0),0)</f>
        <v>0</v>
      </c>
      <c r="Q746" s="276">
        <f>IF(O77&gt;0,ROUND(O77,0),0)</f>
        <v>0</v>
      </c>
      <c r="R746" s="276">
        <f>IF(O78&gt;0,ROUND(O78,0),0)</f>
        <v>0</v>
      </c>
      <c r="S746" s="276">
        <f>IF(O79&gt;0,ROUND(O79,0),0)</f>
        <v>0</v>
      </c>
      <c r="T746" s="278">
        <f>IF(O80&gt;0,ROUND(O80,2),0)</f>
        <v>0</v>
      </c>
      <c r="U746" s="276"/>
      <c r="V746" s="277"/>
      <c r="W746" s="276"/>
      <c r="X746" s="276"/>
      <c r="Y746" s="276">
        <f t="shared" si="21"/>
        <v>0</v>
      </c>
      <c r="Z746" s="277"/>
      <c r="AA746" s="277"/>
      <c r="AB746" s="277"/>
      <c r="AC746" s="277"/>
      <c r="AD746" s="277"/>
      <c r="AE746" s="277"/>
      <c r="AF746" s="277"/>
      <c r="AG746" s="277"/>
      <c r="AH746" s="277"/>
      <c r="AI746" s="277"/>
      <c r="AJ746" s="277"/>
      <c r="AK746" s="277"/>
      <c r="AL746" s="277"/>
      <c r="AM746" s="277"/>
      <c r="AN746" s="277"/>
      <c r="AO746" s="277"/>
      <c r="AP746" s="277"/>
      <c r="AQ746" s="277"/>
      <c r="AR746" s="277"/>
      <c r="AS746" s="277"/>
      <c r="AT746" s="277"/>
      <c r="AU746" s="277"/>
      <c r="AV746" s="277"/>
      <c r="AW746" s="277"/>
      <c r="AX746" s="277"/>
      <c r="AY746" s="277"/>
      <c r="AZ746" s="277"/>
      <c r="BA746" s="277"/>
      <c r="BB746" s="277"/>
      <c r="BC746" s="277"/>
      <c r="BD746" s="277"/>
      <c r="BE746" s="277"/>
      <c r="BF746" s="277"/>
      <c r="BG746" s="277"/>
      <c r="BH746" s="277"/>
      <c r="BI746" s="277"/>
      <c r="BJ746" s="277"/>
      <c r="BK746" s="277"/>
      <c r="BL746" s="277"/>
      <c r="BM746" s="277"/>
      <c r="BN746" s="277"/>
      <c r="BO746" s="277"/>
      <c r="BP746" s="277"/>
      <c r="BQ746" s="277"/>
      <c r="BR746" s="277"/>
      <c r="BS746" s="277"/>
      <c r="BT746" s="277"/>
      <c r="BU746" s="277"/>
      <c r="BV746" s="277"/>
      <c r="BW746" s="277"/>
      <c r="BX746" s="277"/>
      <c r="BY746" s="277"/>
      <c r="BZ746" s="277"/>
      <c r="CA746" s="277"/>
      <c r="CB746" s="277"/>
      <c r="CC746" s="277"/>
      <c r="CD746" s="277"/>
      <c r="CE746" s="277"/>
    </row>
    <row r="747" spans="1:83" ht="12.6" customHeight="1" x14ac:dyDescent="0.25">
      <c r="A747" s="209" t="str">
        <f>RIGHT($C$83,3)&amp;"*"&amp;RIGHT($C$82,4)&amp;"*"&amp;P$55&amp;"*"&amp;"A"</f>
        <v>132*2017*7020*A</v>
      </c>
      <c r="B747" s="276">
        <f>ROUND(P59,0)</f>
        <v>466849</v>
      </c>
      <c r="C747" s="278">
        <f>ROUND(P60,2)</f>
        <v>101.53</v>
      </c>
      <c r="D747" s="276">
        <f>ROUND(P61,0)</f>
        <v>8136799</v>
      </c>
      <c r="E747" s="276">
        <f>ROUND(P62,0)</f>
        <v>2052521</v>
      </c>
      <c r="F747" s="276">
        <f>ROUND(P63,0)</f>
        <v>1070839</v>
      </c>
      <c r="G747" s="276">
        <f>ROUND(P64,0)</f>
        <v>9367311</v>
      </c>
      <c r="H747" s="276">
        <f>ROUND(P65,0)</f>
        <v>7917</v>
      </c>
      <c r="I747" s="276">
        <f>ROUND(P66,0)</f>
        <v>841503</v>
      </c>
      <c r="J747" s="276">
        <f>ROUND(P67,0)</f>
        <v>1253970</v>
      </c>
      <c r="K747" s="276">
        <f>ROUND(P68,0)</f>
        <v>802979</v>
      </c>
      <c r="L747" s="276">
        <f>ROUND(P69,0)</f>
        <v>51477</v>
      </c>
      <c r="M747" s="276">
        <f>ROUND(P70,0)</f>
        <v>2224</v>
      </c>
      <c r="N747" s="276">
        <f>ROUND(P75,0)</f>
        <v>205311288</v>
      </c>
      <c r="O747" s="276">
        <f>ROUND(P73,0)</f>
        <v>106347643</v>
      </c>
      <c r="P747" s="276">
        <f>IF(P76&gt;0,ROUND(P76,0),0)</f>
        <v>12678</v>
      </c>
      <c r="Q747" s="276">
        <f>IF(P77&gt;0,ROUND(P77,0),0)</f>
        <v>35402</v>
      </c>
      <c r="R747" s="276">
        <f>IF(P78&gt;0,ROUND(P78,0),0)</f>
        <v>5691</v>
      </c>
      <c r="S747" s="276">
        <f>IF(P79&gt;0,ROUND(P79,0),0)</f>
        <v>287461</v>
      </c>
      <c r="T747" s="278">
        <f>IF(P80&gt;0,ROUND(P80,2),0)</f>
        <v>50.81</v>
      </c>
      <c r="U747" s="276"/>
      <c r="V747" s="277"/>
      <c r="W747" s="276"/>
      <c r="X747" s="276"/>
      <c r="Y747" s="276">
        <f t="shared" si="21"/>
        <v>10037287</v>
      </c>
      <c r="Z747" s="277"/>
      <c r="AA747" s="277"/>
      <c r="AB747" s="277"/>
      <c r="AC747" s="277"/>
      <c r="AD747" s="277"/>
      <c r="AE747" s="277"/>
      <c r="AF747" s="277"/>
      <c r="AG747" s="277"/>
      <c r="AH747" s="277"/>
      <c r="AI747" s="277"/>
      <c r="AJ747" s="277"/>
      <c r="AK747" s="277"/>
      <c r="AL747" s="277"/>
      <c r="AM747" s="277"/>
      <c r="AN747" s="277"/>
      <c r="AO747" s="277"/>
      <c r="AP747" s="277"/>
      <c r="AQ747" s="277"/>
      <c r="AR747" s="277"/>
      <c r="AS747" s="277"/>
      <c r="AT747" s="277"/>
      <c r="AU747" s="277"/>
      <c r="AV747" s="277"/>
      <c r="AW747" s="277"/>
      <c r="AX747" s="277"/>
      <c r="AY747" s="277"/>
      <c r="AZ747" s="277"/>
      <c r="BA747" s="277"/>
      <c r="BB747" s="277"/>
      <c r="BC747" s="277"/>
      <c r="BD747" s="277"/>
      <c r="BE747" s="277"/>
      <c r="BF747" s="277"/>
      <c r="BG747" s="277"/>
      <c r="BH747" s="277"/>
      <c r="BI747" s="277"/>
      <c r="BJ747" s="277"/>
      <c r="BK747" s="277"/>
      <c r="BL747" s="277"/>
      <c r="BM747" s="277"/>
      <c r="BN747" s="277"/>
      <c r="BO747" s="277"/>
      <c r="BP747" s="277"/>
      <c r="BQ747" s="277"/>
      <c r="BR747" s="277"/>
      <c r="BS747" s="277"/>
      <c r="BT747" s="277"/>
      <c r="BU747" s="277"/>
      <c r="BV747" s="277"/>
      <c r="BW747" s="277"/>
      <c r="BX747" s="277"/>
      <c r="BY747" s="277"/>
      <c r="BZ747" s="277"/>
      <c r="CA747" s="277"/>
      <c r="CB747" s="277"/>
      <c r="CC747" s="277"/>
      <c r="CD747" s="277"/>
      <c r="CE747" s="277"/>
    </row>
    <row r="748" spans="1:83" ht="12.6" customHeight="1" x14ac:dyDescent="0.25">
      <c r="A748" s="209" t="str">
        <f>RIGHT($C$83,3)&amp;"*"&amp;RIGHT($C$82,4)&amp;"*"&amp;Q$55&amp;"*"&amp;"A"</f>
        <v>132*2017*7030*A</v>
      </c>
      <c r="B748" s="276">
        <f>ROUND(Q59,0)</f>
        <v>1059375</v>
      </c>
      <c r="C748" s="278">
        <f>ROUND(Q60,2)</f>
        <v>17.27</v>
      </c>
      <c r="D748" s="276">
        <f>ROUND(Q61,0)</f>
        <v>1794603</v>
      </c>
      <c r="E748" s="276">
        <f>ROUND(Q62,0)</f>
        <v>390760</v>
      </c>
      <c r="F748" s="276">
        <f>ROUND(Q63,0)</f>
        <v>0</v>
      </c>
      <c r="G748" s="276">
        <f>ROUND(Q64,0)</f>
        <v>212933</v>
      </c>
      <c r="H748" s="276">
        <f>ROUND(Q65,0)</f>
        <v>365</v>
      </c>
      <c r="I748" s="276">
        <f>ROUND(Q66,0)</f>
        <v>16010</v>
      </c>
      <c r="J748" s="276">
        <f>ROUND(Q67,0)</f>
        <v>120094</v>
      </c>
      <c r="K748" s="276">
        <f>ROUND(Q68,0)</f>
        <v>1949</v>
      </c>
      <c r="L748" s="276">
        <f>ROUND(Q69,0)</f>
        <v>7529</v>
      </c>
      <c r="M748" s="276">
        <f>ROUND(Q70,0)</f>
        <v>0</v>
      </c>
      <c r="N748" s="276">
        <f>ROUND(Q75,0)</f>
        <v>17702967</v>
      </c>
      <c r="O748" s="276">
        <f>ROUND(Q73,0)</f>
        <v>4674044</v>
      </c>
      <c r="P748" s="276">
        <f>IF(Q76&gt;0,ROUND(Q76,0),0)</f>
        <v>3714</v>
      </c>
      <c r="Q748" s="276">
        <f>IF(Q77&gt;0,ROUND(Q77,0),0)</f>
        <v>0</v>
      </c>
      <c r="R748" s="276">
        <f>IF(Q78&gt;0,ROUND(Q78,0),0)</f>
        <v>1667</v>
      </c>
      <c r="S748" s="276">
        <f>IF(Q79&gt;0,ROUND(Q79,0),0)</f>
        <v>0</v>
      </c>
      <c r="T748" s="278">
        <f>IF(Q80&gt;0,ROUND(Q80,2),0)</f>
        <v>12.37</v>
      </c>
      <c r="U748" s="276"/>
      <c r="V748" s="277"/>
      <c r="W748" s="276"/>
      <c r="X748" s="276"/>
      <c r="Y748" s="276">
        <f t="shared" si="21"/>
        <v>1471821</v>
      </c>
      <c r="Z748" s="277"/>
      <c r="AA748" s="277"/>
      <c r="AB748" s="277"/>
      <c r="AC748" s="277"/>
      <c r="AD748" s="277"/>
      <c r="AE748" s="277"/>
      <c r="AF748" s="277"/>
      <c r="AG748" s="277"/>
      <c r="AH748" s="277"/>
      <c r="AI748" s="277"/>
      <c r="AJ748" s="277"/>
      <c r="AK748" s="277"/>
      <c r="AL748" s="277"/>
      <c r="AM748" s="277"/>
      <c r="AN748" s="277"/>
      <c r="AO748" s="277"/>
      <c r="AP748" s="277"/>
      <c r="AQ748" s="277"/>
      <c r="AR748" s="277"/>
      <c r="AS748" s="277"/>
      <c r="AT748" s="277"/>
      <c r="AU748" s="277"/>
      <c r="AV748" s="277"/>
      <c r="AW748" s="277"/>
      <c r="AX748" s="277"/>
      <c r="AY748" s="277"/>
      <c r="AZ748" s="277"/>
      <c r="BA748" s="277"/>
      <c r="BB748" s="277"/>
      <c r="BC748" s="277"/>
      <c r="BD748" s="277"/>
      <c r="BE748" s="277"/>
      <c r="BF748" s="277"/>
      <c r="BG748" s="277"/>
      <c r="BH748" s="277"/>
      <c r="BI748" s="277"/>
      <c r="BJ748" s="277"/>
      <c r="BK748" s="277"/>
      <c r="BL748" s="277"/>
      <c r="BM748" s="277"/>
      <c r="BN748" s="277"/>
      <c r="BO748" s="277"/>
      <c r="BP748" s="277"/>
      <c r="BQ748" s="277"/>
      <c r="BR748" s="277"/>
      <c r="BS748" s="277"/>
      <c r="BT748" s="277"/>
      <c r="BU748" s="277"/>
      <c r="BV748" s="277"/>
      <c r="BW748" s="277"/>
      <c r="BX748" s="277"/>
      <c r="BY748" s="277"/>
      <c r="BZ748" s="277"/>
      <c r="CA748" s="277"/>
      <c r="CB748" s="277"/>
      <c r="CC748" s="277"/>
      <c r="CD748" s="277"/>
      <c r="CE748" s="277"/>
    </row>
    <row r="749" spans="1:83" ht="12.6" customHeight="1" x14ac:dyDescent="0.25">
      <c r="A749" s="209" t="str">
        <f>RIGHT($C$83,3)&amp;"*"&amp;RIGHT($C$82,4)&amp;"*"&amp;R$55&amp;"*"&amp;"A"</f>
        <v>132*2017*7040*A</v>
      </c>
      <c r="B749" s="276">
        <f>ROUND(R59,0)</f>
        <v>0</v>
      </c>
      <c r="C749" s="278">
        <f>ROUND(R60,2)</f>
        <v>0</v>
      </c>
      <c r="D749" s="276">
        <f>ROUND(R61,0)</f>
        <v>0</v>
      </c>
      <c r="E749" s="276">
        <f>ROUND(R62,0)</f>
        <v>0</v>
      </c>
      <c r="F749" s="276">
        <f>ROUND(R63,0)</f>
        <v>0</v>
      </c>
      <c r="G749" s="276">
        <f>ROUND(R64,0)</f>
        <v>0</v>
      </c>
      <c r="H749" s="276">
        <f>ROUND(R65,0)</f>
        <v>0</v>
      </c>
      <c r="I749" s="276">
        <f>ROUND(R66,0)</f>
        <v>0</v>
      </c>
      <c r="J749" s="276">
        <f>ROUND(R67,0)</f>
        <v>0</v>
      </c>
      <c r="K749" s="276">
        <f>ROUND(R68,0)</f>
        <v>0</v>
      </c>
      <c r="L749" s="276">
        <f>ROUND(R69,0)</f>
        <v>0</v>
      </c>
      <c r="M749" s="276">
        <f>ROUND(R70,0)</f>
        <v>0</v>
      </c>
      <c r="N749" s="276">
        <f>ROUND(R75,0)</f>
        <v>0</v>
      </c>
      <c r="O749" s="276">
        <f>ROUND(R73,0)</f>
        <v>0</v>
      </c>
      <c r="P749" s="276">
        <f>IF(R76&gt;0,ROUND(R76,0),0)</f>
        <v>0</v>
      </c>
      <c r="Q749" s="276">
        <f>IF(R77&gt;0,ROUND(R77,0),0)</f>
        <v>0</v>
      </c>
      <c r="R749" s="276">
        <f>IF(R78&gt;0,ROUND(R78,0),0)</f>
        <v>0</v>
      </c>
      <c r="S749" s="276">
        <f>IF(R79&gt;0,ROUND(R79,0),0)</f>
        <v>0</v>
      </c>
      <c r="T749" s="278">
        <f>IF(R80&gt;0,ROUND(R80,2),0)</f>
        <v>0</v>
      </c>
      <c r="U749" s="276"/>
      <c r="V749" s="277"/>
      <c r="W749" s="276"/>
      <c r="X749" s="276"/>
      <c r="Y749" s="276">
        <f t="shared" si="21"/>
        <v>0</v>
      </c>
      <c r="Z749" s="277"/>
      <c r="AA749" s="277"/>
      <c r="AB749" s="277"/>
      <c r="AC749" s="277"/>
      <c r="AD749" s="277"/>
      <c r="AE749" s="277"/>
      <c r="AF749" s="277"/>
      <c r="AG749" s="277"/>
      <c r="AH749" s="277"/>
      <c r="AI749" s="277"/>
      <c r="AJ749" s="277"/>
      <c r="AK749" s="277"/>
      <c r="AL749" s="277"/>
      <c r="AM749" s="277"/>
      <c r="AN749" s="277"/>
      <c r="AO749" s="277"/>
      <c r="AP749" s="277"/>
      <c r="AQ749" s="277"/>
      <c r="AR749" s="277"/>
      <c r="AS749" s="277"/>
      <c r="AT749" s="277"/>
      <c r="AU749" s="277"/>
      <c r="AV749" s="277"/>
      <c r="AW749" s="277"/>
      <c r="AX749" s="277"/>
      <c r="AY749" s="277"/>
      <c r="AZ749" s="277"/>
      <c r="BA749" s="277"/>
      <c r="BB749" s="277"/>
      <c r="BC749" s="277"/>
      <c r="BD749" s="277"/>
      <c r="BE749" s="277"/>
      <c r="BF749" s="277"/>
      <c r="BG749" s="277"/>
      <c r="BH749" s="277"/>
      <c r="BI749" s="277"/>
      <c r="BJ749" s="277"/>
      <c r="BK749" s="277"/>
      <c r="BL749" s="277"/>
      <c r="BM749" s="277"/>
      <c r="BN749" s="277"/>
      <c r="BO749" s="277"/>
      <c r="BP749" s="277"/>
      <c r="BQ749" s="277"/>
      <c r="BR749" s="277"/>
      <c r="BS749" s="277"/>
      <c r="BT749" s="277"/>
      <c r="BU749" s="277"/>
      <c r="BV749" s="277"/>
      <c r="BW749" s="277"/>
      <c r="BX749" s="277"/>
      <c r="BY749" s="277"/>
      <c r="BZ749" s="277"/>
      <c r="CA749" s="277"/>
      <c r="CB749" s="277"/>
      <c r="CC749" s="277"/>
      <c r="CD749" s="277"/>
      <c r="CE749" s="277"/>
    </row>
    <row r="750" spans="1:83" ht="12.6" customHeight="1" x14ac:dyDescent="0.25">
      <c r="A750" s="209" t="str">
        <f>RIGHT($C$83,3)&amp;"*"&amp;RIGHT($C$82,4)&amp;"*"&amp;S$55&amp;"*"&amp;"A"</f>
        <v>132*2017*7050*A</v>
      </c>
      <c r="B750" s="276"/>
      <c r="C750" s="278">
        <f>ROUND(S60,2)</f>
        <v>17.350000000000001</v>
      </c>
      <c r="D750" s="276">
        <f>ROUND(S61,0)</f>
        <v>765479</v>
      </c>
      <c r="E750" s="276">
        <f>ROUND(S62,0)</f>
        <v>283433</v>
      </c>
      <c r="F750" s="276">
        <f>ROUND(S63,0)</f>
        <v>0</v>
      </c>
      <c r="G750" s="276">
        <f>ROUND(S64,0)</f>
        <v>-56096</v>
      </c>
      <c r="H750" s="276">
        <f>ROUND(S65,0)</f>
        <v>194</v>
      </c>
      <c r="I750" s="276">
        <f>ROUND(S66,0)</f>
        <v>62439</v>
      </c>
      <c r="J750" s="276">
        <f>ROUND(S67,0)</f>
        <v>116304</v>
      </c>
      <c r="K750" s="276">
        <f>ROUND(S68,0)</f>
        <v>2139</v>
      </c>
      <c r="L750" s="276">
        <f>ROUND(S69,0)</f>
        <v>3036</v>
      </c>
      <c r="M750" s="276">
        <f>ROUND(S70,0)</f>
        <v>1373</v>
      </c>
      <c r="N750" s="276">
        <f>ROUND(S75,0)</f>
        <v>0</v>
      </c>
      <c r="O750" s="276">
        <f>ROUND(S73,0)</f>
        <v>0</v>
      </c>
      <c r="P750" s="276">
        <f>IF(S76&gt;0,ROUND(S76,0),0)</f>
        <v>4966</v>
      </c>
      <c r="Q750" s="276">
        <f>IF(S77&gt;0,ROUND(S77,0),0)</f>
        <v>0</v>
      </c>
      <c r="R750" s="276">
        <f>IF(S78&gt;0,ROUND(S78,0),0)</f>
        <v>2229</v>
      </c>
      <c r="S750" s="276">
        <f>IF(S79&gt;0,ROUND(S79,0),0)</f>
        <v>10754</v>
      </c>
      <c r="T750" s="278">
        <f>IF(S80&gt;0,ROUND(S80,2),0)</f>
        <v>0</v>
      </c>
      <c r="U750" s="276"/>
      <c r="V750" s="277"/>
      <c r="W750" s="276"/>
      <c r="X750" s="276"/>
      <c r="Y750" s="276">
        <f t="shared" si="21"/>
        <v>994772</v>
      </c>
      <c r="Z750" s="277"/>
      <c r="AA750" s="277"/>
      <c r="AB750" s="277"/>
      <c r="AC750" s="277"/>
      <c r="AD750" s="277"/>
      <c r="AE750" s="277"/>
      <c r="AF750" s="277"/>
      <c r="AG750" s="277"/>
      <c r="AH750" s="277"/>
      <c r="AI750" s="277"/>
      <c r="AJ750" s="277"/>
      <c r="AK750" s="277"/>
      <c r="AL750" s="277"/>
      <c r="AM750" s="277"/>
      <c r="AN750" s="277"/>
      <c r="AO750" s="277"/>
      <c r="AP750" s="277"/>
      <c r="AQ750" s="277"/>
      <c r="AR750" s="277"/>
      <c r="AS750" s="277"/>
      <c r="AT750" s="277"/>
      <c r="AU750" s="277"/>
      <c r="AV750" s="277"/>
      <c r="AW750" s="277"/>
      <c r="AX750" s="277"/>
      <c r="AY750" s="277"/>
      <c r="AZ750" s="277"/>
      <c r="BA750" s="277"/>
      <c r="BB750" s="277"/>
      <c r="BC750" s="277"/>
      <c r="BD750" s="277"/>
      <c r="BE750" s="277"/>
      <c r="BF750" s="277"/>
      <c r="BG750" s="277"/>
      <c r="BH750" s="277"/>
      <c r="BI750" s="277"/>
      <c r="BJ750" s="277"/>
      <c r="BK750" s="277"/>
      <c r="BL750" s="277"/>
      <c r="BM750" s="277"/>
      <c r="BN750" s="277"/>
      <c r="BO750" s="277"/>
      <c r="BP750" s="277"/>
      <c r="BQ750" s="277"/>
      <c r="BR750" s="277"/>
      <c r="BS750" s="277"/>
      <c r="BT750" s="277"/>
      <c r="BU750" s="277"/>
      <c r="BV750" s="277"/>
      <c r="BW750" s="277"/>
      <c r="BX750" s="277"/>
      <c r="BY750" s="277"/>
      <c r="BZ750" s="277"/>
      <c r="CA750" s="277"/>
      <c r="CB750" s="277"/>
      <c r="CC750" s="277"/>
      <c r="CD750" s="277"/>
      <c r="CE750" s="277"/>
    </row>
    <row r="751" spans="1:83" ht="12.6" customHeight="1" x14ac:dyDescent="0.25">
      <c r="A751" s="209" t="str">
        <f>RIGHT($C$83,3)&amp;"*"&amp;RIGHT($C$82,4)&amp;"*"&amp;T$55&amp;"*"&amp;"A"</f>
        <v>132*2017*7060*A</v>
      </c>
      <c r="B751" s="276"/>
      <c r="C751" s="278">
        <f>ROUND(T60,2)</f>
        <v>3.09</v>
      </c>
      <c r="D751" s="276">
        <f>ROUND(T61,0)</f>
        <v>305776</v>
      </c>
      <c r="E751" s="276">
        <f>ROUND(T62,0)</f>
        <v>72878</v>
      </c>
      <c r="F751" s="276">
        <f>ROUND(T63,0)</f>
        <v>0</v>
      </c>
      <c r="G751" s="276">
        <f>ROUND(T64,0)</f>
        <v>3673</v>
      </c>
      <c r="H751" s="276">
        <f>ROUND(T65,0)</f>
        <v>0</v>
      </c>
      <c r="I751" s="276">
        <f>ROUND(T66,0)</f>
        <v>1651</v>
      </c>
      <c r="J751" s="276">
        <f>ROUND(T67,0)</f>
        <v>1433</v>
      </c>
      <c r="K751" s="276">
        <f>ROUND(T68,0)</f>
        <v>0</v>
      </c>
      <c r="L751" s="276">
        <f>ROUND(T69,0)</f>
        <v>3015</v>
      </c>
      <c r="M751" s="276">
        <f>ROUND(T70,0)</f>
        <v>0</v>
      </c>
      <c r="N751" s="276">
        <f>ROUND(T75,0)</f>
        <v>3662112</v>
      </c>
      <c r="O751" s="276">
        <f>ROUND(T73,0)</f>
        <v>3499549</v>
      </c>
      <c r="P751" s="276">
        <f>IF(T76&gt;0,ROUND(T76,0),0)</f>
        <v>0</v>
      </c>
      <c r="Q751" s="276">
        <f>IF(T77&gt;0,ROUND(T77,0),0)</f>
        <v>0</v>
      </c>
      <c r="R751" s="276">
        <f>IF(T78&gt;0,ROUND(T78,0),0)</f>
        <v>0</v>
      </c>
      <c r="S751" s="276">
        <f>IF(T79&gt;0,ROUND(T79,0),0)</f>
        <v>0</v>
      </c>
      <c r="T751" s="278">
        <f>IF(T80&gt;0,ROUND(T80,2),0)</f>
        <v>2.58</v>
      </c>
      <c r="U751" s="276"/>
      <c r="V751" s="277"/>
      <c r="W751" s="276"/>
      <c r="X751" s="276"/>
      <c r="Y751" s="276">
        <f t="shared" si="21"/>
        <v>176905</v>
      </c>
      <c r="Z751" s="277"/>
      <c r="AA751" s="277"/>
      <c r="AB751" s="277"/>
      <c r="AC751" s="277"/>
      <c r="AD751" s="277"/>
      <c r="AE751" s="277"/>
      <c r="AF751" s="277"/>
      <c r="AG751" s="277"/>
      <c r="AH751" s="277"/>
      <c r="AI751" s="277"/>
      <c r="AJ751" s="277"/>
      <c r="AK751" s="277"/>
      <c r="AL751" s="277"/>
      <c r="AM751" s="277"/>
      <c r="AN751" s="277"/>
      <c r="AO751" s="277"/>
      <c r="AP751" s="277"/>
      <c r="AQ751" s="277"/>
      <c r="AR751" s="277"/>
      <c r="AS751" s="277"/>
      <c r="AT751" s="277"/>
      <c r="AU751" s="277"/>
      <c r="AV751" s="277"/>
      <c r="AW751" s="277"/>
      <c r="AX751" s="277"/>
      <c r="AY751" s="277"/>
      <c r="AZ751" s="277"/>
      <c r="BA751" s="277"/>
      <c r="BB751" s="277"/>
      <c r="BC751" s="277"/>
      <c r="BD751" s="277"/>
      <c r="BE751" s="277"/>
      <c r="BF751" s="277"/>
      <c r="BG751" s="277"/>
      <c r="BH751" s="277"/>
      <c r="BI751" s="277"/>
      <c r="BJ751" s="277"/>
      <c r="BK751" s="277"/>
      <c r="BL751" s="277"/>
      <c r="BM751" s="277"/>
      <c r="BN751" s="277"/>
      <c r="BO751" s="277"/>
      <c r="BP751" s="277"/>
      <c r="BQ751" s="277"/>
      <c r="BR751" s="277"/>
      <c r="BS751" s="277"/>
      <c r="BT751" s="277"/>
      <c r="BU751" s="277"/>
      <c r="BV751" s="277"/>
      <c r="BW751" s="277"/>
      <c r="BX751" s="277"/>
      <c r="BY751" s="277"/>
      <c r="BZ751" s="277"/>
      <c r="CA751" s="277"/>
      <c r="CB751" s="277"/>
      <c r="CC751" s="277"/>
      <c r="CD751" s="277"/>
      <c r="CE751" s="277"/>
    </row>
    <row r="752" spans="1:83" ht="12.6" customHeight="1" x14ac:dyDescent="0.25">
      <c r="A752" s="209" t="str">
        <f>RIGHT($C$83,3)&amp;"*"&amp;RIGHT($C$82,4)&amp;"*"&amp;U$55&amp;"*"&amp;"A"</f>
        <v>132*2017*7070*A</v>
      </c>
      <c r="B752" s="276">
        <f>ROUND(U59,0)</f>
        <v>562263</v>
      </c>
      <c r="C752" s="278">
        <f>ROUND(U60,2)</f>
        <v>25.3</v>
      </c>
      <c r="D752" s="276">
        <f>ROUND(U61,0)</f>
        <v>1476073</v>
      </c>
      <c r="E752" s="276">
        <f>ROUND(U62,0)</f>
        <v>462325</v>
      </c>
      <c r="F752" s="276">
        <f>ROUND(U63,0)</f>
        <v>38750</v>
      </c>
      <c r="G752" s="276">
        <f>ROUND(U64,0)</f>
        <v>1556064</v>
      </c>
      <c r="H752" s="276">
        <f>ROUND(U65,0)</f>
        <v>387</v>
      </c>
      <c r="I752" s="276">
        <f>ROUND(U66,0)</f>
        <v>651383</v>
      </c>
      <c r="J752" s="276">
        <f>ROUND(U67,0)</f>
        <v>204030</v>
      </c>
      <c r="K752" s="276">
        <f>ROUND(U68,0)</f>
        <v>130385</v>
      </c>
      <c r="L752" s="276">
        <f>ROUND(U69,0)</f>
        <v>19763</v>
      </c>
      <c r="M752" s="276">
        <f>ROUND(U70,0)</f>
        <v>0</v>
      </c>
      <c r="N752" s="276">
        <f>ROUND(U75,0)</f>
        <v>51093560</v>
      </c>
      <c r="O752" s="276">
        <f>ROUND(U73,0)</f>
        <v>29198091</v>
      </c>
      <c r="P752" s="276">
        <f>IF(U76&gt;0,ROUND(U76,0),0)</f>
        <v>9700</v>
      </c>
      <c r="Q752" s="276">
        <f>IF(U77&gt;0,ROUND(U77,0),0)</f>
        <v>0</v>
      </c>
      <c r="R752" s="276">
        <f>IF(U78&gt;0,ROUND(U78,0),0)</f>
        <v>4354</v>
      </c>
      <c r="S752" s="276">
        <f>IF(U79&gt;0,ROUND(U79,0),0)</f>
        <v>0</v>
      </c>
      <c r="T752" s="278">
        <f>IF(U80&gt;0,ROUND(U80,2),0)</f>
        <v>0</v>
      </c>
      <c r="U752" s="276"/>
      <c r="V752" s="277"/>
      <c r="W752" s="276"/>
      <c r="X752" s="276"/>
      <c r="Y752" s="276">
        <f t="shared" si="21"/>
        <v>2880946</v>
      </c>
      <c r="Z752" s="277"/>
      <c r="AA752" s="277"/>
      <c r="AB752" s="277"/>
      <c r="AC752" s="277"/>
      <c r="AD752" s="277"/>
      <c r="AE752" s="277"/>
      <c r="AF752" s="277"/>
      <c r="AG752" s="277"/>
      <c r="AH752" s="277"/>
      <c r="AI752" s="277"/>
      <c r="AJ752" s="277"/>
      <c r="AK752" s="277"/>
      <c r="AL752" s="277"/>
      <c r="AM752" s="277"/>
      <c r="AN752" s="277"/>
      <c r="AO752" s="277"/>
      <c r="AP752" s="277"/>
      <c r="AQ752" s="277"/>
      <c r="AR752" s="277"/>
      <c r="AS752" s="277"/>
      <c r="AT752" s="277"/>
      <c r="AU752" s="277"/>
      <c r="AV752" s="277"/>
      <c r="AW752" s="277"/>
      <c r="AX752" s="277"/>
      <c r="AY752" s="277"/>
      <c r="AZ752" s="277"/>
      <c r="BA752" s="277"/>
      <c r="BB752" s="277"/>
      <c r="BC752" s="277"/>
      <c r="BD752" s="277"/>
      <c r="BE752" s="277"/>
      <c r="BF752" s="277"/>
      <c r="BG752" s="277"/>
      <c r="BH752" s="277"/>
      <c r="BI752" s="277"/>
      <c r="BJ752" s="277"/>
      <c r="BK752" s="277"/>
      <c r="BL752" s="277"/>
      <c r="BM752" s="277"/>
      <c r="BN752" s="277"/>
      <c r="BO752" s="277"/>
      <c r="BP752" s="277"/>
      <c r="BQ752" s="277"/>
      <c r="BR752" s="277"/>
      <c r="BS752" s="277"/>
      <c r="BT752" s="277"/>
      <c r="BU752" s="277"/>
      <c r="BV752" s="277"/>
      <c r="BW752" s="277"/>
      <c r="BX752" s="277"/>
      <c r="BY752" s="277"/>
      <c r="BZ752" s="277"/>
      <c r="CA752" s="277"/>
      <c r="CB752" s="277"/>
      <c r="CC752" s="277"/>
      <c r="CD752" s="277"/>
      <c r="CE752" s="277"/>
    </row>
    <row r="753" spans="1:83" ht="12.6" customHeight="1" x14ac:dyDescent="0.25">
      <c r="A753" s="209" t="str">
        <f>RIGHT($C$83,3)&amp;"*"&amp;RIGHT($C$82,4)&amp;"*"&amp;V$55&amp;"*"&amp;"A"</f>
        <v>132*2017*7110*A</v>
      </c>
      <c r="B753" s="276">
        <f>ROUND(V59,0)</f>
        <v>0</v>
      </c>
      <c r="C753" s="278">
        <f>ROUND(V60,2)</f>
        <v>0</v>
      </c>
      <c r="D753" s="276">
        <f>ROUND(V61,0)</f>
        <v>0</v>
      </c>
      <c r="E753" s="276">
        <f>ROUND(V62,0)</f>
        <v>0</v>
      </c>
      <c r="F753" s="276">
        <f>ROUND(V63,0)</f>
        <v>0</v>
      </c>
      <c r="G753" s="276">
        <f>ROUND(V64,0)</f>
        <v>0</v>
      </c>
      <c r="H753" s="276">
        <f>ROUND(V65,0)</f>
        <v>0</v>
      </c>
      <c r="I753" s="276">
        <f>ROUND(V66,0)</f>
        <v>0</v>
      </c>
      <c r="J753" s="276">
        <f>ROUND(V67,0)</f>
        <v>0</v>
      </c>
      <c r="K753" s="276">
        <f>ROUND(V68,0)</f>
        <v>0</v>
      </c>
      <c r="L753" s="276">
        <f>ROUND(V69,0)</f>
        <v>0</v>
      </c>
      <c r="M753" s="276">
        <f>ROUND(V70,0)</f>
        <v>0</v>
      </c>
      <c r="N753" s="276">
        <f>ROUND(V75,0)</f>
        <v>0</v>
      </c>
      <c r="O753" s="276">
        <f>ROUND(V73,0)</f>
        <v>0</v>
      </c>
      <c r="P753" s="276">
        <f>IF(V76&gt;0,ROUND(V76,0),0)</f>
        <v>0</v>
      </c>
      <c r="Q753" s="276">
        <f>IF(V77&gt;0,ROUND(V77,0),0)</f>
        <v>0</v>
      </c>
      <c r="R753" s="276">
        <f>IF(V78&gt;0,ROUND(V78,0),0)</f>
        <v>0</v>
      </c>
      <c r="S753" s="276">
        <f>IF(V79&gt;0,ROUND(V79,0),0)</f>
        <v>0</v>
      </c>
      <c r="T753" s="278">
        <f>IF(V80&gt;0,ROUND(V80,2),0)</f>
        <v>0</v>
      </c>
      <c r="U753" s="276"/>
      <c r="V753" s="277"/>
      <c r="W753" s="276"/>
      <c r="X753" s="276"/>
      <c r="Y753" s="276">
        <f t="shared" si="21"/>
        <v>0</v>
      </c>
      <c r="Z753" s="277"/>
      <c r="AA753" s="277"/>
      <c r="AB753" s="277"/>
      <c r="AC753" s="277"/>
      <c r="AD753" s="277"/>
      <c r="AE753" s="277"/>
      <c r="AF753" s="277"/>
      <c r="AG753" s="277"/>
      <c r="AH753" s="277"/>
      <c r="AI753" s="277"/>
      <c r="AJ753" s="277"/>
      <c r="AK753" s="277"/>
      <c r="AL753" s="277"/>
      <c r="AM753" s="277"/>
      <c r="AN753" s="277"/>
      <c r="AO753" s="277"/>
      <c r="AP753" s="277"/>
      <c r="AQ753" s="277"/>
      <c r="AR753" s="277"/>
      <c r="AS753" s="277"/>
      <c r="AT753" s="277"/>
      <c r="AU753" s="277"/>
      <c r="AV753" s="277"/>
      <c r="AW753" s="277"/>
      <c r="AX753" s="277"/>
      <c r="AY753" s="277"/>
      <c r="AZ753" s="277"/>
      <c r="BA753" s="277"/>
      <c r="BB753" s="277"/>
      <c r="BC753" s="277"/>
      <c r="BD753" s="277"/>
      <c r="BE753" s="277"/>
      <c r="BF753" s="277"/>
      <c r="BG753" s="277"/>
      <c r="BH753" s="277"/>
      <c r="BI753" s="277"/>
      <c r="BJ753" s="277"/>
      <c r="BK753" s="277"/>
      <c r="BL753" s="277"/>
      <c r="BM753" s="277"/>
      <c r="BN753" s="277"/>
      <c r="BO753" s="277"/>
      <c r="BP753" s="277"/>
      <c r="BQ753" s="277"/>
      <c r="BR753" s="277"/>
      <c r="BS753" s="277"/>
      <c r="BT753" s="277"/>
      <c r="BU753" s="277"/>
      <c r="BV753" s="277"/>
      <c r="BW753" s="277"/>
      <c r="BX753" s="277"/>
      <c r="BY753" s="277"/>
      <c r="BZ753" s="277"/>
      <c r="CA753" s="277"/>
      <c r="CB753" s="277"/>
      <c r="CC753" s="277"/>
      <c r="CD753" s="277"/>
      <c r="CE753" s="277"/>
    </row>
    <row r="754" spans="1:83" ht="12.6" customHeight="1" x14ac:dyDescent="0.25">
      <c r="A754" s="209" t="str">
        <f>RIGHT($C$83,3)&amp;"*"&amp;RIGHT($C$82,4)&amp;"*"&amp;W$55&amp;"*"&amp;"A"</f>
        <v>132*2017*7120*A</v>
      </c>
      <c r="B754" s="276">
        <f>ROUND(W59,0)</f>
        <v>0</v>
      </c>
      <c r="C754" s="278">
        <f>ROUND(W60,2)</f>
        <v>0</v>
      </c>
      <c r="D754" s="276">
        <f>ROUND(W61,0)</f>
        <v>0</v>
      </c>
      <c r="E754" s="276">
        <f>ROUND(W62,0)</f>
        <v>0</v>
      </c>
      <c r="F754" s="276">
        <f>ROUND(W63,0)</f>
        <v>0</v>
      </c>
      <c r="G754" s="276">
        <f>ROUND(W64,0)</f>
        <v>0</v>
      </c>
      <c r="H754" s="276">
        <f>ROUND(W65,0)</f>
        <v>0</v>
      </c>
      <c r="I754" s="276">
        <f>ROUND(W66,0)</f>
        <v>0</v>
      </c>
      <c r="J754" s="276">
        <f>ROUND(W67,0)</f>
        <v>0</v>
      </c>
      <c r="K754" s="276">
        <f>ROUND(W68,0)</f>
        <v>0</v>
      </c>
      <c r="L754" s="276">
        <f>ROUND(W69,0)</f>
        <v>0</v>
      </c>
      <c r="M754" s="276">
        <f>ROUND(W70,0)</f>
        <v>0</v>
      </c>
      <c r="N754" s="276">
        <f>ROUND(W75,0)</f>
        <v>0</v>
      </c>
      <c r="O754" s="276">
        <f>ROUND(W73,0)</f>
        <v>0</v>
      </c>
      <c r="P754" s="276">
        <f>IF(W76&gt;0,ROUND(W76,0),0)</f>
        <v>0</v>
      </c>
      <c r="Q754" s="276">
        <f>IF(W77&gt;0,ROUND(W77,0),0)</f>
        <v>0</v>
      </c>
      <c r="R754" s="276">
        <f>IF(W78&gt;0,ROUND(W78,0),0)</f>
        <v>0</v>
      </c>
      <c r="S754" s="276">
        <f>IF(W79&gt;0,ROUND(W79,0),0)</f>
        <v>0</v>
      </c>
      <c r="T754" s="278">
        <f>IF(W80&gt;0,ROUND(W80,2),0)</f>
        <v>0</v>
      </c>
      <c r="U754" s="276"/>
      <c r="V754" s="277"/>
      <c r="W754" s="276"/>
      <c r="X754" s="276"/>
      <c r="Y754" s="276">
        <f t="shared" si="21"/>
        <v>0</v>
      </c>
      <c r="Z754" s="277"/>
      <c r="AA754" s="277"/>
      <c r="AB754" s="277"/>
      <c r="AC754" s="277"/>
      <c r="AD754" s="277"/>
      <c r="AE754" s="277"/>
      <c r="AF754" s="277"/>
      <c r="AG754" s="277"/>
      <c r="AH754" s="277"/>
      <c r="AI754" s="277"/>
      <c r="AJ754" s="277"/>
      <c r="AK754" s="277"/>
      <c r="AL754" s="277"/>
      <c r="AM754" s="277"/>
      <c r="AN754" s="277"/>
      <c r="AO754" s="277"/>
      <c r="AP754" s="277"/>
      <c r="AQ754" s="277"/>
      <c r="AR754" s="277"/>
      <c r="AS754" s="277"/>
      <c r="AT754" s="277"/>
      <c r="AU754" s="277"/>
      <c r="AV754" s="277"/>
      <c r="AW754" s="277"/>
      <c r="AX754" s="277"/>
      <c r="AY754" s="277"/>
      <c r="AZ754" s="277"/>
      <c r="BA754" s="277"/>
      <c r="BB754" s="277"/>
      <c r="BC754" s="277"/>
      <c r="BD754" s="277"/>
      <c r="BE754" s="277"/>
      <c r="BF754" s="277"/>
      <c r="BG754" s="277"/>
      <c r="BH754" s="277"/>
      <c r="BI754" s="277"/>
      <c r="BJ754" s="277"/>
      <c r="BK754" s="277"/>
      <c r="BL754" s="277"/>
      <c r="BM754" s="277"/>
      <c r="BN754" s="277"/>
      <c r="BO754" s="277"/>
      <c r="BP754" s="277"/>
      <c r="BQ754" s="277"/>
      <c r="BR754" s="277"/>
      <c r="BS754" s="277"/>
      <c r="BT754" s="277"/>
      <c r="BU754" s="277"/>
      <c r="BV754" s="277"/>
      <c r="BW754" s="277"/>
      <c r="BX754" s="277"/>
      <c r="BY754" s="277"/>
      <c r="BZ754" s="277"/>
      <c r="CA754" s="277"/>
      <c r="CB754" s="277"/>
      <c r="CC754" s="277"/>
      <c r="CD754" s="277"/>
      <c r="CE754" s="277"/>
    </row>
    <row r="755" spans="1:83" ht="12.6" customHeight="1" x14ac:dyDescent="0.25">
      <c r="A755" s="209" t="str">
        <f>RIGHT($C$83,3)&amp;"*"&amp;RIGHT($C$82,4)&amp;"*"&amp;X$55&amp;"*"&amp;"A"</f>
        <v>132*2017*7130*A</v>
      </c>
      <c r="B755" s="276">
        <f>ROUND(X59,0)</f>
        <v>51684</v>
      </c>
      <c r="C755" s="278">
        <f>ROUND(X60,2)</f>
        <v>4.6500000000000004</v>
      </c>
      <c r="D755" s="276">
        <f>ROUND(X61,0)</f>
        <v>515766</v>
      </c>
      <c r="E755" s="276">
        <f>ROUND(X62,0)</f>
        <v>104050</v>
      </c>
      <c r="F755" s="276">
        <f>ROUND(X63,0)</f>
        <v>0</v>
      </c>
      <c r="G755" s="276">
        <f>ROUND(X64,0)</f>
        <v>184231</v>
      </c>
      <c r="H755" s="276">
        <f>ROUND(X65,0)</f>
        <v>495</v>
      </c>
      <c r="I755" s="276">
        <f>ROUND(X66,0)</f>
        <v>99233</v>
      </c>
      <c r="J755" s="276">
        <f>ROUND(X67,0)</f>
        <v>8505</v>
      </c>
      <c r="K755" s="276">
        <f>ROUND(X68,0)</f>
        <v>0</v>
      </c>
      <c r="L755" s="276">
        <f>ROUND(X69,0)</f>
        <v>-1476</v>
      </c>
      <c r="M755" s="276">
        <f>ROUND(X70,0)</f>
        <v>0</v>
      </c>
      <c r="N755" s="276">
        <f>ROUND(X75,0)</f>
        <v>75546537</v>
      </c>
      <c r="O755" s="276">
        <f>ROUND(X73,0)</f>
        <v>23452417</v>
      </c>
      <c r="P755" s="276">
        <f>IF(X76&gt;0,ROUND(X76,0),0)</f>
        <v>521</v>
      </c>
      <c r="Q755" s="276">
        <f>IF(X77&gt;0,ROUND(X77,0),0)</f>
        <v>0</v>
      </c>
      <c r="R755" s="276">
        <f>IF(X78&gt;0,ROUND(X78,0),0)</f>
        <v>234</v>
      </c>
      <c r="S755" s="276">
        <f>IF(X79&gt;0,ROUND(X79,0),0)</f>
        <v>25377</v>
      </c>
      <c r="T755" s="278">
        <f>IF(X80&gt;0,ROUND(X80,2),0)</f>
        <v>0</v>
      </c>
      <c r="U755" s="276"/>
      <c r="V755" s="277"/>
      <c r="W755" s="276"/>
      <c r="X755" s="276"/>
      <c r="Y755" s="276">
        <f t="shared" si="21"/>
        <v>1118946</v>
      </c>
      <c r="Z755" s="277"/>
      <c r="AA755" s="277"/>
      <c r="AB755" s="277"/>
      <c r="AC755" s="277"/>
      <c r="AD755" s="277"/>
      <c r="AE755" s="277"/>
      <c r="AF755" s="277"/>
      <c r="AG755" s="277"/>
      <c r="AH755" s="277"/>
      <c r="AI755" s="277"/>
      <c r="AJ755" s="277"/>
      <c r="AK755" s="277"/>
      <c r="AL755" s="277"/>
      <c r="AM755" s="277"/>
      <c r="AN755" s="277"/>
      <c r="AO755" s="277"/>
      <c r="AP755" s="277"/>
      <c r="AQ755" s="277"/>
      <c r="AR755" s="277"/>
      <c r="AS755" s="277"/>
      <c r="AT755" s="277"/>
      <c r="AU755" s="277"/>
      <c r="AV755" s="277"/>
      <c r="AW755" s="277"/>
      <c r="AX755" s="277"/>
      <c r="AY755" s="277"/>
      <c r="AZ755" s="277"/>
      <c r="BA755" s="277"/>
      <c r="BB755" s="277"/>
      <c r="BC755" s="277"/>
      <c r="BD755" s="277"/>
      <c r="BE755" s="277"/>
      <c r="BF755" s="277"/>
      <c r="BG755" s="277"/>
      <c r="BH755" s="277"/>
      <c r="BI755" s="277"/>
      <c r="BJ755" s="277"/>
      <c r="BK755" s="277"/>
      <c r="BL755" s="277"/>
      <c r="BM755" s="277"/>
      <c r="BN755" s="277"/>
      <c r="BO755" s="277"/>
      <c r="BP755" s="277"/>
      <c r="BQ755" s="277"/>
      <c r="BR755" s="277"/>
      <c r="BS755" s="277"/>
      <c r="BT755" s="277"/>
      <c r="BU755" s="277"/>
      <c r="BV755" s="277"/>
      <c r="BW755" s="277"/>
      <c r="BX755" s="277"/>
      <c r="BY755" s="277"/>
      <c r="BZ755" s="277"/>
      <c r="CA755" s="277"/>
      <c r="CB755" s="277"/>
      <c r="CC755" s="277"/>
      <c r="CD755" s="277"/>
      <c r="CE755" s="277"/>
    </row>
    <row r="756" spans="1:83" ht="12.6" customHeight="1" x14ac:dyDescent="0.25">
      <c r="A756" s="209" t="str">
        <f>RIGHT($C$83,3)&amp;"*"&amp;RIGHT($C$82,4)&amp;"*"&amp;Y$55&amp;"*"&amp;"A"</f>
        <v>132*2017*7140*A</v>
      </c>
      <c r="B756" s="276">
        <f>ROUND(Y59,0)</f>
        <v>242610</v>
      </c>
      <c r="C756" s="278">
        <f>ROUND(Y60,2)</f>
        <v>28.09</v>
      </c>
      <c r="D756" s="276">
        <f>ROUND(Y61,0)</f>
        <v>2408310</v>
      </c>
      <c r="E756" s="276">
        <f>ROUND(Y62,0)</f>
        <v>603503</v>
      </c>
      <c r="F756" s="276">
        <f>ROUND(Y63,0)</f>
        <v>10165</v>
      </c>
      <c r="G756" s="276">
        <f>ROUND(Y64,0)</f>
        <v>366674</v>
      </c>
      <c r="H756" s="276">
        <f>ROUND(Y65,0)</f>
        <v>14248</v>
      </c>
      <c r="I756" s="276">
        <f>ROUND(Y66,0)</f>
        <v>933582</v>
      </c>
      <c r="J756" s="276">
        <f>ROUND(Y67,0)</f>
        <v>305765</v>
      </c>
      <c r="K756" s="276">
        <f>ROUND(Y68,0)</f>
        <v>343980</v>
      </c>
      <c r="L756" s="276">
        <f>ROUND(Y69,0)</f>
        <v>484</v>
      </c>
      <c r="M756" s="276">
        <f>ROUND(Y70,0)</f>
        <v>769</v>
      </c>
      <c r="N756" s="276">
        <f>ROUND(Y75,0)</f>
        <v>57148165</v>
      </c>
      <c r="O756" s="276">
        <f>ROUND(Y73,0)</f>
        <v>13549364</v>
      </c>
      <c r="P756" s="276">
        <f>IF(Y76&gt;0,ROUND(Y76,0),0)</f>
        <v>12738</v>
      </c>
      <c r="Q756" s="276">
        <f>IF(Y77&gt;0,ROUND(Y77,0),0)</f>
        <v>0</v>
      </c>
      <c r="R756" s="276">
        <f>IF(Y78&gt;0,ROUND(Y78,0),0)</f>
        <v>6766</v>
      </c>
      <c r="S756" s="276">
        <f>IF(Y79&gt;0,ROUND(Y79,0),0)</f>
        <v>30832</v>
      </c>
      <c r="T756" s="278">
        <f>IF(Y80&gt;0,ROUND(Y80,2),0)</f>
        <v>1.2</v>
      </c>
      <c r="U756" s="276"/>
      <c r="V756" s="277"/>
      <c r="W756" s="276"/>
      <c r="X756" s="276"/>
      <c r="Y756" s="276">
        <f t="shared" si="21"/>
        <v>3505278</v>
      </c>
      <c r="Z756" s="277"/>
      <c r="AA756" s="277"/>
      <c r="AB756" s="277"/>
      <c r="AC756" s="277"/>
      <c r="AD756" s="277"/>
      <c r="AE756" s="277"/>
      <c r="AF756" s="277"/>
      <c r="AG756" s="277"/>
      <c r="AH756" s="277"/>
      <c r="AI756" s="277"/>
      <c r="AJ756" s="277"/>
      <c r="AK756" s="277"/>
      <c r="AL756" s="277"/>
      <c r="AM756" s="277"/>
      <c r="AN756" s="277"/>
      <c r="AO756" s="277"/>
      <c r="AP756" s="277"/>
      <c r="AQ756" s="277"/>
      <c r="AR756" s="277"/>
      <c r="AS756" s="277"/>
      <c r="AT756" s="277"/>
      <c r="AU756" s="277"/>
      <c r="AV756" s="277"/>
      <c r="AW756" s="277"/>
      <c r="AX756" s="277"/>
      <c r="AY756" s="277"/>
      <c r="AZ756" s="277"/>
      <c r="BA756" s="277"/>
      <c r="BB756" s="277"/>
      <c r="BC756" s="277"/>
      <c r="BD756" s="277"/>
      <c r="BE756" s="277"/>
      <c r="BF756" s="277"/>
      <c r="BG756" s="277"/>
      <c r="BH756" s="277"/>
      <c r="BI756" s="277"/>
      <c r="BJ756" s="277"/>
      <c r="BK756" s="277"/>
      <c r="BL756" s="277"/>
      <c r="BM756" s="277"/>
      <c r="BN756" s="277"/>
      <c r="BO756" s="277"/>
      <c r="BP756" s="277"/>
      <c r="BQ756" s="277"/>
      <c r="BR756" s="277"/>
      <c r="BS756" s="277"/>
      <c r="BT756" s="277"/>
      <c r="BU756" s="277"/>
      <c r="BV756" s="277"/>
      <c r="BW756" s="277"/>
      <c r="BX756" s="277"/>
      <c r="BY756" s="277"/>
      <c r="BZ756" s="277"/>
      <c r="CA756" s="277"/>
      <c r="CB756" s="277"/>
      <c r="CC756" s="277"/>
      <c r="CD756" s="277"/>
      <c r="CE756" s="277"/>
    </row>
    <row r="757" spans="1:83" ht="12.6" customHeight="1" x14ac:dyDescent="0.25">
      <c r="A757" s="209" t="str">
        <f>RIGHT($C$83,3)&amp;"*"&amp;RIGHT($C$82,4)&amp;"*"&amp;Z$55&amp;"*"&amp;"A"</f>
        <v>132*2017*7150*A</v>
      </c>
      <c r="B757" s="276">
        <f>ROUND(Z59,0)</f>
        <v>0</v>
      </c>
      <c r="C757" s="278">
        <f>ROUND(Z60,2)</f>
        <v>0</v>
      </c>
      <c r="D757" s="276">
        <f>ROUND(Z61,0)</f>
        <v>0</v>
      </c>
      <c r="E757" s="276">
        <f>ROUND(Z62,0)</f>
        <v>0</v>
      </c>
      <c r="F757" s="276">
        <f>ROUND(Z63,0)</f>
        <v>0</v>
      </c>
      <c r="G757" s="276">
        <f>ROUND(Z64,0)</f>
        <v>0</v>
      </c>
      <c r="H757" s="276">
        <f>ROUND(Z65,0)</f>
        <v>0</v>
      </c>
      <c r="I757" s="276">
        <f>ROUND(Z66,0)</f>
        <v>0</v>
      </c>
      <c r="J757" s="276">
        <f>ROUND(Z67,0)</f>
        <v>0</v>
      </c>
      <c r="K757" s="276">
        <f>ROUND(Z68,0)</f>
        <v>0</v>
      </c>
      <c r="L757" s="276">
        <f>ROUND(Z69,0)</f>
        <v>0</v>
      </c>
      <c r="M757" s="276">
        <f>ROUND(Z70,0)</f>
        <v>0</v>
      </c>
      <c r="N757" s="276">
        <f>ROUND(Z75,0)</f>
        <v>0</v>
      </c>
      <c r="O757" s="276">
        <f>ROUND(Z73,0)</f>
        <v>0</v>
      </c>
      <c r="P757" s="276">
        <f>IF(Z76&gt;0,ROUND(Z76,0),0)</f>
        <v>0</v>
      </c>
      <c r="Q757" s="276">
        <f>IF(Z77&gt;0,ROUND(Z77,0),0)</f>
        <v>0</v>
      </c>
      <c r="R757" s="276">
        <f>IF(Z78&gt;0,ROUND(Z78,0),0)</f>
        <v>0</v>
      </c>
      <c r="S757" s="276">
        <f>IF(Z79&gt;0,ROUND(Z79,0),0)</f>
        <v>0</v>
      </c>
      <c r="T757" s="278">
        <f>IF(Z80&gt;0,ROUND(Z80,2),0)</f>
        <v>0</v>
      </c>
      <c r="U757" s="276"/>
      <c r="V757" s="277"/>
      <c r="W757" s="276"/>
      <c r="X757" s="276"/>
      <c r="Y757" s="276">
        <f t="shared" si="21"/>
        <v>0</v>
      </c>
      <c r="Z757" s="277"/>
      <c r="AA757" s="277"/>
      <c r="AB757" s="277"/>
      <c r="AC757" s="277"/>
      <c r="AD757" s="277"/>
      <c r="AE757" s="277"/>
      <c r="AF757" s="277"/>
      <c r="AG757" s="277"/>
      <c r="AH757" s="277"/>
      <c r="AI757" s="277"/>
      <c r="AJ757" s="277"/>
      <c r="AK757" s="277"/>
      <c r="AL757" s="277"/>
      <c r="AM757" s="277"/>
      <c r="AN757" s="277"/>
      <c r="AO757" s="277"/>
      <c r="AP757" s="277"/>
      <c r="AQ757" s="277"/>
      <c r="AR757" s="277"/>
      <c r="AS757" s="277"/>
      <c r="AT757" s="277"/>
      <c r="AU757" s="277"/>
      <c r="AV757" s="277"/>
      <c r="AW757" s="277"/>
      <c r="AX757" s="277"/>
      <c r="AY757" s="277"/>
      <c r="AZ757" s="277"/>
      <c r="BA757" s="277"/>
      <c r="BB757" s="277"/>
      <c r="BC757" s="277"/>
      <c r="BD757" s="277"/>
      <c r="BE757" s="277"/>
      <c r="BF757" s="277"/>
      <c r="BG757" s="277"/>
      <c r="BH757" s="277"/>
      <c r="BI757" s="277"/>
      <c r="BJ757" s="277"/>
      <c r="BK757" s="277"/>
      <c r="BL757" s="277"/>
      <c r="BM757" s="277"/>
      <c r="BN757" s="277"/>
      <c r="BO757" s="277"/>
      <c r="BP757" s="277"/>
      <c r="BQ757" s="277"/>
      <c r="BR757" s="277"/>
      <c r="BS757" s="277"/>
      <c r="BT757" s="277"/>
      <c r="BU757" s="277"/>
      <c r="BV757" s="277"/>
      <c r="BW757" s="277"/>
      <c r="BX757" s="277"/>
      <c r="BY757" s="277"/>
      <c r="BZ757" s="277"/>
      <c r="CA757" s="277"/>
      <c r="CB757" s="277"/>
      <c r="CC757" s="277"/>
      <c r="CD757" s="277"/>
      <c r="CE757" s="277"/>
    </row>
    <row r="758" spans="1:83" ht="12.6" customHeight="1" x14ac:dyDescent="0.25">
      <c r="A758" s="209" t="str">
        <f>RIGHT($C$83,3)&amp;"*"&amp;RIGHT($C$82,4)&amp;"*"&amp;AA$55&amp;"*"&amp;"A"</f>
        <v>132*2017*7160*A</v>
      </c>
      <c r="B758" s="276">
        <f>ROUND(AA59,0)</f>
        <v>10598</v>
      </c>
      <c r="C758" s="278">
        <f>ROUND(AA60,2)</f>
        <v>2.19</v>
      </c>
      <c r="D758" s="276">
        <f>ROUND(AA61,0)</f>
        <v>246160</v>
      </c>
      <c r="E758" s="276">
        <f>ROUND(AA62,0)</f>
        <v>54438</v>
      </c>
      <c r="F758" s="276">
        <f>ROUND(AA63,0)</f>
        <v>0</v>
      </c>
      <c r="G758" s="276">
        <f>ROUND(AA64,0)</f>
        <v>289818</v>
      </c>
      <c r="H758" s="276">
        <f>ROUND(AA65,0)</f>
        <v>320</v>
      </c>
      <c r="I758" s="276">
        <f>ROUND(AA66,0)</f>
        <v>41373</v>
      </c>
      <c r="J758" s="276">
        <f>ROUND(AA67,0)</f>
        <v>0</v>
      </c>
      <c r="K758" s="276">
        <f>ROUND(AA68,0)</f>
        <v>-464</v>
      </c>
      <c r="L758" s="276">
        <f>ROUND(AA69,0)</f>
        <v>24</v>
      </c>
      <c r="M758" s="276">
        <f>ROUND(AA70,0)</f>
        <v>0</v>
      </c>
      <c r="N758" s="276">
        <f>ROUND(AA75,0)</f>
        <v>5230968</v>
      </c>
      <c r="O758" s="276">
        <f>ROUND(AA73,0)</f>
        <v>1337788</v>
      </c>
      <c r="P758" s="276">
        <f>IF(AA76&gt;0,ROUND(AA76,0),0)</f>
        <v>0</v>
      </c>
      <c r="Q758" s="276">
        <f>IF(AA77&gt;0,ROUND(AA77,0),0)</f>
        <v>0</v>
      </c>
      <c r="R758" s="276">
        <f>IF(AA78&gt;0,ROUND(AA78,0),0)</f>
        <v>255</v>
      </c>
      <c r="S758" s="276">
        <f>IF(AA79&gt;0,ROUND(AA79,0),0)</f>
        <v>24939</v>
      </c>
      <c r="T758" s="278">
        <f>IF(AA80&gt;0,ROUND(AA80,2),0)</f>
        <v>0</v>
      </c>
      <c r="U758" s="276"/>
      <c r="V758" s="277"/>
      <c r="W758" s="276"/>
      <c r="X758" s="276"/>
      <c r="Y758" s="276">
        <f t="shared" si="21"/>
        <v>212500</v>
      </c>
      <c r="Z758" s="277"/>
      <c r="AA758" s="277"/>
      <c r="AB758" s="277"/>
      <c r="AC758" s="277"/>
      <c r="AD758" s="277"/>
      <c r="AE758" s="277"/>
      <c r="AF758" s="277"/>
      <c r="AG758" s="277"/>
      <c r="AH758" s="277"/>
      <c r="AI758" s="277"/>
      <c r="AJ758" s="277"/>
      <c r="AK758" s="277"/>
      <c r="AL758" s="277"/>
      <c r="AM758" s="277"/>
      <c r="AN758" s="277"/>
      <c r="AO758" s="277"/>
      <c r="AP758" s="277"/>
      <c r="AQ758" s="277"/>
      <c r="AR758" s="277"/>
      <c r="AS758" s="277"/>
      <c r="AT758" s="277"/>
      <c r="AU758" s="277"/>
      <c r="AV758" s="277"/>
      <c r="AW758" s="277"/>
      <c r="AX758" s="277"/>
      <c r="AY758" s="277"/>
      <c r="AZ758" s="277"/>
      <c r="BA758" s="277"/>
      <c r="BB758" s="277"/>
      <c r="BC758" s="277"/>
      <c r="BD758" s="277"/>
      <c r="BE758" s="277"/>
      <c r="BF758" s="277"/>
      <c r="BG758" s="277"/>
      <c r="BH758" s="277"/>
      <c r="BI758" s="277"/>
      <c r="BJ758" s="277"/>
      <c r="BK758" s="277"/>
      <c r="BL758" s="277"/>
      <c r="BM758" s="277"/>
      <c r="BN758" s="277"/>
      <c r="BO758" s="277"/>
      <c r="BP758" s="277"/>
      <c r="BQ758" s="277"/>
      <c r="BR758" s="277"/>
      <c r="BS758" s="277"/>
      <c r="BT758" s="277"/>
      <c r="BU758" s="277"/>
      <c r="BV758" s="277"/>
      <c r="BW758" s="277"/>
      <c r="BX758" s="277"/>
      <c r="BY758" s="277"/>
      <c r="BZ758" s="277"/>
      <c r="CA758" s="277"/>
      <c r="CB758" s="277"/>
      <c r="CC758" s="277"/>
      <c r="CD758" s="277"/>
      <c r="CE758" s="277"/>
    </row>
    <row r="759" spans="1:83" ht="12.6" customHeight="1" x14ac:dyDescent="0.25">
      <c r="A759" s="209" t="str">
        <f>RIGHT($C$83,3)&amp;"*"&amp;RIGHT($C$82,4)&amp;"*"&amp;AB$55&amp;"*"&amp;"A"</f>
        <v>132*2017*7170*A</v>
      </c>
      <c r="B759" s="276"/>
      <c r="C759" s="278">
        <f>ROUND(AB60,2)</f>
        <v>27.91</v>
      </c>
      <c r="D759" s="276">
        <f>ROUND(AB61,0)</f>
        <v>2835136</v>
      </c>
      <c r="E759" s="276">
        <f>ROUND(AB62,0)</f>
        <v>641908</v>
      </c>
      <c r="F759" s="276">
        <f>ROUND(AB63,0)</f>
        <v>0</v>
      </c>
      <c r="G759" s="276">
        <f>ROUND(AB64,0)</f>
        <v>7055112</v>
      </c>
      <c r="H759" s="276">
        <f>ROUND(AB65,0)</f>
        <v>1760</v>
      </c>
      <c r="I759" s="276">
        <f>ROUND(AB66,0)</f>
        <v>234226</v>
      </c>
      <c r="J759" s="276">
        <f>ROUND(AB67,0)</f>
        <v>171039</v>
      </c>
      <c r="K759" s="276">
        <f>ROUND(AB68,0)</f>
        <v>25571</v>
      </c>
      <c r="L759" s="276">
        <f>ROUND(AB69,0)</f>
        <v>871248</v>
      </c>
      <c r="M759" s="276">
        <f>ROUND(AB70,0)</f>
        <v>1384809</v>
      </c>
      <c r="N759" s="276">
        <f>ROUND(AB75,0)</f>
        <v>128680058</v>
      </c>
      <c r="O759" s="276">
        <f>ROUND(AB73,0)</f>
        <v>60686921</v>
      </c>
      <c r="P759" s="276">
        <f>IF(AB76&gt;0,ROUND(AB76,0),0)</f>
        <v>3728</v>
      </c>
      <c r="Q759" s="276">
        <f>IF(AB77&gt;0,ROUND(AB77,0),0)</f>
        <v>0</v>
      </c>
      <c r="R759" s="276">
        <f>IF(AB78&gt;0,ROUND(AB78,0),0)</f>
        <v>1759</v>
      </c>
      <c r="S759" s="276">
        <f>IF(AB79&gt;0,ROUND(AB79,0),0)</f>
        <v>0</v>
      </c>
      <c r="T759" s="278">
        <f>IF(AB80&gt;0,ROUND(AB80,2),0)</f>
        <v>0</v>
      </c>
      <c r="U759" s="276"/>
      <c r="V759" s="277"/>
      <c r="W759" s="276"/>
      <c r="X759" s="276"/>
      <c r="Y759" s="276">
        <f t="shared" si="21"/>
        <v>4175525</v>
      </c>
      <c r="Z759" s="277"/>
      <c r="AA759" s="277"/>
      <c r="AB759" s="277"/>
      <c r="AC759" s="277"/>
      <c r="AD759" s="277"/>
      <c r="AE759" s="277"/>
      <c r="AF759" s="277"/>
      <c r="AG759" s="277"/>
      <c r="AH759" s="277"/>
      <c r="AI759" s="277"/>
      <c r="AJ759" s="277"/>
      <c r="AK759" s="277"/>
      <c r="AL759" s="277"/>
      <c r="AM759" s="277"/>
      <c r="AN759" s="277"/>
      <c r="AO759" s="277"/>
      <c r="AP759" s="277"/>
      <c r="AQ759" s="277"/>
      <c r="AR759" s="277"/>
      <c r="AS759" s="277"/>
      <c r="AT759" s="277"/>
      <c r="AU759" s="277"/>
      <c r="AV759" s="277"/>
      <c r="AW759" s="277"/>
      <c r="AX759" s="277"/>
      <c r="AY759" s="277"/>
      <c r="AZ759" s="277"/>
      <c r="BA759" s="277"/>
      <c r="BB759" s="277"/>
      <c r="BC759" s="277"/>
      <c r="BD759" s="277"/>
      <c r="BE759" s="277"/>
      <c r="BF759" s="277"/>
      <c r="BG759" s="277"/>
      <c r="BH759" s="277"/>
      <c r="BI759" s="277"/>
      <c r="BJ759" s="277"/>
      <c r="BK759" s="277"/>
      <c r="BL759" s="277"/>
      <c r="BM759" s="277"/>
      <c r="BN759" s="277"/>
      <c r="BO759" s="277"/>
      <c r="BP759" s="277"/>
      <c r="BQ759" s="277"/>
      <c r="BR759" s="277"/>
      <c r="BS759" s="277"/>
      <c r="BT759" s="277"/>
      <c r="BU759" s="277"/>
      <c r="BV759" s="277"/>
      <c r="BW759" s="277"/>
      <c r="BX759" s="277"/>
      <c r="BY759" s="277"/>
      <c r="BZ759" s="277"/>
      <c r="CA759" s="277"/>
      <c r="CB759" s="277"/>
      <c r="CC759" s="277"/>
      <c r="CD759" s="277"/>
      <c r="CE759" s="277"/>
    </row>
    <row r="760" spans="1:83" ht="12.6" customHeight="1" x14ac:dyDescent="0.25">
      <c r="A760" s="209" t="str">
        <f>RIGHT($C$83,3)&amp;"*"&amp;RIGHT($C$82,4)&amp;"*"&amp;AC$55&amp;"*"&amp;"A"</f>
        <v>132*2017*7180*A</v>
      </c>
      <c r="B760" s="276">
        <f>ROUND(AC59,0)</f>
        <v>74005</v>
      </c>
      <c r="C760" s="278">
        <f>ROUND(AC60,2)</f>
        <v>13.29</v>
      </c>
      <c r="D760" s="276">
        <f>ROUND(AC61,0)</f>
        <v>1111267</v>
      </c>
      <c r="E760" s="276">
        <f>ROUND(AC62,0)</f>
        <v>282499</v>
      </c>
      <c r="F760" s="276">
        <f>ROUND(AC63,0)</f>
        <v>8576</v>
      </c>
      <c r="G760" s="276">
        <f>ROUND(AC64,0)</f>
        <v>166784</v>
      </c>
      <c r="H760" s="276">
        <f>ROUND(AC65,0)</f>
        <v>595</v>
      </c>
      <c r="I760" s="276">
        <f>ROUND(AC66,0)</f>
        <v>5277</v>
      </c>
      <c r="J760" s="276">
        <f>ROUND(AC67,0)</f>
        <v>37736</v>
      </c>
      <c r="K760" s="276">
        <f>ROUND(AC68,0)</f>
        <v>5925</v>
      </c>
      <c r="L760" s="276">
        <f>ROUND(AC69,0)</f>
        <v>411</v>
      </c>
      <c r="M760" s="276">
        <f>ROUND(AC70,0)</f>
        <v>0</v>
      </c>
      <c r="N760" s="276">
        <f>ROUND(AC75,0)</f>
        <v>26044717</v>
      </c>
      <c r="O760" s="276">
        <f>ROUND(AC73,0)</f>
        <v>20629310</v>
      </c>
      <c r="P760" s="276">
        <f>IF(AC76&gt;0,ROUND(AC76,0),0)</f>
        <v>1166</v>
      </c>
      <c r="Q760" s="276">
        <f>IF(AC77&gt;0,ROUND(AC77,0),0)</f>
        <v>0</v>
      </c>
      <c r="R760" s="276">
        <f>IF(AC78&gt;0,ROUND(AC78,0),0)</f>
        <v>523</v>
      </c>
      <c r="S760" s="276">
        <f>IF(AC79&gt;0,ROUND(AC79,0),0)</f>
        <v>0</v>
      </c>
      <c r="T760" s="278">
        <f>IF(AC80&gt;0,ROUND(AC80,2),0)</f>
        <v>0</v>
      </c>
      <c r="U760" s="276"/>
      <c r="V760" s="277"/>
      <c r="W760" s="276"/>
      <c r="X760" s="276"/>
      <c r="Y760" s="276">
        <f t="shared" si="21"/>
        <v>858426</v>
      </c>
      <c r="Z760" s="277"/>
      <c r="AA760" s="277"/>
      <c r="AB760" s="277"/>
      <c r="AC760" s="277"/>
      <c r="AD760" s="277"/>
      <c r="AE760" s="277"/>
      <c r="AF760" s="277"/>
      <c r="AG760" s="277"/>
      <c r="AH760" s="277"/>
      <c r="AI760" s="277"/>
      <c r="AJ760" s="277"/>
      <c r="AK760" s="277"/>
      <c r="AL760" s="277"/>
      <c r="AM760" s="277"/>
      <c r="AN760" s="277"/>
      <c r="AO760" s="277"/>
      <c r="AP760" s="277"/>
      <c r="AQ760" s="277"/>
      <c r="AR760" s="277"/>
      <c r="AS760" s="277"/>
      <c r="AT760" s="277"/>
      <c r="AU760" s="277"/>
      <c r="AV760" s="277"/>
      <c r="AW760" s="277"/>
      <c r="AX760" s="277"/>
      <c r="AY760" s="277"/>
      <c r="AZ760" s="277"/>
      <c r="BA760" s="277"/>
      <c r="BB760" s="277"/>
      <c r="BC760" s="277"/>
      <c r="BD760" s="277"/>
      <c r="BE760" s="277"/>
      <c r="BF760" s="277"/>
      <c r="BG760" s="277"/>
      <c r="BH760" s="277"/>
      <c r="BI760" s="277"/>
      <c r="BJ760" s="277"/>
      <c r="BK760" s="277"/>
      <c r="BL760" s="277"/>
      <c r="BM760" s="277"/>
      <c r="BN760" s="277"/>
      <c r="BO760" s="277"/>
      <c r="BP760" s="277"/>
      <c r="BQ760" s="277"/>
      <c r="BR760" s="277"/>
      <c r="BS760" s="277"/>
      <c r="BT760" s="277"/>
      <c r="BU760" s="277"/>
      <c r="BV760" s="277"/>
      <c r="BW760" s="277"/>
      <c r="BX760" s="277"/>
      <c r="BY760" s="277"/>
      <c r="BZ760" s="277"/>
      <c r="CA760" s="277"/>
      <c r="CB760" s="277"/>
      <c r="CC760" s="277"/>
      <c r="CD760" s="277"/>
      <c r="CE760" s="277"/>
    </row>
    <row r="761" spans="1:83" ht="12.6" customHeight="1" x14ac:dyDescent="0.25">
      <c r="A761" s="209" t="str">
        <f>RIGHT($C$83,3)&amp;"*"&amp;RIGHT($C$82,4)&amp;"*"&amp;AD$55&amp;"*"&amp;"A"</f>
        <v>132*2017*7190*A</v>
      </c>
      <c r="B761" s="276">
        <f>ROUND(AD59,0)</f>
        <v>0</v>
      </c>
      <c r="C761" s="278">
        <f>ROUND(AD60,2)</f>
        <v>0</v>
      </c>
      <c r="D761" s="276">
        <f>ROUND(AD61,0)</f>
        <v>0</v>
      </c>
      <c r="E761" s="276">
        <f>ROUND(AD62,0)</f>
        <v>0</v>
      </c>
      <c r="F761" s="276">
        <f>ROUND(AD63,0)</f>
        <v>0</v>
      </c>
      <c r="G761" s="276">
        <f>ROUND(AD64,0)</f>
        <v>0</v>
      </c>
      <c r="H761" s="276">
        <f>ROUND(AD65,0)</f>
        <v>0</v>
      </c>
      <c r="I761" s="276">
        <f>ROUND(AD66,0)</f>
        <v>0</v>
      </c>
      <c r="J761" s="276">
        <f>ROUND(AD67,0)</f>
        <v>0</v>
      </c>
      <c r="K761" s="276">
        <f>ROUND(AD68,0)</f>
        <v>0</v>
      </c>
      <c r="L761" s="276">
        <f>ROUND(AD69,0)</f>
        <v>0</v>
      </c>
      <c r="M761" s="276">
        <f>ROUND(AD70,0)</f>
        <v>0</v>
      </c>
      <c r="N761" s="276">
        <f>ROUND(AD75,0)</f>
        <v>0</v>
      </c>
      <c r="O761" s="276">
        <f>ROUND(AD73,0)</f>
        <v>0</v>
      </c>
      <c r="P761" s="276">
        <f>IF(AD76&gt;0,ROUND(AD76,0),0)</f>
        <v>0</v>
      </c>
      <c r="Q761" s="276">
        <f>IF(AD77&gt;0,ROUND(AD77,0),0)</f>
        <v>0</v>
      </c>
      <c r="R761" s="276">
        <f>IF(AD78&gt;0,ROUND(AD78,0),0)</f>
        <v>0</v>
      </c>
      <c r="S761" s="276">
        <f>IF(AD79&gt;0,ROUND(AD79,0),0)</f>
        <v>0</v>
      </c>
      <c r="T761" s="278">
        <f>IF(AD80&gt;0,ROUND(AD80,2),0)</f>
        <v>0</v>
      </c>
      <c r="U761" s="276"/>
      <c r="V761" s="277"/>
      <c r="W761" s="276"/>
      <c r="X761" s="276"/>
      <c r="Y761" s="276">
        <f t="shared" si="21"/>
        <v>0</v>
      </c>
      <c r="Z761" s="277"/>
      <c r="AA761" s="277"/>
      <c r="AB761" s="277"/>
      <c r="AC761" s="277"/>
      <c r="AD761" s="277"/>
      <c r="AE761" s="277"/>
      <c r="AF761" s="277"/>
      <c r="AG761" s="277"/>
      <c r="AH761" s="277"/>
      <c r="AI761" s="277"/>
      <c r="AJ761" s="277"/>
      <c r="AK761" s="277"/>
      <c r="AL761" s="277"/>
      <c r="AM761" s="277"/>
      <c r="AN761" s="277"/>
      <c r="AO761" s="277"/>
      <c r="AP761" s="277"/>
      <c r="AQ761" s="277"/>
      <c r="AR761" s="277"/>
      <c r="AS761" s="277"/>
      <c r="AT761" s="277"/>
      <c r="AU761" s="277"/>
      <c r="AV761" s="277"/>
      <c r="AW761" s="277"/>
      <c r="AX761" s="277"/>
      <c r="AY761" s="277"/>
      <c r="AZ761" s="277"/>
      <c r="BA761" s="277"/>
      <c r="BB761" s="277"/>
      <c r="BC761" s="277"/>
      <c r="BD761" s="277"/>
      <c r="BE761" s="277"/>
      <c r="BF761" s="277"/>
      <c r="BG761" s="277"/>
      <c r="BH761" s="277"/>
      <c r="BI761" s="277"/>
      <c r="BJ761" s="277"/>
      <c r="BK761" s="277"/>
      <c r="BL761" s="277"/>
      <c r="BM761" s="277"/>
      <c r="BN761" s="277"/>
      <c r="BO761" s="277"/>
      <c r="BP761" s="277"/>
      <c r="BQ761" s="277"/>
      <c r="BR761" s="277"/>
      <c r="BS761" s="277"/>
      <c r="BT761" s="277"/>
      <c r="BU761" s="277"/>
      <c r="BV761" s="277"/>
      <c r="BW761" s="277"/>
      <c r="BX761" s="277"/>
      <c r="BY761" s="277"/>
      <c r="BZ761" s="277"/>
      <c r="CA761" s="277"/>
      <c r="CB761" s="277"/>
      <c r="CC761" s="277"/>
      <c r="CD761" s="277"/>
      <c r="CE761" s="277"/>
    </row>
    <row r="762" spans="1:83" ht="12.6" customHeight="1" x14ac:dyDescent="0.25">
      <c r="A762" s="209" t="str">
        <f>RIGHT($C$83,3)&amp;"*"&amp;RIGHT($C$82,4)&amp;"*"&amp;AE$55&amp;"*"&amp;"A"</f>
        <v>132*2017*7200*A</v>
      </c>
      <c r="B762" s="276">
        <f>ROUND(AE59,0)</f>
        <v>50631</v>
      </c>
      <c r="C762" s="278">
        <f>ROUND(AE60,2)</f>
        <v>14.04</v>
      </c>
      <c r="D762" s="276">
        <f>ROUND(AE61,0)</f>
        <v>1263028</v>
      </c>
      <c r="E762" s="276">
        <f>ROUND(AE62,0)</f>
        <v>310370</v>
      </c>
      <c r="F762" s="276">
        <f>ROUND(AE63,0)</f>
        <v>0</v>
      </c>
      <c r="G762" s="276">
        <f>ROUND(AE64,0)</f>
        <v>15297</v>
      </c>
      <c r="H762" s="276">
        <f>ROUND(AE65,0)</f>
        <v>9120</v>
      </c>
      <c r="I762" s="276">
        <f>ROUND(AE66,0)</f>
        <v>13221</v>
      </c>
      <c r="J762" s="276">
        <f>ROUND(AE67,0)</f>
        <v>137030</v>
      </c>
      <c r="K762" s="276">
        <f>ROUND(AE68,0)</f>
        <v>235972</v>
      </c>
      <c r="L762" s="276">
        <f>ROUND(AE69,0)</f>
        <v>4330</v>
      </c>
      <c r="M762" s="276">
        <f>ROUND(AE70,0)</f>
        <v>0</v>
      </c>
      <c r="N762" s="276">
        <f>ROUND(AE75,0)</f>
        <v>8043649</v>
      </c>
      <c r="O762" s="276">
        <f>ROUND(AE73,0)</f>
        <v>2473786</v>
      </c>
      <c r="P762" s="276">
        <f>IF(AE76&gt;0,ROUND(AE76,0),0)</f>
        <v>8325</v>
      </c>
      <c r="Q762" s="276">
        <f>IF(AE77&gt;0,ROUND(AE77,0),0)</f>
        <v>0</v>
      </c>
      <c r="R762" s="276">
        <f>IF(AE78&gt;0,ROUND(AE78,0),0)</f>
        <v>3053</v>
      </c>
      <c r="S762" s="276">
        <f>IF(AE79&gt;0,ROUND(AE79,0),0)</f>
        <v>9732</v>
      </c>
      <c r="T762" s="278">
        <f>IF(AE80&gt;0,ROUND(AE80,2),0)</f>
        <v>0</v>
      </c>
      <c r="U762" s="276"/>
      <c r="V762" s="277"/>
      <c r="W762" s="276"/>
      <c r="X762" s="276"/>
      <c r="Y762" s="276">
        <f t="shared" si="21"/>
        <v>1611507</v>
      </c>
      <c r="Z762" s="277"/>
      <c r="AA762" s="277"/>
      <c r="AB762" s="277"/>
      <c r="AC762" s="277"/>
      <c r="AD762" s="277"/>
      <c r="AE762" s="277"/>
      <c r="AF762" s="277"/>
      <c r="AG762" s="277"/>
      <c r="AH762" s="277"/>
      <c r="AI762" s="277"/>
      <c r="AJ762" s="277"/>
      <c r="AK762" s="277"/>
      <c r="AL762" s="277"/>
      <c r="AM762" s="277"/>
      <c r="AN762" s="277"/>
      <c r="AO762" s="277"/>
      <c r="AP762" s="277"/>
      <c r="AQ762" s="277"/>
      <c r="AR762" s="277"/>
      <c r="AS762" s="277"/>
      <c r="AT762" s="277"/>
      <c r="AU762" s="277"/>
      <c r="AV762" s="277"/>
      <c r="AW762" s="277"/>
      <c r="AX762" s="277"/>
      <c r="AY762" s="277"/>
      <c r="AZ762" s="277"/>
      <c r="BA762" s="277"/>
      <c r="BB762" s="277"/>
      <c r="BC762" s="277"/>
      <c r="BD762" s="277"/>
      <c r="BE762" s="277"/>
      <c r="BF762" s="277"/>
      <c r="BG762" s="277"/>
      <c r="BH762" s="277"/>
      <c r="BI762" s="277"/>
      <c r="BJ762" s="277"/>
      <c r="BK762" s="277"/>
      <c r="BL762" s="277"/>
      <c r="BM762" s="277"/>
      <c r="BN762" s="277"/>
      <c r="BO762" s="277"/>
      <c r="BP762" s="277"/>
      <c r="BQ762" s="277"/>
      <c r="BR762" s="277"/>
      <c r="BS762" s="277"/>
      <c r="BT762" s="277"/>
      <c r="BU762" s="277"/>
      <c r="BV762" s="277"/>
      <c r="BW762" s="277"/>
      <c r="BX762" s="277"/>
      <c r="BY762" s="277"/>
      <c r="BZ762" s="277"/>
      <c r="CA762" s="277"/>
      <c r="CB762" s="277"/>
      <c r="CC762" s="277"/>
      <c r="CD762" s="277"/>
      <c r="CE762" s="277"/>
    </row>
    <row r="763" spans="1:83" ht="12.6" customHeight="1" x14ac:dyDescent="0.25">
      <c r="A763" s="209" t="str">
        <f>RIGHT($C$83,3)&amp;"*"&amp;RIGHT($C$82,4)&amp;"*"&amp;AF$55&amp;"*"&amp;"A"</f>
        <v>132*2017*7220*A</v>
      </c>
      <c r="B763" s="276">
        <f>ROUND(AF59,0)</f>
        <v>0</v>
      </c>
      <c r="C763" s="278">
        <f>ROUND(AF60,2)</f>
        <v>0</v>
      </c>
      <c r="D763" s="276">
        <f>ROUND(AF61,0)</f>
        <v>0</v>
      </c>
      <c r="E763" s="276">
        <f>ROUND(AF62,0)</f>
        <v>0</v>
      </c>
      <c r="F763" s="276">
        <f>ROUND(AF63,0)</f>
        <v>0</v>
      </c>
      <c r="G763" s="276">
        <f>ROUND(AF64,0)</f>
        <v>0</v>
      </c>
      <c r="H763" s="276">
        <f>ROUND(AF65,0)</f>
        <v>0</v>
      </c>
      <c r="I763" s="276">
        <f>ROUND(AF66,0)</f>
        <v>0</v>
      </c>
      <c r="J763" s="276">
        <f>ROUND(AF67,0)</f>
        <v>0</v>
      </c>
      <c r="K763" s="276">
        <f>ROUND(AF68,0)</f>
        <v>0</v>
      </c>
      <c r="L763" s="276">
        <f>ROUND(AF69,0)</f>
        <v>0</v>
      </c>
      <c r="M763" s="276">
        <f>ROUND(AF70,0)</f>
        <v>0</v>
      </c>
      <c r="N763" s="276">
        <f>ROUND(AF75,0)</f>
        <v>0</v>
      </c>
      <c r="O763" s="276">
        <f>ROUND(AF73,0)</f>
        <v>0</v>
      </c>
      <c r="P763" s="276">
        <f>IF(AF76&gt;0,ROUND(AF76,0),0)</f>
        <v>0</v>
      </c>
      <c r="Q763" s="276">
        <f>IF(AF77&gt;0,ROUND(AF77,0),0)</f>
        <v>0</v>
      </c>
      <c r="R763" s="276">
        <f>IF(AF78&gt;0,ROUND(AF78,0),0)</f>
        <v>0</v>
      </c>
      <c r="S763" s="276">
        <f>IF(AF79&gt;0,ROUND(AF79,0),0)</f>
        <v>0</v>
      </c>
      <c r="T763" s="278">
        <f>IF(AF80&gt;0,ROUND(AF80,2),0)</f>
        <v>0</v>
      </c>
      <c r="U763" s="276"/>
      <c r="V763" s="277"/>
      <c r="W763" s="276"/>
      <c r="X763" s="276"/>
      <c r="Y763" s="276">
        <f t="shared" si="21"/>
        <v>0</v>
      </c>
      <c r="Z763" s="277"/>
      <c r="AA763" s="277"/>
      <c r="AB763" s="277"/>
      <c r="AC763" s="277"/>
      <c r="AD763" s="277"/>
      <c r="AE763" s="277"/>
      <c r="AF763" s="277"/>
      <c r="AG763" s="277"/>
      <c r="AH763" s="277"/>
      <c r="AI763" s="277"/>
      <c r="AJ763" s="277"/>
      <c r="AK763" s="277"/>
      <c r="AL763" s="277"/>
      <c r="AM763" s="277"/>
      <c r="AN763" s="277"/>
      <c r="AO763" s="277"/>
      <c r="AP763" s="277"/>
      <c r="AQ763" s="277"/>
      <c r="AR763" s="277"/>
      <c r="AS763" s="277"/>
      <c r="AT763" s="277"/>
      <c r="AU763" s="277"/>
      <c r="AV763" s="277"/>
      <c r="AW763" s="277"/>
      <c r="AX763" s="277"/>
      <c r="AY763" s="277"/>
      <c r="AZ763" s="277"/>
      <c r="BA763" s="277"/>
      <c r="BB763" s="277"/>
      <c r="BC763" s="277"/>
      <c r="BD763" s="277"/>
      <c r="BE763" s="277"/>
      <c r="BF763" s="277"/>
      <c r="BG763" s="277"/>
      <c r="BH763" s="277"/>
      <c r="BI763" s="277"/>
      <c r="BJ763" s="277"/>
      <c r="BK763" s="277"/>
      <c r="BL763" s="277"/>
      <c r="BM763" s="277"/>
      <c r="BN763" s="277"/>
      <c r="BO763" s="277"/>
      <c r="BP763" s="277"/>
      <c r="BQ763" s="277"/>
      <c r="BR763" s="277"/>
      <c r="BS763" s="277"/>
      <c r="BT763" s="277"/>
      <c r="BU763" s="277"/>
      <c r="BV763" s="277"/>
      <c r="BW763" s="277"/>
      <c r="BX763" s="277"/>
      <c r="BY763" s="277"/>
      <c r="BZ763" s="277"/>
      <c r="CA763" s="277"/>
      <c r="CB763" s="277"/>
      <c r="CC763" s="277"/>
      <c r="CD763" s="277"/>
      <c r="CE763" s="277"/>
    </row>
    <row r="764" spans="1:83" ht="12.6" customHeight="1" x14ac:dyDescent="0.25">
      <c r="A764" s="209" t="str">
        <f>RIGHT($C$83,3)&amp;"*"&amp;RIGHT($C$82,4)&amp;"*"&amp;AG$55&amp;"*"&amp;"A"</f>
        <v>132*2017*7230*A</v>
      </c>
      <c r="B764" s="276">
        <f>ROUND(AG59,0)</f>
        <v>46388</v>
      </c>
      <c r="C764" s="278">
        <f>ROUND(AG60,2)</f>
        <v>77.48</v>
      </c>
      <c r="D764" s="276">
        <f>ROUND(AG61,0)</f>
        <v>6032431</v>
      </c>
      <c r="E764" s="276">
        <f>ROUND(AG62,0)</f>
        <v>1529429</v>
      </c>
      <c r="F764" s="276">
        <f>ROUND(AG63,0)</f>
        <v>874910</v>
      </c>
      <c r="G764" s="276">
        <f>ROUND(AG64,0)</f>
        <v>1285599</v>
      </c>
      <c r="H764" s="276">
        <f>ROUND(AG65,0)</f>
        <v>1317</v>
      </c>
      <c r="I764" s="276">
        <f>ROUND(AG66,0)</f>
        <v>1561391</v>
      </c>
      <c r="J764" s="276">
        <f>ROUND(AG67,0)</f>
        <v>322195</v>
      </c>
      <c r="K764" s="276">
        <f>ROUND(AG68,0)</f>
        <v>20500</v>
      </c>
      <c r="L764" s="276">
        <f>ROUND(AG69,0)</f>
        <v>42066</v>
      </c>
      <c r="M764" s="276">
        <f>ROUND(AG70,0)</f>
        <v>4000</v>
      </c>
      <c r="N764" s="276">
        <f>ROUND(AG75,0)</f>
        <v>139798432</v>
      </c>
      <c r="O764" s="276">
        <f>ROUND(AG73,0)</f>
        <v>30822015</v>
      </c>
      <c r="P764" s="276">
        <f>IF(AG76&gt;0,ROUND(AG76,0),0)</f>
        <v>10098</v>
      </c>
      <c r="Q764" s="276">
        <f>IF(AG77&gt;0,ROUND(AG77,0),0)</f>
        <v>0</v>
      </c>
      <c r="R764" s="276">
        <f>IF(AG78&gt;0,ROUND(AG78,0),0)</f>
        <v>4533</v>
      </c>
      <c r="S764" s="276">
        <f>IF(AG79&gt;0,ROUND(AG79,0),0)</f>
        <v>208656</v>
      </c>
      <c r="T764" s="278">
        <f>IF(AG80&gt;0,ROUND(AG80,2),0)</f>
        <v>44.55</v>
      </c>
      <c r="U764" s="276"/>
      <c r="V764" s="277"/>
      <c r="W764" s="276"/>
      <c r="X764" s="276"/>
      <c r="Y764" s="276">
        <f t="shared" si="21"/>
        <v>6357597</v>
      </c>
      <c r="Z764" s="277"/>
      <c r="AA764" s="277"/>
      <c r="AB764" s="277"/>
      <c r="AC764" s="277"/>
      <c r="AD764" s="277"/>
      <c r="AE764" s="277"/>
      <c r="AF764" s="277"/>
      <c r="AG764" s="277"/>
      <c r="AH764" s="277"/>
      <c r="AI764" s="277"/>
      <c r="AJ764" s="277"/>
      <c r="AK764" s="277"/>
      <c r="AL764" s="277"/>
      <c r="AM764" s="277"/>
      <c r="AN764" s="277"/>
      <c r="AO764" s="277"/>
      <c r="AP764" s="277"/>
      <c r="AQ764" s="277"/>
      <c r="AR764" s="277"/>
      <c r="AS764" s="277"/>
      <c r="AT764" s="277"/>
      <c r="AU764" s="277"/>
      <c r="AV764" s="277"/>
      <c r="AW764" s="277"/>
      <c r="AX764" s="277"/>
      <c r="AY764" s="277"/>
      <c r="AZ764" s="277"/>
      <c r="BA764" s="277"/>
      <c r="BB764" s="277"/>
      <c r="BC764" s="277"/>
      <c r="BD764" s="277"/>
      <c r="BE764" s="277"/>
      <c r="BF764" s="277"/>
      <c r="BG764" s="277"/>
      <c r="BH764" s="277"/>
      <c r="BI764" s="277"/>
      <c r="BJ764" s="277"/>
      <c r="BK764" s="277"/>
      <c r="BL764" s="277"/>
      <c r="BM764" s="277"/>
      <c r="BN764" s="277"/>
      <c r="BO764" s="277"/>
      <c r="BP764" s="277"/>
      <c r="BQ764" s="277"/>
      <c r="BR764" s="277"/>
      <c r="BS764" s="277"/>
      <c r="BT764" s="277"/>
      <c r="BU764" s="277"/>
      <c r="BV764" s="277"/>
      <c r="BW764" s="277"/>
      <c r="BX764" s="277"/>
      <c r="BY764" s="277"/>
      <c r="BZ764" s="277"/>
      <c r="CA764" s="277"/>
      <c r="CB764" s="277"/>
      <c r="CC764" s="277"/>
      <c r="CD764" s="277"/>
      <c r="CE764" s="277"/>
    </row>
    <row r="765" spans="1:83" ht="12.6" customHeight="1" x14ac:dyDescent="0.25">
      <c r="A765" s="209" t="str">
        <f>RIGHT($C$83,3)&amp;"*"&amp;RIGHT($C$82,4)&amp;"*"&amp;AH$55&amp;"*"&amp;"A"</f>
        <v>132*2017*7240*A</v>
      </c>
      <c r="B765" s="276">
        <f>ROUND(AH59,0)</f>
        <v>0</v>
      </c>
      <c r="C765" s="278">
        <f>ROUND(AH60,2)</f>
        <v>0</v>
      </c>
      <c r="D765" s="276">
        <f>ROUND(AH61,0)</f>
        <v>0</v>
      </c>
      <c r="E765" s="276">
        <f>ROUND(AH62,0)</f>
        <v>0</v>
      </c>
      <c r="F765" s="276">
        <f>ROUND(AH63,0)</f>
        <v>0</v>
      </c>
      <c r="G765" s="276">
        <f>ROUND(AH64,0)</f>
        <v>0</v>
      </c>
      <c r="H765" s="276">
        <f>ROUND(AH65,0)</f>
        <v>0</v>
      </c>
      <c r="I765" s="276">
        <f>ROUND(AH66,0)</f>
        <v>0</v>
      </c>
      <c r="J765" s="276">
        <f>ROUND(AH67,0)</f>
        <v>0</v>
      </c>
      <c r="K765" s="276">
        <f>ROUND(AH68,0)</f>
        <v>0</v>
      </c>
      <c r="L765" s="276">
        <f>ROUND(AH69,0)</f>
        <v>0</v>
      </c>
      <c r="M765" s="276">
        <f>ROUND(AH70,0)</f>
        <v>0</v>
      </c>
      <c r="N765" s="276">
        <f>ROUND(AH75,0)</f>
        <v>0</v>
      </c>
      <c r="O765" s="276">
        <f>ROUND(AH73,0)</f>
        <v>0</v>
      </c>
      <c r="P765" s="276">
        <f>IF(AH76&gt;0,ROUND(AH76,0),0)</f>
        <v>0</v>
      </c>
      <c r="Q765" s="276">
        <f>IF(AH77&gt;0,ROUND(AH77,0),0)</f>
        <v>0</v>
      </c>
      <c r="R765" s="276">
        <f>IF(AH78&gt;0,ROUND(AH78,0),0)</f>
        <v>0</v>
      </c>
      <c r="S765" s="276">
        <f>IF(AH79&gt;0,ROUND(AH79,0),0)</f>
        <v>0</v>
      </c>
      <c r="T765" s="278">
        <f>IF(AH80&gt;0,ROUND(AH80,2),0)</f>
        <v>0</v>
      </c>
      <c r="U765" s="276"/>
      <c r="V765" s="277"/>
      <c r="W765" s="276"/>
      <c r="X765" s="276"/>
      <c r="Y765" s="276">
        <f t="shared" si="21"/>
        <v>0</v>
      </c>
      <c r="Z765" s="277"/>
      <c r="AA765" s="277"/>
      <c r="AB765" s="277"/>
      <c r="AC765" s="277"/>
      <c r="AD765" s="277"/>
      <c r="AE765" s="277"/>
      <c r="AF765" s="277"/>
      <c r="AG765" s="277"/>
      <c r="AH765" s="277"/>
      <c r="AI765" s="277"/>
      <c r="AJ765" s="277"/>
      <c r="AK765" s="277"/>
      <c r="AL765" s="277"/>
      <c r="AM765" s="277"/>
      <c r="AN765" s="277"/>
      <c r="AO765" s="277"/>
      <c r="AP765" s="277"/>
      <c r="AQ765" s="277"/>
      <c r="AR765" s="277"/>
      <c r="AS765" s="277"/>
      <c r="AT765" s="277"/>
      <c r="AU765" s="277"/>
      <c r="AV765" s="277"/>
      <c r="AW765" s="277"/>
      <c r="AX765" s="277"/>
      <c r="AY765" s="277"/>
      <c r="AZ765" s="277"/>
      <c r="BA765" s="277"/>
      <c r="BB765" s="277"/>
      <c r="BC765" s="277"/>
      <c r="BD765" s="277"/>
      <c r="BE765" s="277"/>
      <c r="BF765" s="277"/>
      <c r="BG765" s="277"/>
      <c r="BH765" s="277"/>
      <c r="BI765" s="277"/>
      <c r="BJ765" s="277"/>
      <c r="BK765" s="277"/>
      <c r="BL765" s="277"/>
      <c r="BM765" s="277"/>
      <c r="BN765" s="277"/>
      <c r="BO765" s="277"/>
      <c r="BP765" s="277"/>
      <c r="BQ765" s="277"/>
      <c r="BR765" s="277"/>
      <c r="BS765" s="277"/>
      <c r="BT765" s="277"/>
      <c r="BU765" s="277"/>
      <c r="BV765" s="277"/>
      <c r="BW765" s="277"/>
      <c r="BX765" s="277"/>
      <c r="BY765" s="277"/>
      <c r="BZ765" s="277"/>
      <c r="CA765" s="277"/>
      <c r="CB765" s="277"/>
      <c r="CC765" s="277"/>
      <c r="CD765" s="277"/>
      <c r="CE765" s="277"/>
    </row>
    <row r="766" spans="1:83" ht="12.6" customHeight="1" x14ac:dyDescent="0.25">
      <c r="A766" s="209" t="str">
        <f>RIGHT($C$83,3)&amp;"*"&amp;RIGHT($C$82,4)&amp;"*"&amp;AI$55&amp;"*"&amp;"A"</f>
        <v>132*2017*7250*A</v>
      </c>
      <c r="B766" s="276">
        <f>ROUND(AI59,0)</f>
        <v>0</v>
      </c>
      <c r="C766" s="278">
        <f>ROUND(AI60,2)</f>
        <v>0</v>
      </c>
      <c r="D766" s="276">
        <f>ROUND(AI61,0)</f>
        <v>0</v>
      </c>
      <c r="E766" s="276">
        <f>ROUND(AI62,0)</f>
        <v>0</v>
      </c>
      <c r="F766" s="276">
        <f>ROUND(AI63,0)</f>
        <v>0</v>
      </c>
      <c r="G766" s="276">
        <f>ROUND(AI64,0)</f>
        <v>0</v>
      </c>
      <c r="H766" s="276">
        <f>ROUND(AI65,0)</f>
        <v>0</v>
      </c>
      <c r="I766" s="276">
        <f>ROUND(AI66,0)</f>
        <v>0</v>
      </c>
      <c r="J766" s="276">
        <f>ROUND(AI67,0)</f>
        <v>0</v>
      </c>
      <c r="K766" s="276">
        <f>ROUND(AI68,0)</f>
        <v>0</v>
      </c>
      <c r="L766" s="276">
        <f>ROUND(AI69,0)</f>
        <v>0</v>
      </c>
      <c r="M766" s="276">
        <f>ROUND(AI70,0)</f>
        <v>0</v>
      </c>
      <c r="N766" s="276">
        <f>ROUND(AI75,0)</f>
        <v>0</v>
      </c>
      <c r="O766" s="276">
        <f>ROUND(AI73,0)</f>
        <v>0</v>
      </c>
      <c r="P766" s="276">
        <f>IF(AI76&gt;0,ROUND(AI76,0),0)</f>
        <v>0</v>
      </c>
      <c r="Q766" s="276">
        <f>IF(AI77&gt;0,ROUND(AI77,0),0)</f>
        <v>0</v>
      </c>
      <c r="R766" s="276">
        <f>IF(AI78&gt;0,ROUND(AI78,0),0)</f>
        <v>0</v>
      </c>
      <c r="S766" s="276">
        <f>IF(AI79&gt;0,ROUND(AI79,0),0)</f>
        <v>0</v>
      </c>
      <c r="T766" s="278">
        <f>IF(AI80&gt;0,ROUND(AI80,2),0)</f>
        <v>0</v>
      </c>
      <c r="U766" s="276"/>
      <c r="V766" s="277"/>
      <c r="W766" s="276"/>
      <c r="X766" s="276"/>
      <c r="Y766" s="276">
        <f t="shared" si="21"/>
        <v>0</v>
      </c>
      <c r="Z766" s="277"/>
      <c r="AA766" s="277"/>
      <c r="AB766" s="277"/>
      <c r="AC766" s="277"/>
      <c r="AD766" s="277"/>
      <c r="AE766" s="277"/>
      <c r="AF766" s="277"/>
      <c r="AG766" s="277"/>
      <c r="AH766" s="277"/>
      <c r="AI766" s="277"/>
      <c r="AJ766" s="277"/>
      <c r="AK766" s="277"/>
      <c r="AL766" s="277"/>
      <c r="AM766" s="277"/>
      <c r="AN766" s="277"/>
      <c r="AO766" s="277"/>
      <c r="AP766" s="277"/>
      <c r="AQ766" s="277"/>
      <c r="AR766" s="277"/>
      <c r="AS766" s="277"/>
      <c r="AT766" s="277"/>
      <c r="AU766" s="277"/>
      <c r="AV766" s="277"/>
      <c r="AW766" s="277"/>
      <c r="AX766" s="277"/>
      <c r="AY766" s="277"/>
      <c r="AZ766" s="277"/>
      <c r="BA766" s="277"/>
      <c r="BB766" s="277"/>
      <c r="BC766" s="277"/>
      <c r="BD766" s="277"/>
      <c r="BE766" s="277"/>
      <c r="BF766" s="277"/>
      <c r="BG766" s="277"/>
      <c r="BH766" s="277"/>
      <c r="BI766" s="277"/>
      <c r="BJ766" s="277"/>
      <c r="BK766" s="277"/>
      <c r="BL766" s="277"/>
      <c r="BM766" s="277"/>
      <c r="BN766" s="277"/>
      <c r="BO766" s="277"/>
      <c r="BP766" s="277"/>
      <c r="BQ766" s="277"/>
      <c r="BR766" s="277"/>
      <c r="BS766" s="277"/>
      <c r="BT766" s="277"/>
      <c r="BU766" s="277"/>
      <c r="BV766" s="277"/>
      <c r="BW766" s="277"/>
      <c r="BX766" s="277"/>
      <c r="BY766" s="277"/>
      <c r="BZ766" s="277"/>
      <c r="CA766" s="277"/>
      <c r="CB766" s="277"/>
      <c r="CC766" s="277"/>
      <c r="CD766" s="277"/>
      <c r="CE766" s="277"/>
    </row>
    <row r="767" spans="1:83" ht="12.6" customHeight="1" x14ac:dyDescent="0.25">
      <c r="A767" s="209" t="str">
        <f>RIGHT($C$83,3)&amp;"*"&amp;RIGHT($C$82,4)&amp;"*"&amp;AJ$55&amp;"*"&amp;"A"</f>
        <v>132*2017*7260*A</v>
      </c>
      <c r="B767" s="276">
        <f>ROUND(AJ59,0)</f>
        <v>7439</v>
      </c>
      <c r="C767" s="278">
        <f>ROUND(AJ60,2)</f>
        <v>7.02</v>
      </c>
      <c r="D767" s="276">
        <f>ROUND(AJ61,0)</f>
        <v>583314</v>
      </c>
      <c r="E767" s="276">
        <f>ROUND(AJ62,0)</f>
        <v>149530</v>
      </c>
      <c r="F767" s="276">
        <f>ROUND(AJ63,0)</f>
        <v>0</v>
      </c>
      <c r="G767" s="276">
        <f>ROUND(AJ64,0)</f>
        <v>73175</v>
      </c>
      <c r="H767" s="276">
        <f>ROUND(AJ65,0)</f>
        <v>7989</v>
      </c>
      <c r="I767" s="276">
        <f>ROUND(AJ66,0)</f>
        <v>184321</v>
      </c>
      <c r="J767" s="276">
        <f>ROUND(AJ67,0)</f>
        <v>5189</v>
      </c>
      <c r="K767" s="276">
        <f>ROUND(AJ68,0)</f>
        <v>207074</v>
      </c>
      <c r="L767" s="276">
        <f>ROUND(AJ69,0)</f>
        <v>528</v>
      </c>
      <c r="M767" s="276">
        <f>ROUND(AJ70,0)</f>
        <v>370</v>
      </c>
      <c r="N767" s="276">
        <f>ROUND(AJ75,0)</f>
        <v>3702824</v>
      </c>
      <c r="O767" s="276">
        <f>ROUND(AJ73,0)</f>
        <v>113270</v>
      </c>
      <c r="P767" s="276">
        <f>IF(AJ76&gt;0,ROUND(AJ76,0),0)</f>
        <v>0</v>
      </c>
      <c r="Q767" s="276">
        <f>IF(AJ77&gt;0,ROUND(AJ77,0),0)</f>
        <v>0</v>
      </c>
      <c r="R767" s="276">
        <f>IF(AJ78&gt;0,ROUND(AJ78,0),0)</f>
        <v>0</v>
      </c>
      <c r="S767" s="276">
        <f>IF(AJ79&gt;0,ROUND(AJ79,0),0)</f>
        <v>0</v>
      </c>
      <c r="T767" s="278">
        <f>IF(AJ80&gt;0,ROUND(AJ80,2),0)</f>
        <v>4</v>
      </c>
      <c r="U767" s="276"/>
      <c r="V767" s="277"/>
      <c r="W767" s="276"/>
      <c r="X767" s="276"/>
      <c r="Y767" s="276">
        <f t="shared" si="21"/>
        <v>389964</v>
      </c>
      <c r="Z767" s="277"/>
      <c r="AA767" s="277"/>
      <c r="AB767" s="277"/>
      <c r="AC767" s="277"/>
      <c r="AD767" s="277"/>
      <c r="AE767" s="277"/>
      <c r="AF767" s="277"/>
      <c r="AG767" s="277"/>
      <c r="AH767" s="277"/>
      <c r="AI767" s="277"/>
      <c r="AJ767" s="277"/>
      <c r="AK767" s="277"/>
      <c r="AL767" s="277"/>
      <c r="AM767" s="277"/>
      <c r="AN767" s="277"/>
      <c r="AO767" s="277"/>
      <c r="AP767" s="277"/>
      <c r="AQ767" s="277"/>
      <c r="AR767" s="277"/>
      <c r="AS767" s="277"/>
      <c r="AT767" s="277"/>
      <c r="AU767" s="277"/>
      <c r="AV767" s="277"/>
      <c r="AW767" s="277"/>
      <c r="AX767" s="277"/>
      <c r="AY767" s="277"/>
      <c r="AZ767" s="277"/>
      <c r="BA767" s="277"/>
      <c r="BB767" s="277"/>
      <c r="BC767" s="277"/>
      <c r="BD767" s="277"/>
      <c r="BE767" s="277"/>
      <c r="BF767" s="277"/>
      <c r="BG767" s="277"/>
      <c r="BH767" s="277"/>
      <c r="BI767" s="277"/>
      <c r="BJ767" s="277"/>
      <c r="BK767" s="277"/>
      <c r="BL767" s="277"/>
      <c r="BM767" s="277"/>
      <c r="BN767" s="277"/>
      <c r="BO767" s="277"/>
      <c r="BP767" s="277"/>
      <c r="BQ767" s="277"/>
      <c r="BR767" s="277"/>
      <c r="BS767" s="277"/>
      <c r="BT767" s="277"/>
      <c r="BU767" s="277"/>
      <c r="BV767" s="277"/>
      <c r="BW767" s="277"/>
      <c r="BX767" s="277"/>
      <c r="BY767" s="277"/>
      <c r="BZ767" s="277"/>
      <c r="CA767" s="277"/>
      <c r="CB767" s="277"/>
      <c r="CC767" s="277"/>
      <c r="CD767" s="277"/>
      <c r="CE767" s="277"/>
    </row>
    <row r="768" spans="1:83" ht="12.6" customHeight="1" x14ac:dyDescent="0.25">
      <c r="A768" s="209" t="str">
        <f>RIGHT($C$83,3)&amp;"*"&amp;RIGHT($C$82,4)&amp;"*"&amp;AK$55&amp;"*"&amp;"A"</f>
        <v>132*2017*7310*A</v>
      </c>
      <c r="B768" s="276">
        <f>ROUND(AK59,0)</f>
        <v>7898</v>
      </c>
      <c r="C768" s="278">
        <f>ROUND(AK60,2)</f>
        <v>2.75</v>
      </c>
      <c r="D768" s="276">
        <f>ROUND(AK61,0)</f>
        <v>266462</v>
      </c>
      <c r="E768" s="276">
        <f>ROUND(AK62,0)</f>
        <v>62772</v>
      </c>
      <c r="F768" s="276">
        <f>ROUND(AK63,0)</f>
        <v>0</v>
      </c>
      <c r="G768" s="276">
        <f>ROUND(AK64,0)</f>
        <v>1842</v>
      </c>
      <c r="H768" s="276">
        <f>ROUND(AK65,0)</f>
        <v>186</v>
      </c>
      <c r="I768" s="276">
        <f>ROUND(AK66,0)</f>
        <v>128</v>
      </c>
      <c r="J768" s="276">
        <f>ROUND(AK67,0)</f>
        <v>16123</v>
      </c>
      <c r="K768" s="276">
        <f>ROUND(AK68,0)</f>
        <v>0</v>
      </c>
      <c r="L768" s="276">
        <f>ROUND(AK69,0)</f>
        <v>372</v>
      </c>
      <c r="M768" s="276">
        <f>ROUND(AK70,0)</f>
        <v>0</v>
      </c>
      <c r="N768" s="276">
        <f>ROUND(AK75,0)</f>
        <v>1776124</v>
      </c>
      <c r="O768" s="276">
        <f>ROUND(AK73,0)</f>
        <v>1372271</v>
      </c>
      <c r="P768" s="276">
        <f>IF(AK76&gt;0,ROUND(AK76,0),0)</f>
        <v>979</v>
      </c>
      <c r="Q768" s="276">
        <f>IF(AK77&gt;0,ROUND(AK77,0),0)</f>
        <v>0</v>
      </c>
      <c r="R768" s="276">
        <f>IF(AK78&gt;0,ROUND(AK78,0),0)</f>
        <v>307</v>
      </c>
      <c r="S768" s="276">
        <f>IF(AK79&gt;0,ROUND(AK79,0),0)</f>
        <v>0</v>
      </c>
      <c r="T768" s="278">
        <f>IF(AK80&gt;0,ROUND(AK80,2),0)</f>
        <v>0</v>
      </c>
      <c r="U768" s="276"/>
      <c r="V768" s="277"/>
      <c r="W768" s="276"/>
      <c r="X768" s="276"/>
      <c r="Y768" s="276">
        <f t="shared" si="21"/>
        <v>227507</v>
      </c>
      <c r="Z768" s="277"/>
      <c r="AA768" s="277"/>
      <c r="AB768" s="277"/>
      <c r="AC768" s="277"/>
      <c r="AD768" s="277"/>
      <c r="AE768" s="277"/>
      <c r="AF768" s="277"/>
      <c r="AG768" s="277"/>
      <c r="AH768" s="277"/>
      <c r="AI768" s="277"/>
      <c r="AJ768" s="277"/>
      <c r="AK768" s="277"/>
      <c r="AL768" s="277"/>
      <c r="AM768" s="277"/>
      <c r="AN768" s="277"/>
      <c r="AO768" s="277"/>
      <c r="AP768" s="277"/>
      <c r="AQ768" s="277"/>
      <c r="AR768" s="277"/>
      <c r="AS768" s="277"/>
      <c r="AT768" s="277"/>
      <c r="AU768" s="277"/>
      <c r="AV768" s="277"/>
      <c r="AW768" s="277"/>
      <c r="AX768" s="277"/>
      <c r="AY768" s="277"/>
      <c r="AZ768" s="277"/>
      <c r="BA768" s="277"/>
      <c r="BB768" s="277"/>
      <c r="BC768" s="277"/>
      <c r="BD768" s="277"/>
      <c r="BE768" s="277"/>
      <c r="BF768" s="277"/>
      <c r="BG768" s="277"/>
      <c r="BH768" s="277"/>
      <c r="BI768" s="277"/>
      <c r="BJ768" s="277"/>
      <c r="BK768" s="277"/>
      <c r="BL768" s="277"/>
      <c r="BM768" s="277"/>
      <c r="BN768" s="277"/>
      <c r="BO768" s="277"/>
      <c r="BP768" s="277"/>
      <c r="BQ768" s="277"/>
      <c r="BR768" s="277"/>
      <c r="BS768" s="277"/>
      <c r="BT768" s="277"/>
      <c r="BU768" s="277"/>
      <c r="BV768" s="277"/>
      <c r="BW768" s="277"/>
      <c r="BX768" s="277"/>
      <c r="BY768" s="277"/>
      <c r="BZ768" s="277"/>
      <c r="CA768" s="277"/>
      <c r="CB768" s="277"/>
      <c r="CC768" s="277"/>
      <c r="CD768" s="277"/>
      <c r="CE768" s="277"/>
    </row>
    <row r="769" spans="1:83" ht="12.6" customHeight="1" x14ac:dyDescent="0.25">
      <c r="A769" s="209" t="str">
        <f>RIGHT($C$83,3)&amp;"*"&amp;RIGHT($C$82,4)&amp;"*"&amp;AL$55&amp;"*"&amp;"A"</f>
        <v>132*2017*7320*A</v>
      </c>
      <c r="B769" s="276">
        <f>ROUND(AL59,0)</f>
        <v>1309</v>
      </c>
      <c r="C769" s="278">
        <f>ROUND(AL60,2)</f>
        <v>0.73</v>
      </c>
      <c r="D769" s="276">
        <f>ROUND(AL61,0)</f>
        <v>62754</v>
      </c>
      <c r="E769" s="276">
        <f>ROUND(AL62,0)</f>
        <v>15981</v>
      </c>
      <c r="F769" s="276">
        <f>ROUND(AL63,0)</f>
        <v>0</v>
      </c>
      <c r="G769" s="276">
        <f>ROUND(AL64,0)</f>
        <v>8</v>
      </c>
      <c r="H769" s="276">
        <f>ROUND(AL65,0)</f>
        <v>0</v>
      </c>
      <c r="I769" s="276">
        <f>ROUND(AL66,0)</f>
        <v>32</v>
      </c>
      <c r="J769" s="276">
        <f>ROUND(AL67,0)</f>
        <v>7999</v>
      </c>
      <c r="K769" s="276">
        <f>ROUND(AL68,0)</f>
        <v>0</v>
      </c>
      <c r="L769" s="276">
        <f>ROUND(AL69,0)</f>
        <v>0</v>
      </c>
      <c r="M769" s="276">
        <f>ROUND(AL70,0)</f>
        <v>0</v>
      </c>
      <c r="N769" s="276">
        <f>ROUND(AL75,0)</f>
        <v>561555</v>
      </c>
      <c r="O769" s="276">
        <f>ROUND(AL73,0)</f>
        <v>435301</v>
      </c>
      <c r="P769" s="276">
        <f>IF(AL76&gt;0,ROUND(AL76,0),0)</f>
        <v>490</v>
      </c>
      <c r="Q769" s="276">
        <f>IF(AL77&gt;0,ROUND(AL77,0),0)</f>
        <v>0</v>
      </c>
      <c r="R769" s="276">
        <f>IF(AL78&gt;0,ROUND(AL78,0),0)</f>
        <v>154</v>
      </c>
      <c r="S769" s="276">
        <f>IF(AL79&gt;0,ROUND(AL79,0),0)</f>
        <v>0</v>
      </c>
      <c r="T769" s="278">
        <f>IF(AL80&gt;0,ROUND(AL80,2),0)</f>
        <v>0</v>
      </c>
      <c r="U769" s="276"/>
      <c r="V769" s="277"/>
      <c r="W769" s="276"/>
      <c r="X769" s="276"/>
      <c r="Y769" s="276">
        <f t="shared" si="21"/>
        <v>87931</v>
      </c>
      <c r="Z769" s="277"/>
      <c r="AA769" s="277"/>
      <c r="AB769" s="277"/>
      <c r="AC769" s="277"/>
      <c r="AD769" s="277"/>
      <c r="AE769" s="277"/>
      <c r="AF769" s="277"/>
      <c r="AG769" s="277"/>
      <c r="AH769" s="277"/>
      <c r="AI769" s="277"/>
      <c r="AJ769" s="277"/>
      <c r="AK769" s="277"/>
      <c r="AL769" s="277"/>
      <c r="AM769" s="277"/>
      <c r="AN769" s="277"/>
      <c r="AO769" s="277"/>
      <c r="AP769" s="277"/>
      <c r="AQ769" s="277"/>
      <c r="AR769" s="277"/>
      <c r="AS769" s="277"/>
      <c r="AT769" s="277"/>
      <c r="AU769" s="277"/>
      <c r="AV769" s="277"/>
      <c r="AW769" s="277"/>
      <c r="AX769" s="277"/>
      <c r="AY769" s="277"/>
      <c r="AZ769" s="277"/>
      <c r="BA769" s="277"/>
      <c r="BB769" s="277"/>
      <c r="BC769" s="277"/>
      <c r="BD769" s="277"/>
      <c r="BE769" s="277"/>
      <c r="BF769" s="277"/>
      <c r="BG769" s="277"/>
      <c r="BH769" s="277"/>
      <c r="BI769" s="277"/>
      <c r="BJ769" s="277"/>
      <c r="BK769" s="277"/>
      <c r="BL769" s="277"/>
      <c r="BM769" s="277"/>
      <c r="BN769" s="277"/>
      <c r="BO769" s="277"/>
      <c r="BP769" s="277"/>
      <c r="BQ769" s="277"/>
      <c r="BR769" s="277"/>
      <c r="BS769" s="277"/>
      <c r="BT769" s="277"/>
      <c r="BU769" s="277"/>
      <c r="BV769" s="277"/>
      <c r="BW769" s="277"/>
      <c r="BX769" s="277"/>
      <c r="BY769" s="277"/>
      <c r="BZ769" s="277"/>
      <c r="CA769" s="277"/>
      <c r="CB769" s="277"/>
      <c r="CC769" s="277"/>
      <c r="CD769" s="277"/>
      <c r="CE769" s="277"/>
    </row>
    <row r="770" spans="1:83" ht="12.6" customHeight="1" x14ac:dyDescent="0.25">
      <c r="A770" s="209" t="str">
        <f>RIGHT($C$83,3)&amp;"*"&amp;RIGHT($C$82,4)&amp;"*"&amp;AM$55&amp;"*"&amp;"A"</f>
        <v>132*2017*7330*A</v>
      </c>
      <c r="B770" s="276">
        <f>ROUND(AM59,0)</f>
        <v>0</v>
      </c>
      <c r="C770" s="278">
        <f>ROUND(AM60,2)</f>
        <v>0</v>
      </c>
      <c r="D770" s="276">
        <f>ROUND(AM61,0)</f>
        <v>0</v>
      </c>
      <c r="E770" s="276">
        <f>ROUND(AM62,0)</f>
        <v>0</v>
      </c>
      <c r="F770" s="276">
        <f>ROUND(AM63,0)</f>
        <v>0</v>
      </c>
      <c r="G770" s="276">
        <f>ROUND(AM64,0)</f>
        <v>0</v>
      </c>
      <c r="H770" s="276">
        <f>ROUND(AM65,0)</f>
        <v>0</v>
      </c>
      <c r="I770" s="276">
        <f>ROUND(AM66,0)</f>
        <v>0</v>
      </c>
      <c r="J770" s="276">
        <f>ROUND(AM67,0)</f>
        <v>0</v>
      </c>
      <c r="K770" s="276">
        <f>ROUND(AM68,0)</f>
        <v>0</v>
      </c>
      <c r="L770" s="276">
        <f>ROUND(AM69,0)</f>
        <v>0</v>
      </c>
      <c r="M770" s="276">
        <f>ROUND(AM70,0)</f>
        <v>0</v>
      </c>
      <c r="N770" s="276">
        <f>ROUND(AM75,0)</f>
        <v>0</v>
      </c>
      <c r="O770" s="276">
        <f>ROUND(AM73,0)</f>
        <v>0</v>
      </c>
      <c r="P770" s="276">
        <f>IF(AM76&gt;0,ROUND(AM76,0),0)</f>
        <v>0</v>
      </c>
      <c r="Q770" s="276">
        <f>IF(AM77&gt;0,ROUND(AM77,0),0)</f>
        <v>0</v>
      </c>
      <c r="R770" s="276">
        <f>IF(AM78&gt;0,ROUND(AM78,0),0)</f>
        <v>0</v>
      </c>
      <c r="S770" s="276">
        <f>IF(AM79&gt;0,ROUND(AM79,0),0)</f>
        <v>0</v>
      </c>
      <c r="T770" s="278">
        <f>IF(AM80&gt;0,ROUND(AM80,2),0)</f>
        <v>0</v>
      </c>
      <c r="U770" s="276"/>
      <c r="V770" s="277"/>
      <c r="W770" s="276"/>
      <c r="X770" s="276"/>
      <c r="Y770" s="276">
        <f t="shared" si="21"/>
        <v>0</v>
      </c>
      <c r="Z770" s="277"/>
      <c r="AA770" s="277"/>
      <c r="AB770" s="277"/>
      <c r="AC770" s="277"/>
      <c r="AD770" s="277"/>
      <c r="AE770" s="277"/>
      <c r="AF770" s="277"/>
      <c r="AG770" s="277"/>
      <c r="AH770" s="277"/>
      <c r="AI770" s="277"/>
      <c r="AJ770" s="277"/>
      <c r="AK770" s="277"/>
      <c r="AL770" s="277"/>
      <c r="AM770" s="277"/>
      <c r="AN770" s="277"/>
      <c r="AO770" s="277"/>
      <c r="AP770" s="277"/>
      <c r="AQ770" s="277"/>
      <c r="AR770" s="277"/>
      <c r="AS770" s="277"/>
      <c r="AT770" s="277"/>
      <c r="AU770" s="277"/>
      <c r="AV770" s="277"/>
      <c r="AW770" s="277"/>
      <c r="AX770" s="277"/>
      <c r="AY770" s="277"/>
      <c r="AZ770" s="277"/>
      <c r="BA770" s="277"/>
      <c r="BB770" s="277"/>
      <c r="BC770" s="277"/>
      <c r="BD770" s="277"/>
      <c r="BE770" s="277"/>
      <c r="BF770" s="277"/>
      <c r="BG770" s="277"/>
      <c r="BH770" s="277"/>
      <c r="BI770" s="277"/>
      <c r="BJ770" s="277"/>
      <c r="BK770" s="277"/>
      <c r="BL770" s="277"/>
      <c r="BM770" s="277"/>
      <c r="BN770" s="277"/>
      <c r="BO770" s="277"/>
      <c r="BP770" s="277"/>
      <c r="BQ770" s="277"/>
      <c r="BR770" s="277"/>
      <c r="BS770" s="277"/>
      <c r="BT770" s="277"/>
      <c r="BU770" s="277"/>
      <c r="BV770" s="277"/>
      <c r="BW770" s="277"/>
      <c r="BX770" s="277"/>
      <c r="BY770" s="277"/>
      <c r="BZ770" s="277"/>
      <c r="CA770" s="277"/>
      <c r="CB770" s="277"/>
      <c r="CC770" s="277"/>
      <c r="CD770" s="277"/>
      <c r="CE770" s="277"/>
    </row>
    <row r="771" spans="1:83" ht="12.6" customHeight="1" x14ac:dyDescent="0.25">
      <c r="A771" s="209" t="str">
        <f>RIGHT($C$83,3)&amp;"*"&amp;RIGHT($C$82,4)&amp;"*"&amp;AN$55&amp;"*"&amp;"A"</f>
        <v>132*2017*7340*A</v>
      </c>
      <c r="B771" s="276">
        <f>ROUND(AN59,0)</f>
        <v>0</v>
      </c>
      <c r="C771" s="278">
        <f>ROUND(AN60,2)</f>
        <v>0</v>
      </c>
      <c r="D771" s="276">
        <f>ROUND(AN61,0)</f>
        <v>0</v>
      </c>
      <c r="E771" s="276">
        <f>ROUND(AN62,0)</f>
        <v>0</v>
      </c>
      <c r="F771" s="276">
        <f>ROUND(AN63,0)</f>
        <v>0</v>
      </c>
      <c r="G771" s="276">
        <f>ROUND(AN64,0)</f>
        <v>0</v>
      </c>
      <c r="H771" s="276">
        <f>ROUND(AN65,0)</f>
        <v>0</v>
      </c>
      <c r="I771" s="276">
        <f>ROUND(AN66,0)</f>
        <v>0</v>
      </c>
      <c r="J771" s="276">
        <f>ROUND(AN67,0)</f>
        <v>0</v>
      </c>
      <c r="K771" s="276">
        <f>ROUND(AN68,0)</f>
        <v>0</v>
      </c>
      <c r="L771" s="276">
        <f>ROUND(AN69,0)</f>
        <v>0</v>
      </c>
      <c r="M771" s="276">
        <f>ROUND(AN70,0)</f>
        <v>0</v>
      </c>
      <c r="N771" s="276">
        <f>ROUND(AN75,0)</f>
        <v>0</v>
      </c>
      <c r="O771" s="276">
        <f>ROUND(AN73,0)</f>
        <v>0</v>
      </c>
      <c r="P771" s="276">
        <f>IF(AN76&gt;0,ROUND(AN76,0),0)</f>
        <v>0</v>
      </c>
      <c r="Q771" s="276">
        <f>IF(AN77&gt;0,ROUND(AN77,0),0)</f>
        <v>0</v>
      </c>
      <c r="R771" s="276">
        <f>IF(AN78&gt;0,ROUND(AN78,0),0)</f>
        <v>0</v>
      </c>
      <c r="S771" s="276">
        <f>IF(AN79&gt;0,ROUND(AN79,0),0)</f>
        <v>0</v>
      </c>
      <c r="T771" s="278">
        <f>IF(AN80&gt;0,ROUND(AN80,2),0)</f>
        <v>0</v>
      </c>
      <c r="U771" s="276"/>
      <c r="V771" s="277"/>
      <c r="W771" s="276"/>
      <c r="X771" s="276"/>
      <c r="Y771" s="276">
        <f t="shared" si="21"/>
        <v>0</v>
      </c>
      <c r="Z771" s="277"/>
      <c r="AA771" s="277"/>
      <c r="AB771" s="277"/>
      <c r="AC771" s="277"/>
      <c r="AD771" s="277"/>
      <c r="AE771" s="277"/>
      <c r="AF771" s="277"/>
      <c r="AG771" s="277"/>
      <c r="AH771" s="277"/>
      <c r="AI771" s="277"/>
      <c r="AJ771" s="277"/>
      <c r="AK771" s="277"/>
      <c r="AL771" s="277"/>
      <c r="AM771" s="277"/>
      <c r="AN771" s="277"/>
      <c r="AO771" s="277"/>
      <c r="AP771" s="277"/>
      <c r="AQ771" s="277"/>
      <c r="AR771" s="277"/>
      <c r="AS771" s="277"/>
      <c r="AT771" s="277"/>
      <c r="AU771" s="277"/>
      <c r="AV771" s="277"/>
      <c r="AW771" s="277"/>
      <c r="AX771" s="277"/>
      <c r="AY771" s="277"/>
      <c r="AZ771" s="277"/>
      <c r="BA771" s="277"/>
      <c r="BB771" s="277"/>
      <c r="BC771" s="277"/>
      <c r="BD771" s="277"/>
      <c r="BE771" s="277"/>
      <c r="BF771" s="277"/>
      <c r="BG771" s="277"/>
      <c r="BH771" s="277"/>
      <c r="BI771" s="277"/>
      <c r="BJ771" s="277"/>
      <c r="BK771" s="277"/>
      <c r="BL771" s="277"/>
      <c r="BM771" s="277"/>
      <c r="BN771" s="277"/>
      <c r="BO771" s="277"/>
      <c r="BP771" s="277"/>
      <c r="BQ771" s="277"/>
      <c r="BR771" s="277"/>
      <c r="BS771" s="277"/>
      <c r="BT771" s="277"/>
      <c r="BU771" s="277"/>
      <c r="BV771" s="277"/>
      <c r="BW771" s="277"/>
      <c r="BX771" s="277"/>
      <c r="BY771" s="277"/>
      <c r="BZ771" s="277"/>
      <c r="CA771" s="277"/>
      <c r="CB771" s="277"/>
      <c r="CC771" s="277"/>
      <c r="CD771" s="277"/>
      <c r="CE771" s="277"/>
    </row>
    <row r="772" spans="1:83" ht="12.6" customHeight="1" x14ac:dyDescent="0.25">
      <c r="A772" s="209" t="str">
        <f>RIGHT($C$83,3)&amp;"*"&amp;RIGHT($C$82,4)&amp;"*"&amp;AO$55&amp;"*"&amp;"A"</f>
        <v>132*2017*7350*A</v>
      </c>
      <c r="B772" s="276">
        <f>ROUND(AO59,0)</f>
        <v>0</v>
      </c>
      <c r="C772" s="278">
        <f>ROUND(AO60,2)</f>
        <v>0</v>
      </c>
      <c r="D772" s="276">
        <f>ROUND(AO61,0)</f>
        <v>0</v>
      </c>
      <c r="E772" s="276">
        <f>ROUND(AO62,0)</f>
        <v>0</v>
      </c>
      <c r="F772" s="276">
        <f>ROUND(AO63,0)</f>
        <v>0</v>
      </c>
      <c r="G772" s="276">
        <f>ROUND(AO64,0)</f>
        <v>0</v>
      </c>
      <c r="H772" s="276">
        <f>ROUND(AO65,0)</f>
        <v>0</v>
      </c>
      <c r="I772" s="276">
        <f>ROUND(AO66,0)</f>
        <v>0</v>
      </c>
      <c r="J772" s="276">
        <f>ROUND(AO67,0)</f>
        <v>0</v>
      </c>
      <c r="K772" s="276">
        <f>ROUND(AO68,0)</f>
        <v>0</v>
      </c>
      <c r="L772" s="276">
        <f>ROUND(AO69,0)</f>
        <v>0</v>
      </c>
      <c r="M772" s="276">
        <f>ROUND(AO70,0)</f>
        <v>0</v>
      </c>
      <c r="N772" s="276">
        <f>ROUND(AO75,0)</f>
        <v>0</v>
      </c>
      <c r="O772" s="276">
        <f>ROUND(AO73,0)</f>
        <v>0</v>
      </c>
      <c r="P772" s="276">
        <f>IF(AO76&gt;0,ROUND(AO76,0),0)</f>
        <v>0</v>
      </c>
      <c r="Q772" s="276">
        <f>IF(AO77&gt;0,ROUND(AO77,0),0)</f>
        <v>0</v>
      </c>
      <c r="R772" s="276">
        <f>IF(AO78&gt;0,ROUND(AO78,0),0)</f>
        <v>0</v>
      </c>
      <c r="S772" s="276">
        <f>IF(AO79&gt;0,ROUND(AO79,0),0)</f>
        <v>0</v>
      </c>
      <c r="T772" s="278">
        <f>IF(AO80&gt;0,ROUND(AO80,2),0)</f>
        <v>0</v>
      </c>
      <c r="U772" s="276"/>
      <c r="V772" s="277"/>
      <c r="W772" s="276"/>
      <c r="X772" s="276"/>
      <c r="Y772" s="276">
        <f t="shared" si="21"/>
        <v>0</v>
      </c>
      <c r="Z772" s="277"/>
      <c r="AA772" s="277"/>
      <c r="AB772" s="277"/>
      <c r="AC772" s="277"/>
      <c r="AD772" s="277"/>
      <c r="AE772" s="277"/>
      <c r="AF772" s="277"/>
      <c r="AG772" s="277"/>
      <c r="AH772" s="277"/>
      <c r="AI772" s="277"/>
      <c r="AJ772" s="277"/>
      <c r="AK772" s="277"/>
      <c r="AL772" s="277"/>
      <c r="AM772" s="277"/>
      <c r="AN772" s="277"/>
      <c r="AO772" s="277"/>
      <c r="AP772" s="277"/>
      <c r="AQ772" s="277"/>
      <c r="AR772" s="277"/>
      <c r="AS772" s="277"/>
      <c r="AT772" s="277"/>
      <c r="AU772" s="277"/>
      <c r="AV772" s="277"/>
      <c r="AW772" s="277"/>
      <c r="AX772" s="277"/>
      <c r="AY772" s="277"/>
      <c r="AZ772" s="277"/>
      <c r="BA772" s="277"/>
      <c r="BB772" s="277"/>
      <c r="BC772" s="277"/>
      <c r="BD772" s="277"/>
      <c r="BE772" s="277"/>
      <c r="BF772" s="277"/>
      <c r="BG772" s="277"/>
      <c r="BH772" s="277"/>
      <c r="BI772" s="277"/>
      <c r="BJ772" s="277"/>
      <c r="BK772" s="277"/>
      <c r="BL772" s="277"/>
      <c r="BM772" s="277"/>
      <c r="BN772" s="277"/>
      <c r="BO772" s="277"/>
      <c r="BP772" s="277"/>
      <c r="BQ772" s="277"/>
      <c r="BR772" s="277"/>
      <c r="BS772" s="277"/>
      <c r="BT772" s="277"/>
      <c r="BU772" s="277"/>
      <c r="BV772" s="277"/>
      <c r="BW772" s="277"/>
      <c r="BX772" s="277"/>
      <c r="BY772" s="277"/>
      <c r="BZ772" s="277"/>
      <c r="CA772" s="277"/>
      <c r="CB772" s="277"/>
      <c r="CC772" s="277"/>
      <c r="CD772" s="277"/>
      <c r="CE772" s="277"/>
    </row>
    <row r="773" spans="1:83" ht="12.6" customHeight="1" x14ac:dyDescent="0.25">
      <c r="A773" s="209" t="str">
        <f>RIGHT($C$83,3)&amp;"*"&amp;RIGHT($C$82,4)&amp;"*"&amp;AP$55&amp;"*"&amp;"A"</f>
        <v>132*2017*7380*A</v>
      </c>
      <c r="B773" s="276">
        <f>ROUND(AP59,0)</f>
        <v>0</v>
      </c>
      <c r="C773" s="278">
        <f>ROUND(AP60,2)</f>
        <v>0</v>
      </c>
      <c r="D773" s="276">
        <f>ROUND(AP61,0)</f>
        <v>0</v>
      </c>
      <c r="E773" s="276">
        <f>ROUND(AP62,0)</f>
        <v>0</v>
      </c>
      <c r="F773" s="276">
        <f>ROUND(AP63,0)</f>
        <v>0</v>
      </c>
      <c r="G773" s="276">
        <f>ROUND(AP64,0)</f>
        <v>0</v>
      </c>
      <c r="H773" s="276">
        <f>ROUND(AP65,0)</f>
        <v>0</v>
      </c>
      <c r="I773" s="276">
        <f>ROUND(AP66,0)</f>
        <v>0</v>
      </c>
      <c r="J773" s="276">
        <f>ROUND(AP67,0)</f>
        <v>0</v>
      </c>
      <c r="K773" s="276">
        <f>ROUND(AP68,0)</f>
        <v>0</v>
      </c>
      <c r="L773" s="276">
        <f>ROUND(AP69,0)</f>
        <v>0</v>
      </c>
      <c r="M773" s="276">
        <f>ROUND(AP70,0)</f>
        <v>0</v>
      </c>
      <c r="N773" s="276">
        <f>ROUND(AP75,0)</f>
        <v>0</v>
      </c>
      <c r="O773" s="276">
        <f>ROUND(AP73,0)</f>
        <v>0</v>
      </c>
      <c r="P773" s="276">
        <f>IF(AP76&gt;0,ROUND(AP76,0),0)</f>
        <v>0</v>
      </c>
      <c r="Q773" s="276">
        <f>IF(AP77&gt;0,ROUND(AP77,0),0)</f>
        <v>0</v>
      </c>
      <c r="R773" s="276">
        <f>IF(AP78&gt;0,ROUND(AP78,0),0)</f>
        <v>0</v>
      </c>
      <c r="S773" s="276">
        <f>IF(AP79&gt;0,ROUND(AP79,0),0)</f>
        <v>0</v>
      </c>
      <c r="T773" s="278">
        <f>IF(AP80&gt;0,ROUND(AP80,2),0)</f>
        <v>0</v>
      </c>
      <c r="U773" s="276"/>
      <c r="V773" s="277"/>
      <c r="W773" s="276"/>
      <c r="X773" s="276"/>
      <c r="Y773" s="276">
        <f t="shared" si="21"/>
        <v>0</v>
      </c>
      <c r="Z773" s="277"/>
      <c r="AA773" s="277"/>
      <c r="AB773" s="277"/>
      <c r="AC773" s="277"/>
      <c r="AD773" s="277"/>
      <c r="AE773" s="277"/>
      <c r="AF773" s="277"/>
      <c r="AG773" s="277"/>
      <c r="AH773" s="277"/>
      <c r="AI773" s="277"/>
      <c r="AJ773" s="277"/>
      <c r="AK773" s="277"/>
      <c r="AL773" s="277"/>
      <c r="AM773" s="277"/>
      <c r="AN773" s="277"/>
      <c r="AO773" s="277"/>
      <c r="AP773" s="277"/>
      <c r="AQ773" s="277"/>
      <c r="AR773" s="277"/>
      <c r="AS773" s="277"/>
      <c r="AT773" s="277"/>
      <c r="AU773" s="277"/>
      <c r="AV773" s="277"/>
      <c r="AW773" s="277"/>
      <c r="AX773" s="277"/>
      <c r="AY773" s="277"/>
      <c r="AZ773" s="277"/>
      <c r="BA773" s="277"/>
      <c r="BB773" s="277"/>
      <c r="BC773" s="277"/>
      <c r="BD773" s="277"/>
      <c r="BE773" s="277"/>
      <c r="BF773" s="277"/>
      <c r="BG773" s="277"/>
      <c r="BH773" s="277"/>
      <c r="BI773" s="277"/>
      <c r="BJ773" s="277"/>
      <c r="BK773" s="277"/>
      <c r="BL773" s="277"/>
      <c r="BM773" s="277"/>
      <c r="BN773" s="277"/>
      <c r="BO773" s="277"/>
      <c r="BP773" s="277"/>
      <c r="BQ773" s="277"/>
      <c r="BR773" s="277"/>
      <c r="BS773" s="277"/>
      <c r="BT773" s="277"/>
      <c r="BU773" s="277"/>
      <c r="BV773" s="277"/>
      <c r="BW773" s="277"/>
      <c r="BX773" s="277"/>
      <c r="BY773" s="277"/>
      <c r="BZ773" s="277"/>
      <c r="CA773" s="277"/>
      <c r="CB773" s="277"/>
      <c r="CC773" s="277"/>
      <c r="CD773" s="277"/>
      <c r="CE773" s="277"/>
    </row>
    <row r="774" spans="1:83" ht="12.6" customHeight="1" x14ac:dyDescent="0.25">
      <c r="A774" s="209" t="str">
        <f>RIGHT($C$83,3)&amp;"*"&amp;RIGHT($C$82,4)&amp;"*"&amp;AQ$55&amp;"*"&amp;"A"</f>
        <v>132*2017*7390*A</v>
      </c>
      <c r="B774" s="276">
        <f>ROUND(AQ59,0)</f>
        <v>0</v>
      </c>
      <c r="C774" s="278">
        <f>ROUND(AQ60,2)</f>
        <v>0</v>
      </c>
      <c r="D774" s="276">
        <f>ROUND(AQ61,0)</f>
        <v>0</v>
      </c>
      <c r="E774" s="276">
        <f>ROUND(AQ62,0)</f>
        <v>0</v>
      </c>
      <c r="F774" s="276">
        <f>ROUND(AQ63,0)</f>
        <v>0</v>
      </c>
      <c r="G774" s="276">
        <f>ROUND(AQ64,0)</f>
        <v>0</v>
      </c>
      <c r="H774" s="276">
        <f>ROUND(AQ65,0)</f>
        <v>0</v>
      </c>
      <c r="I774" s="276">
        <f>ROUND(AQ66,0)</f>
        <v>0</v>
      </c>
      <c r="J774" s="276">
        <f>ROUND(AQ67,0)</f>
        <v>0</v>
      </c>
      <c r="K774" s="276">
        <f>ROUND(AQ68,0)</f>
        <v>0</v>
      </c>
      <c r="L774" s="276">
        <f>ROUND(AQ69,0)</f>
        <v>0</v>
      </c>
      <c r="M774" s="276">
        <f>ROUND(AQ70,0)</f>
        <v>0</v>
      </c>
      <c r="N774" s="276">
        <f>ROUND(AQ75,0)</f>
        <v>0</v>
      </c>
      <c r="O774" s="276">
        <f>ROUND(AQ73,0)</f>
        <v>0</v>
      </c>
      <c r="P774" s="276">
        <f>IF(AQ76&gt;0,ROUND(AQ76,0),0)</f>
        <v>0</v>
      </c>
      <c r="Q774" s="276">
        <f>IF(AQ77&gt;0,ROUND(AQ77,0),0)</f>
        <v>0</v>
      </c>
      <c r="R774" s="276">
        <f>IF(AQ78&gt;0,ROUND(AQ78,0),0)</f>
        <v>0</v>
      </c>
      <c r="S774" s="276">
        <f>IF(AQ79&gt;0,ROUND(AQ79,0),0)</f>
        <v>0</v>
      </c>
      <c r="T774" s="278">
        <f>IF(AQ80&gt;0,ROUND(AQ80,2),0)</f>
        <v>0</v>
      </c>
      <c r="U774" s="276"/>
      <c r="V774" s="277"/>
      <c r="W774" s="276"/>
      <c r="X774" s="276"/>
      <c r="Y774" s="276">
        <f t="shared" si="21"/>
        <v>0</v>
      </c>
      <c r="Z774" s="277"/>
      <c r="AA774" s="277"/>
      <c r="AB774" s="277"/>
      <c r="AC774" s="277"/>
      <c r="AD774" s="277"/>
      <c r="AE774" s="277"/>
      <c r="AF774" s="277"/>
      <c r="AG774" s="277"/>
      <c r="AH774" s="277"/>
      <c r="AI774" s="277"/>
      <c r="AJ774" s="277"/>
      <c r="AK774" s="277"/>
      <c r="AL774" s="277"/>
      <c r="AM774" s="277"/>
      <c r="AN774" s="277"/>
      <c r="AO774" s="277"/>
      <c r="AP774" s="277"/>
      <c r="AQ774" s="277"/>
      <c r="AR774" s="277"/>
      <c r="AS774" s="277"/>
      <c r="AT774" s="277"/>
      <c r="AU774" s="277"/>
      <c r="AV774" s="277"/>
      <c r="AW774" s="277"/>
      <c r="AX774" s="277"/>
      <c r="AY774" s="277"/>
      <c r="AZ774" s="277"/>
      <c r="BA774" s="277"/>
      <c r="BB774" s="277"/>
      <c r="BC774" s="277"/>
      <c r="BD774" s="277"/>
      <c r="BE774" s="277"/>
      <c r="BF774" s="277"/>
      <c r="BG774" s="277"/>
      <c r="BH774" s="277"/>
      <c r="BI774" s="277"/>
      <c r="BJ774" s="277"/>
      <c r="BK774" s="277"/>
      <c r="BL774" s="277"/>
      <c r="BM774" s="277"/>
      <c r="BN774" s="277"/>
      <c r="BO774" s="277"/>
      <c r="BP774" s="277"/>
      <c r="BQ774" s="277"/>
      <c r="BR774" s="277"/>
      <c r="BS774" s="277"/>
      <c r="BT774" s="277"/>
      <c r="BU774" s="277"/>
      <c r="BV774" s="277"/>
      <c r="BW774" s="277"/>
      <c r="BX774" s="277"/>
      <c r="BY774" s="277"/>
      <c r="BZ774" s="277"/>
      <c r="CA774" s="277"/>
      <c r="CB774" s="277"/>
      <c r="CC774" s="277"/>
      <c r="CD774" s="277"/>
      <c r="CE774" s="277"/>
    </row>
    <row r="775" spans="1:83" ht="12.6" customHeight="1" x14ac:dyDescent="0.25">
      <c r="A775" s="209" t="str">
        <f>RIGHT($C$83,3)&amp;"*"&amp;RIGHT($C$82,4)&amp;"*"&amp;AR$55&amp;"*"&amp;"A"</f>
        <v>132*2017*7400*A</v>
      </c>
      <c r="B775" s="276">
        <f>ROUND(AR59,0)</f>
        <v>0</v>
      </c>
      <c r="C775" s="278">
        <f>ROUND(AR60,2)</f>
        <v>0</v>
      </c>
      <c r="D775" s="276">
        <f>ROUND(AR61,0)</f>
        <v>0</v>
      </c>
      <c r="E775" s="276">
        <f>ROUND(AR62,0)</f>
        <v>0</v>
      </c>
      <c r="F775" s="276">
        <f>ROUND(AR63,0)</f>
        <v>0</v>
      </c>
      <c r="G775" s="276">
        <f>ROUND(AR64,0)</f>
        <v>0</v>
      </c>
      <c r="H775" s="276">
        <f>ROUND(AR65,0)</f>
        <v>0</v>
      </c>
      <c r="I775" s="276">
        <f>ROUND(AR66,0)</f>
        <v>0</v>
      </c>
      <c r="J775" s="276">
        <f>ROUND(AR67,0)</f>
        <v>0</v>
      </c>
      <c r="K775" s="276">
        <f>ROUND(AR68,0)</f>
        <v>0</v>
      </c>
      <c r="L775" s="276">
        <f>ROUND(AR69,0)</f>
        <v>0</v>
      </c>
      <c r="M775" s="276">
        <f>ROUND(AR70,0)</f>
        <v>0</v>
      </c>
      <c r="N775" s="276">
        <f>ROUND(AR75,0)</f>
        <v>0</v>
      </c>
      <c r="O775" s="276">
        <f>ROUND(AR73,0)</f>
        <v>0</v>
      </c>
      <c r="P775" s="276">
        <f>IF(AR76&gt;0,ROUND(AR76,0),0)</f>
        <v>0</v>
      </c>
      <c r="Q775" s="276">
        <f>IF(AR77&gt;0,ROUND(AR77,0),0)</f>
        <v>0</v>
      </c>
      <c r="R775" s="276">
        <f>IF(AR78&gt;0,ROUND(AR78,0),0)</f>
        <v>0</v>
      </c>
      <c r="S775" s="276">
        <f>IF(AR79&gt;0,ROUND(AR79,0),0)</f>
        <v>0</v>
      </c>
      <c r="T775" s="278">
        <f>IF(AR80&gt;0,ROUND(AR80,2),0)</f>
        <v>0</v>
      </c>
      <c r="U775" s="276"/>
      <c r="V775" s="277"/>
      <c r="W775" s="276"/>
      <c r="X775" s="276"/>
      <c r="Y775" s="276">
        <f t="shared" si="21"/>
        <v>0</v>
      </c>
      <c r="Z775" s="277"/>
      <c r="AA775" s="277"/>
      <c r="AB775" s="277"/>
      <c r="AC775" s="277"/>
      <c r="AD775" s="277"/>
      <c r="AE775" s="277"/>
      <c r="AF775" s="277"/>
      <c r="AG775" s="277"/>
      <c r="AH775" s="277"/>
      <c r="AI775" s="277"/>
      <c r="AJ775" s="277"/>
      <c r="AK775" s="277"/>
      <c r="AL775" s="277"/>
      <c r="AM775" s="277"/>
      <c r="AN775" s="277"/>
      <c r="AO775" s="277"/>
      <c r="AP775" s="277"/>
      <c r="AQ775" s="277"/>
      <c r="AR775" s="277"/>
      <c r="AS775" s="277"/>
      <c r="AT775" s="277"/>
      <c r="AU775" s="277"/>
      <c r="AV775" s="277"/>
      <c r="AW775" s="277"/>
      <c r="AX775" s="277"/>
      <c r="AY775" s="277"/>
      <c r="AZ775" s="277"/>
      <c r="BA775" s="277"/>
      <c r="BB775" s="277"/>
      <c r="BC775" s="277"/>
      <c r="BD775" s="277"/>
      <c r="BE775" s="277"/>
      <c r="BF775" s="277"/>
      <c r="BG775" s="277"/>
      <c r="BH775" s="277"/>
      <c r="BI775" s="277"/>
      <c r="BJ775" s="277"/>
      <c r="BK775" s="277"/>
      <c r="BL775" s="277"/>
      <c r="BM775" s="277"/>
      <c r="BN775" s="277"/>
      <c r="BO775" s="277"/>
      <c r="BP775" s="277"/>
      <c r="BQ775" s="277"/>
      <c r="BR775" s="277"/>
      <c r="BS775" s="277"/>
      <c r="BT775" s="277"/>
      <c r="BU775" s="277"/>
      <c r="BV775" s="277"/>
      <c r="BW775" s="277"/>
      <c r="BX775" s="277"/>
      <c r="BY775" s="277"/>
      <c r="BZ775" s="277"/>
      <c r="CA775" s="277"/>
      <c r="CB775" s="277"/>
      <c r="CC775" s="277"/>
      <c r="CD775" s="277"/>
      <c r="CE775" s="277"/>
    </row>
    <row r="776" spans="1:83" ht="12.6" customHeight="1" x14ac:dyDescent="0.25">
      <c r="A776" s="209" t="str">
        <f>RIGHT($C$83,3)&amp;"*"&amp;RIGHT($C$82,4)&amp;"*"&amp;AS$55&amp;"*"&amp;"A"</f>
        <v>132*2017*7410*A</v>
      </c>
      <c r="B776" s="276">
        <f>ROUND(AS59,0)</f>
        <v>0</v>
      </c>
      <c r="C776" s="278">
        <f>ROUND(AS60,2)</f>
        <v>0</v>
      </c>
      <c r="D776" s="276">
        <f>ROUND(AS61,0)</f>
        <v>0</v>
      </c>
      <c r="E776" s="276">
        <f>ROUND(AS62,0)</f>
        <v>0</v>
      </c>
      <c r="F776" s="276">
        <f>ROUND(AS63,0)</f>
        <v>0</v>
      </c>
      <c r="G776" s="276">
        <f>ROUND(AS64,0)</f>
        <v>0</v>
      </c>
      <c r="H776" s="276">
        <f>ROUND(AS65,0)</f>
        <v>0</v>
      </c>
      <c r="I776" s="276">
        <f>ROUND(AS66,0)</f>
        <v>0</v>
      </c>
      <c r="J776" s="276">
        <f>ROUND(AS67,0)</f>
        <v>0</v>
      </c>
      <c r="K776" s="276">
        <f>ROUND(AS68,0)</f>
        <v>0</v>
      </c>
      <c r="L776" s="276">
        <f>ROUND(AS69,0)</f>
        <v>0</v>
      </c>
      <c r="M776" s="276">
        <f>ROUND(AS70,0)</f>
        <v>0</v>
      </c>
      <c r="N776" s="276">
        <f>ROUND(AS75,0)</f>
        <v>0</v>
      </c>
      <c r="O776" s="276">
        <f>ROUND(AS73,0)</f>
        <v>0</v>
      </c>
      <c r="P776" s="276">
        <f>IF(AS76&gt;0,ROUND(AS76,0),0)</f>
        <v>0</v>
      </c>
      <c r="Q776" s="276">
        <f>IF(AS77&gt;0,ROUND(AS77,0),0)</f>
        <v>0</v>
      </c>
      <c r="R776" s="276">
        <f>IF(AS78&gt;0,ROUND(AS78,0),0)</f>
        <v>0</v>
      </c>
      <c r="S776" s="276">
        <f>IF(AS79&gt;0,ROUND(AS79,0),0)</f>
        <v>0</v>
      </c>
      <c r="T776" s="278">
        <f>IF(AS80&gt;0,ROUND(AS80,2),0)</f>
        <v>0</v>
      </c>
      <c r="U776" s="276"/>
      <c r="V776" s="277"/>
      <c r="W776" s="276"/>
      <c r="X776" s="276"/>
      <c r="Y776" s="276">
        <f t="shared" si="21"/>
        <v>0</v>
      </c>
      <c r="Z776" s="277"/>
      <c r="AA776" s="277"/>
      <c r="AB776" s="277"/>
      <c r="AC776" s="277"/>
      <c r="AD776" s="277"/>
      <c r="AE776" s="277"/>
      <c r="AF776" s="277"/>
      <c r="AG776" s="277"/>
      <c r="AH776" s="277"/>
      <c r="AI776" s="277"/>
      <c r="AJ776" s="277"/>
      <c r="AK776" s="277"/>
      <c r="AL776" s="277"/>
      <c r="AM776" s="277"/>
      <c r="AN776" s="277"/>
      <c r="AO776" s="277"/>
      <c r="AP776" s="277"/>
      <c r="AQ776" s="277"/>
      <c r="AR776" s="277"/>
      <c r="AS776" s="277"/>
      <c r="AT776" s="277"/>
      <c r="AU776" s="277"/>
      <c r="AV776" s="277"/>
      <c r="AW776" s="277"/>
      <c r="AX776" s="277"/>
      <c r="AY776" s="277"/>
      <c r="AZ776" s="277"/>
      <c r="BA776" s="277"/>
      <c r="BB776" s="277"/>
      <c r="BC776" s="277"/>
      <c r="BD776" s="277"/>
      <c r="BE776" s="277"/>
      <c r="BF776" s="277"/>
      <c r="BG776" s="277"/>
      <c r="BH776" s="277"/>
      <c r="BI776" s="277"/>
      <c r="BJ776" s="277"/>
      <c r="BK776" s="277"/>
      <c r="BL776" s="277"/>
      <c r="BM776" s="277"/>
      <c r="BN776" s="277"/>
      <c r="BO776" s="277"/>
      <c r="BP776" s="277"/>
      <c r="BQ776" s="277"/>
      <c r="BR776" s="277"/>
      <c r="BS776" s="277"/>
      <c r="BT776" s="277"/>
      <c r="BU776" s="277"/>
      <c r="BV776" s="277"/>
      <c r="BW776" s="277"/>
      <c r="BX776" s="277"/>
      <c r="BY776" s="277"/>
      <c r="BZ776" s="277"/>
      <c r="CA776" s="277"/>
      <c r="CB776" s="277"/>
      <c r="CC776" s="277"/>
      <c r="CD776" s="277"/>
      <c r="CE776" s="277"/>
    </row>
    <row r="777" spans="1:83" ht="12.6" customHeight="1" x14ac:dyDescent="0.25">
      <c r="A777" s="209" t="str">
        <f>RIGHT($C$83,3)&amp;"*"&amp;RIGHT($C$82,4)&amp;"*"&amp;AT$55&amp;"*"&amp;"A"</f>
        <v>132*2017*7420*A</v>
      </c>
      <c r="B777" s="276">
        <f>ROUND(AT59,0)</f>
        <v>0</v>
      </c>
      <c r="C777" s="278">
        <f>ROUND(AT60,2)</f>
        <v>0</v>
      </c>
      <c r="D777" s="276">
        <f>ROUND(AT61,0)</f>
        <v>0</v>
      </c>
      <c r="E777" s="276">
        <f>ROUND(AT62,0)</f>
        <v>0</v>
      </c>
      <c r="F777" s="276">
        <f>ROUND(AT63,0)</f>
        <v>0</v>
      </c>
      <c r="G777" s="276">
        <f>ROUND(AT64,0)</f>
        <v>0</v>
      </c>
      <c r="H777" s="276">
        <f>ROUND(AT65,0)</f>
        <v>0</v>
      </c>
      <c r="I777" s="276">
        <f>ROUND(AT66,0)</f>
        <v>0</v>
      </c>
      <c r="J777" s="276">
        <f>ROUND(AT67,0)</f>
        <v>0</v>
      </c>
      <c r="K777" s="276">
        <f>ROUND(AT68,0)</f>
        <v>0</v>
      </c>
      <c r="L777" s="276">
        <f>ROUND(AT69,0)</f>
        <v>0</v>
      </c>
      <c r="M777" s="276">
        <f>ROUND(AT70,0)</f>
        <v>0</v>
      </c>
      <c r="N777" s="276">
        <f>ROUND(AT75,0)</f>
        <v>0</v>
      </c>
      <c r="O777" s="276">
        <f>ROUND(AT73,0)</f>
        <v>0</v>
      </c>
      <c r="P777" s="276">
        <f>IF(AT76&gt;0,ROUND(AT76,0),0)</f>
        <v>0</v>
      </c>
      <c r="Q777" s="276">
        <f>IF(AT77&gt;0,ROUND(AT77,0),0)</f>
        <v>0</v>
      </c>
      <c r="R777" s="276">
        <f>IF(AT78&gt;0,ROUND(AT78,0),0)</f>
        <v>0</v>
      </c>
      <c r="S777" s="276">
        <f>IF(AT79&gt;0,ROUND(AT79,0),0)</f>
        <v>0</v>
      </c>
      <c r="T777" s="278">
        <f>IF(AT80&gt;0,ROUND(AT80,2),0)</f>
        <v>0</v>
      </c>
      <c r="U777" s="276"/>
      <c r="V777" s="277"/>
      <c r="W777" s="276"/>
      <c r="X777" s="276"/>
      <c r="Y777" s="276">
        <f t="shared" si="21"/>
        <v>0</v>
      </c>
      <c r="Z777" s="277"/>
      <c r="AA777" s="277"/>
      <c r="AB777" s="277"/>
      <c r="AC777" s="277"/>
      <c r="AD777" s="277"/>
      <c r="AE777" s="277"/>
      <c r="AF777" s="277"/>
      <c r="AG777" s="277"/>
      <c r="AH777" s="277"/>
      <c r="AI777" s="277"/>
      <c r="AJ777" s="277"/>
      <c r="AK777" s="277"/>
      <c r="AL777" s="277"/>
      <c r="AM777" s="277"/>
      <c r="AN777" s="277"/>
      <c r="AO777" s="277"/>
      <c r="AP777" s="277"/>
      <c r="AQ777" s="277"/>
      <c r="AR777" s="277"/>
      <c r="AS777" s="277"/>
      <c r="AT777" s="277"/>
      <c r="AU777" s="277"/>
      <c r="AV777" s="277"/>
      <c r="AW777" s="277"/>
      <c r="AX777" s="277"/>
      <c r="AY777" s="277"/>
      <c r="AZ777" s="277"/>
      <c r="BA777" s="277"/>
      <c r="BB777" s="277"/>
      <c r="BC777" s="277"/>
      <c r="BD777" s="277"/>
      <c r="BE777" s="277"/>
      <c r="BF777" s="277"/>
      <c r="BG777" s="277"/>
      <c r="BH777" s="277"/>
      <c r="BI777" s="277"/>
      <c r="BJ777" s="277"/>
      <c r="BK777" s="277"/>
      <c r="BL777" s="277"/>
      <c r="BM777" s="277"/>
      <c r="BN777" s="277"/>
      <c r="BO777" s="277"/>
      <c r="BP777" s="277"/>
      <c r="BQ777" s="277"/>
      <c r="BR777" s="277"/>
      <c r="BS777" s="277"/>
      <c r="BT777" s="277"/>
      <c r="BU777" s="277"/>
      <c r="BV777" s="277"/>
      <c r="BW777" s="277"/>
      <c r="BX777" s="277"/>
      <c r="BY777" s="277"/>
      <c r="BZ777" s="277"/>
      <c r="CA777" s="277"/>
      <c r="CB777" s="277"/>
      <c r="CC777" s="277"/>
      <c r="CD777" s="277"/>
      <c r="CE777" s="277"/>
    </row>
    <row r="778" spans="1:83" ht="12.6" customHeight="1" x14ac:dyDescent="0.25">
      <c r="A778" s="209" t="str">
        <f>RIGHT($C$83,3)&amp;"*"&amp;RIGHT($C$82,4)&amp;"*"&amp;AU$55&amp;"*"&amp;"A"</f>
        <v>132*2017*7430*A</v>
      </c>
      <c r="B778" s="276">
        <f>ROUND(AU59,0)</f>
        <v>0</v>
      </c>
      <c r="C778" s="278">
        <f>ROUND(AU60,2)</f>
        <v>0</v>
      </c>
      <c r="D778" s="276">
        <f>ROUND(AU61,0)</f>
        <v>0</v>
      </c>
      <c r="E778" s="276">
        <f>ROUND(AU62,0)</f>
        <v>0</v>
      </c>
      <c r="F778" s="276">
        <f>ROUND(AU63,0)</f>
        <v>0</v>
      </c>
      <c r="G778" s="276">
        <f>ROUND(AU64,0)</f>
        <v>0</v>
      </c>
      <c r="H778" s="276">
        <f>ROUND(AU65,0)</f>
        <v>0</v>
      </c>
      <c r="I778" s="276">
        <f>ROUND(AU66,0)</f>
        <v>0</v>
      </c>
      <c r="J778" s="276">
        <f>ROUND(AU67,0)</f>
        <v>0</v>
      </c>
      <c r="K778" s="276">
        <f>ROUND(AU68,0)</f>
        <v>0</v>
      </c>
      <c r="L778" s="276">
        <f>ROUND(AU69,0)</f>
        <v>0</v>
      </c>
      <c r="M778" s="276">
        <f>ROUND(AU70,0)</f>
        <v>0</v>
      </c>
      <c r="N778" s="276">
        <f>ROUND(AU75,0)</f>
        <v>0</v>
      </c>
      <c r="O778" s="276">
        <f>ROUND(AU73,0)</f>
        <v>0</v>
      </c>
      <c r="P778" s="276">
        <f>IF(AU76&gt;0,ROUND(AU76,0),0)</f>
        <v>0</v>
      </c>
      <c r="Q778" s="276">
        <f>IF(AU77&gt;0,ROUND(AU77,0),0)</f>
        <v>0</v>
      </c>
      <c r="R778" s="276">
        <f>IF(AU78&gt;0,ROUND(AU78,0),0)</f>
        <v>0</v>
      </c>
      <c r="S778" s="276">
        <f>IF(AU79&gt;0,ROUND(AU79,0),0)</f>
        <v>0</v>
      </c>
      <c r="T778" s="278">
        <f>IF(AU80&gt;0,ROUND(AU80,2),0)</f>
        <v>0</v>
      </c>
      <c r="U778" s="276"/>
      <c r="V778" s="277"/>
      <c r="W778" s="276"/>
      <c r="X778" s="276"/>
      <c r="Y778" s="276">
        <f t="shared" si="21"/>
        <v>0</v>
      </c>
      <c r="Z778" s="277"/>
      <c r="AA778" s="277"/>
      <c r="AB778" s="277"/>
      <c r="AC778" s="277"/>
      <c r="AD778" s="277"/>
      <c r="AE778" s="277"/>
      <c r="AF778" s="277"/>
      <c r="AG778" s="277"/>
      <c r="AH778" s="277"/>
      <c r="AI778" s="277"/>
      <c r="AJ778" s="277"/>
      <c r="AK778" s="277"/>
      <c r="AL778" s="277"/>
      <c r="AM778" s="277"/>
      <c r="AN778" s="277"/>
      <c r="AO778" s="277"/>
      <c r="AP778" s="277"/>
      <c r="AQ778" s="277"/>
      <c r="AR778" s="277"/>
      <c r="AS778" s="277"/>
      <c r="AT778" s="277"/>
      <c r="AU778" s="277"/>
      <c r="AV778" s="277"/>
      <c r="AW778" s="277"/>
      <c r="AX778" s="277"/>
      <c r="AY778" s="277"/>
      <c r="AZ778" s="277"/>
      <c r="BA778" s="277"/>
      <c r="BB778" s="277"/>
      <c r="BC778" s="277"/>
      <c r="BD778" s="277"/>
      <c r="BE778" s="277"/>
      <c r="BF778" s="277"/>
      <c r="BG778" s="277"/>
      <c r="BH778" s="277"/>
      <c r="BI778" s="277"/>
      <c r="BJ778" s="277"/>
      <c r="BK778" s="277"/>
      <c r="BL778" s="277"/>
      <c r="BM778" s="277"/>
      <c r="BN778" s="277"/>
      <c r="BO778" s="277"/>
      <c r="BP778" s="277"/>
      <c r="BQ778" s="277"/>
      <c r="BR778" s="277"/>
      <c r="BS778" s="277"/>
      <c r="BT778" s="277"/>
      <c r="BU778" s="277"/>
      <c r="BV778" s="277"/>
      <c r="BW778" s="277"/>
      <c r="BX778" s="277"/>
      <c r="BY778" s="277"/>
      <c r="BZ778" s="277"/>
      <c r="CA778" s="277"/>
      <c r="CB778" s="277"/>
      <c r="CC778" s="277"/>
      <c r="CD778" s="277"/>
      <c r="CE778" s="277"/>
    </row>
    <row r="779" spans="1:83" ht="12.6" customHeight="1" x14ac:dyDescent="0.25">
      <c r="A779" s="209" t="str">
        <f>RIGHT($C$83,3)&amp;"*"&amp;RIGHT($C$82,4)&amp;"*"&amp;AV$55&amp;"*"&amp;"A"</f>
        <v>132*2017*7490*A</v>
      </c>
      <c r="B779" s="276"/>
      <c r="C779" s="278">
        <f>ROUND(AV60,2)</f>
        <v>25.87</v>
      </c>
      <c r="D779" s="276">
        <f>ROUND(AV61,0)</f>
        <v>1576660</v>
      </c>
      <c r="E779" s="276">
        <f>ROUND(AV62,0)</f>
        <v>476438</v>
      </c>
      <c r="F779" s="276">
        <f>ROUND(AV63,0)</f>
        <v>32340</v>
      </c>
      <c r="G779" s="276">
        <f>ROUND(AV64,0)</f>
        <v>95332</v>
      </c>
      <c r="H779" s="276">
        <f>ROUND(AV65,0)</f>
        <v>644</v>
      </c>
      <c r="I779" s="276">
        <f>ROUND(AV66,0)</f>
        <v>674169</v>
      </c>
      <c r="J779" s="276">
        <f>ROUND(AV67,0)</f>
        <v>111436</v>
      </c>
      <c r="K779" s="276">
        <f>ROUND(AV68,0)</f>
        <v>339207</v>
      </c>
      <c r="L779" s="276">
        <f>ROUND(AV69,0)</f>
        <v>4739</v>
      </c>
      <c r="M779" s="276">
        <f>ROUND(AV70,0)</f>
        <v>1184698</v>
      </c>
      <c r="N779" s="276">
        <f>ROUND(AV75,0)</f>
        <v>8922173</v>
      </c>
      <c r="O779" s="276">
        <f>ROUND(AV73,0)</f>
        <v>184963</v>
      </c>
      <c r="P779" s="276">
        <f>IF(AV76&gt;0,ROUND(AV76,0),0)</f>
        <v>3117</v>
      </c>
      <c r="Q779" s="276">
        <f>IF(AV77&gt;0,ROUND(AV77,0),0)</f>
        <v>0</v>
      </c>
      <c r="R779" s="276">
        <f>IF(AV78&gt;0,ROUND(AV78,0),0)</f>
        <v>1399</v>
      </c>
      <c r="S779" s="276">
        <f>IF(AV79&gt;0,ROUND(AV79,0),0)</f>
        <v>16251</v>
      </c>
      <c r="T779" s="278">
        <f>IF(AV80&gt;0,ROUND(AV80,2),0)</f>
        <v>0.33</v>
      </c>
      <c r="U779" s="276"/>
      <c r="V779" s="277"/>
      <c r="W779" s="276"/>
      <c r="X779" s="276"/>
      <c r="Y779" s="276">
        <f t="shared" si="21"/>
        <v>1119600</v>
      </c>
      <c r="Z779" s="277"/>
      <c r="AA779" s="277"/>
      <c r="AB779" s="277"/>
      <c r="AC779" s="277"/>
      <c r="AD779" s="277"/>
      <c r="AE779" s="277"/>
      <c r="AF779" s="277"/>
      <c r="AG779" s="277"/>
      <c r="AH779" s="277"/>
      <c r="AI779" s="277"/>
      <c r="AJ779" s="277"/>
      <c r="AK779" s="277"/>
      <c r="AL779" s="277"/>
      <c r="AM779" s="277"/>
      <c r="AN779" s="277"/>
      <c r="AO779" s="277"/>
      <c r="AP779" s="277"/>
      <c r="AQ779" s="277"/>
      <c r="AR779" s="277"/>
      <c r="AS779" s="277"/>
      <c r="AT779" s="277"/>
      <c r="AU779" s="277"/>
      <c r="AV779" s="277"/>
      <c r="AW779" s="277"/>
      <c r="AX779" s="277"/>
      <c r="AY779" s="277"/>
      <c r="AZ779" s="277"/>
      <c r="BA779" s="277"/>
      <c r="BB779" s="277"/>
      <c r="BC779" s="277"/>
      <c r="BD779" s="277"/>
      <c r="BE779" s="277"/>
      <c r="BF779" s="277"/>
      <c r="BG779" s="277"/>
      <c r="BH779" s="277"/>
      <c r="BI779" s="277"/>
      <c r="BJ779" s="277"/>
      <c r="BK779" s="277"/>
      <c r="BL779" s="277"/>
      <c r="BM779" s="277"/>
      <c r="BN779" s="277"/>
      <c r="BO779" s="277"/>
      <c r="BP779" s="277"/>
      <c r="BQ779" s="277"/>
      <c r="BR779" s="277"/>
      <c r="BS779" s="277"/>
      <c r="BT779" s="277"/>
      <c r="BU779" s="277"/>
      <c r="BV779" s="277"/>
      <c r="BW779" s="277"/>
      <c r="BX779" s="277"/>
      <c r="BY779" s="277"/>
      <c r="BZ779" s="277"/>
      <c r="CA779" s="277"/>
      <c r="CB779" s="277"/>
      <c r="CC779" s="277"/>
      <c r="CD779" s="277"/>
      <c r="CE779" s="277"/>
    </row>
    <row r="780" spans="1:83" ht="12.6" customHeight="1" x14ac:dyDescent="0.25">
      <c r="A780" s="209" t="str">
        <f>RIGHT($C$83,3)&amp;"*"&amp;RIGHT($C$82,4)&amp;"*"&amp;AW$55&amp;"*"&amp;"A"</f>
        <v>132*2017*8200*A</v>
      </c>
      <c r="B780" s="276"/>
      <c r="C780" s="278">
        <f>ROUND(AW60,2)</f>
        <v>0</v>
      </c>
      <c r="D780" s="276">
        <f>ROUND(AW61,0)</f>
        <v>0</v>
      </c>
      <c r="E780" s="276">
        <f>ROUND(AW62,0)</f>
        <v>0</v>
      </c>
      <c r="F780" s="276">
        <f>ROUND(AW63,0)</f>
        <v>0</v>
      </c>
      <c r="G780" s="276">
        <f>ROUND(AW64,0)</f>
        <v>0</v>
      </c>
      <c r="H780" s="276">
        <f>ROUND(AW65,0)</f>
        <v>0</v>
      </c>
      <c r="I780" s="276">
        <f>ROUND(AW66,0)</f>
        <v>0</v>
      </c>
      <c r="J780" s="276">
        <f>ROUND(AW67,0)</f>
        <v>0</v>
      </c>
      <c r="K780" s="276">
        <f>ROUND(AW68,0)</f>
        <v>0</v>
      </c>
      <c r="L780" s="276">
        <f>ROUND(AW69,0)</f>
        <v>0</v>
      </c>
      <c r="M780" s="276">
        <f>ROUND(AW70,0)</f>
        <v>0</v>
      </c>
      <c r="N780" s="276"/>
      <c r="O780" s="276"/>
      <c r="P780" s="276">
        <f>IF(AW76&gt;0,ROUND(AW76,0),0)</f>
        <v>0</v>
      </c>
      <c r="Q780" s="276">
        <f>IF(AW77&gt;0,ROUND(AW77,0),0)</f>
        <v>0</v>
      </c>
      <c r="R780" s="276">
        <f>IF(AW78&gt;0,ROUND(AW78,0),0)</f>
        <v>0</v>
      </c>
      <c r="S780" s="276">
        <f>IF(AW79&gt;0,ROUND(AW79,0),0)</f>
        <v>0</v>
      </c>
      <c r="T780" s="278">
        <f>IF(AW80&gt;0,ROUND(AW80,2),0)</f>
        <v>0</v>
      </c>
      <c r="U780" s="276"/>
      <c r="V780" s="277"/>
      <c r="W780" s="276"/>
      <c r="X780" s="276"/>
      <c r="Y780" s="276"/>
      <c r="Z780" s="277"/>
      <c r="AA780" s="277"/>
      <c r="AB780" s="277"/>
      <c r="AC780" s="277"/>
      <c r="AD780" s="277"/>
      <c r="AE780" s="277"/>
      <c r="AF780" s="277"/>
      <c r="AG780" s="277"/>
      <c r="AH780" s="277"/>
      <c r="AI780" s="277"/>
      <c r="AJ780" s="277"/>
      <c r="AK780" s="277"/>
      <c r="AL780" s="277"/>
      <c r="AM780" s="277"/>
      <c r="AN780" s="277"/>
      <c r="AO780" s="277"/>
      <c r="AP780" s="277"/>
      <c r="AQ780" s="277"/>
      <c r="AR780" s="277"/>
      <c r="AS780" s="277"/>
      <c r="AT780" s="277"/>
      <c r="AU780" s="277"/>
      <c r="AV780" s="277"/>
      <c r="AW780" s="277"/>
      <c r="AX780" s="277"/>
      <c r="AY780" s="277"/>
      <c r="AZ780" s="277"/>
      <c r="BA780" s="277"/>
      <c r="BB780" s="277"/>
      <c r="BC780" s="277"/>
      <c r="BD780" s="277"/>
      <c r="BE780" s="277"/>
      <c r="BF780" s="277"/>
      <c r="BG780" s="277"/>
      <c r="BH780" s="277"/>
      <c r="BI780" s="277"/>
      <c r="BJ780" s="277"/>
      <c r="BK780" s="277"/>
      <c r="BL780" s="277"/>
      <c r="BM780" s="277"/>
      <c r="BN780" s="277"/>
      <c r="BO780" s="277"/>
      <c r="BP780" s="277"/>
      <c r="BQ780" s="277"/>
      <c r="BR780" s="277"/>
      <c r="BS780" s="277"/>
      <c r="BT780" s="277"/>
      <c r="BU780" s="277"/>
      <c r="BV780" s="277"/>
      <c r="BW780" s="277"/>
      <c r="BX780" s="277"/>
      <c r="BY780" s="277"/>
      <c r="BZ780" s="277"/>
      <c r="CA780" s="277"/>
      <c r="CB780" s="277"/>
      <c r="CC780" s="277"/>
      <c r="CD780" s="277"/>
      <c r="CE780" s="277"/>
    </row>
    <row r="781" spans="1:83" ht="12.6" customHeight="1" x14ac:dyDescent="0.25">
      <c r="A781" s="209" t="str">
        <f>RIGHT($C$83,3)&amp;"*"&amp;RIGHT($C$82,4)&amp;"*"&amp;AX$55&amp;"*"&amp;"A"</f>
        <v>132*2017*8310*A</v>
      </c>
      <c r="B781" s="276"/>
      <c r="C781" s="278">
        <f>ROUND(AX60,2)</f>
        <v>0</v>
      </c>
      <c r="D781" s="276">
        <f>ROUND(AX61,0)</f>
        <v>0</v>
      </c>
      <c r="E781" s="276">
        <f>ROUND(AX62,0)</f>
        <v>0</v>
      </c>
      <c r="F781" s="276">
        <f>ROUND(AX63,0)</f>
        <v>0</v>
      </c>
      <c r="G781" s="276">
        <f>ROUND(AX64,0)</f>
        <v>0</v>
      </c>
      <c r="H781" s="276">
        <f>ROUND(AX65,0)</f>
        <v>0</v>
      </c>
      <c r="I781" s="276">
        <f>ROUND(AX66,0)</f>
        <v>94076</v>
      </c>
      <c r="J781" s="276">
        <f>ROUND(AX67,0)</f>
        <v>0</v>
      </c>
      <c r="K781" s="276">
        <f>ROUND(AX68,0)</f>
        <v>0</v>
      </c>
      <c r="L781" s="276">
        <f>ROUND(AX69,0)</f>
        <v>0</v>
      </c>
      <c r="M781" s="276">
        <f>ROUND(AX70,0)</f>
        <v>0</v>
      </c>
      <c r="N781" s="276"/>
      <c r="O781" s="276"/>
      <c r="P781" s="276">
        <f>IF(AX76&gt;0,ROUND(AX76,0),0)</f>
        <v>0</v>
      </c>
      <c r="Q781" s="276">
        <f>IF(AX77&gt;0,ROUND(AX77,0),0)</f>
        <v>0</v>
      </c>
      <c r="R781" s="276">
        <f>IF(AX78&gt;0,ROUND(AX78,0),0)</f>
        <v>0</v>
      </c>
      <c r="S781" s="276">
        <f>IF(AX79&gt;0,ROUND(AX79,0),0)</f>
        <v>0</v>
      </c>
      <c r="T781" s="278">
        <f>IF(AX80&gt;0,ROUND(AX80,2),0)</f>
        <v>0</v>
      </c>
      <c r="U781" s="276"/>
      <c r="V781" s="277"/>
      <c r="W781" s="276"/>
      <c r="X781" s="276"/>
      <c r="Y781" s="276"/>
      <c r="Z781" s="277"/>
      <c r="AA781" s="277"/>
      <c r="AB781" s="277"/>
      <c r="AC781" s="277"/>
      <c r="AD781" s="277"/>
      <c r="AE781" s="277"/>
      <c r="AF781" s="277"/>
      <c r="AG781" s="277"/>
      <c r="AH781" s="277"/>
      <c r="AI781" s="277"/>
      <c r="AJ781" s="277"/>
      <c r="AK781" s="277"/>
      <c r="AL781" s="277"/>
      <c r="AM781" s="277"/>
      <c r="AN781" s="277"/>
      <c r="AO781" s="277"/>
      <c r="AP781" s="277"/>
      <c r="AQ781" s="277"/>
      <c r="AR781" s="277"/>
      <c r="AS781" s="277"/>
      <c r="AT781" s="277"/>
      <c r="AU781" s="277"/>
      <c r="AV781" s="277"/>
      <c r="AW781" s="277"/>
      <c r="AX781" s="277"/>
      <c r="AY781" s="277"/>
      <c r="AZ781" s="277"/>
      <c r="BA781" s="277"/>
      <c r="BB781" s="277"/>
      <c r="BC781" s="277"/>
      <c r="BD781" s="277"/>
      <c r="BE781" s="277"/>
      <c r="BF781" s="277"/>
      <c r="BG781" s="277"/>
      <c r="BH781" s="277"/>
      <c r="BI781" s="277"/>
      <c r="BJ781" s="277"/>
      <c r="BK781" s="277"/>
      <c r="BL781" s="277"/>
      <c r="BM781" s="277"/>
      <c r="BN781" s="277"/>
      <c r="BO781" s="277"/>
      <c r="BP781" s="277"/>
      <c r="BQ781" s="277"/>
      <c r="BR781" s="277"/>
      <c r="BS781" s="277"/>
      <c r="BT781" s="277"/>
      <c r="BU781" s="277"/>
      <c r="BV781" s="277"/>
      <c r="BW781" s="277"/>
      <c r="BX781" s="277"/>
      <c r="BY781" s="277"/>
      <c r="BZ781" s="277"/>
      <c r="CA781" s="277"/>
      <c r="CB781" s="277"/>
      <c r="CC781" s="277"/>
      <c r="CD781" s="277"/>
      <c r="CE781" s="277"/>
    </row>
    <row r="782" spans="1:83" ht="12.6" customHeight="1" x14ac:dyDescent="0.25">
      <c r="A782" s="209" t="str">
        <f>RIGHT($C$83,3)&amp;"*"&amp;RIGHT($C$82,4)&amp;"*"&amp;AY$55&amp;"*"&amp;"A"</f>
        <v>132*2017*8320*A</v>
      </c>
      <c r="B782" s="276">
        <f>ROUND(AY59,0)</f>
        <v>156895</v>
      </c>
      <c r="C782" s="278">
        <f>ROUND(AY60,2)</f>
        <v>0</v>
      </c>
      <c r="D782" s="276">
        <f>ROUND(AY61,0)</f>
        <v>0</v>
      </c>
      <c r="E782" s="276">
        <f>ROUND(AY62,0)</f>
        <v>0</v>
      </c>
      <c r="F782" s="276">
        <f>ROUND(AY63,0)</f>
        <v>0</v>
      </c>
      <c r="G782" s="276">
        <f>ROUND(AY64,0)</f>
        <v>0</v>
      </c>
      <c r="H782" s="276">
        <f>ROUND(AY65,0)</f>
        <v>0</v>
      </c>
      <c r="I782" s="276">
        <f>ROUND(AY66,0)</f>
        <v>0</v>
      </c>
      <c r="J782" s="276">
        <f>ROUND(AY67,0)</f>
        <v>0</v>
      </c>
      <c r="K782" s="276">
        <f>ROUND(AY68,0)</f>
        <v>0</v>
      </c>
      <c r="L782" s="276">
        <f>ROUND(AY69,0)</f>
        <v>0</v>
      </c>
      <c r="M782" s="276">
        <f>ROUND(AY70,0)</f>
        <v>0</v>
      </c>
      <c r="N782" s="276"/>
      <c r="O782" s="276"/>
      <c r="P782" s="276">
        <f>IF(AY76&gt;0,ROUND(AY76,0),0)</f>
        <v>0</v>
      </c>
      <c r="Q782" s="276">
        <f>IF(AY77&gt;0,ROUND(AY77,0),0)</f>
        <v>0</v>
      </c>
      <c r="R782" s="276">
        <f>IF(AY78&gt;0,ROUND(AY78,0),0)</f>
        <v>0</v>
      </c>
      <c r="S782" s="276">
        <f>IF(AY79&gt;0,ROUND(AY79,0),0)</f>
        <v>0</v>
      </c>
      <c r="T782" s="278">
        <f>IF(AY80&gt;0,ROUND(AY80,2),0)</f>
        <v>0</v>
      </c>
      <c r="U782" s="276"/>
      <c r="V782" s="277"/>
      <c r="W782" s="276"/>
      <c r="X782" s="276"/>
      <c r="Y782" s="276"/>
      <c r="Z782" s="277"/>
      <c r="AA782" s="277"/>
      <c r="AB782" s="277"/>
      <c r="AC782" s="277"/>
      <c r="AD782" s="277"/>
      <c r="AE782" s="277"/>
      <c r="AF782" s="277"/>
      <c r="AG782" s="277"/>
      <c r="AH782" s="277"/>
      <c r="AI782" s="277"/>
      <c r="AJ782" s="277"/>
      <c r="AK782" s="277"/>
      <c r="AL782" s="277"/>
      <c r="AM782" s="277"/>
      <c r="AN782" s="277"/>
      <c r="AO782" s="277"/>
      <c r="AP782" s="277"/>
      <c r="AQ782" s="277"/>
      <c r="AR782" s="277"/>
      <c r="AS782" s="277"/>
      <c r="AT782" s="277"/>
      <c r="AU782" s="277"/>
      <c r="AV782" s="277"/>
      <c r="AW782" s="277"/>
      <c r="AX782" s="277"/>
      <c r="AY782" s="277"/>
      <c r="AZ782" s="277"/>
      <c r="BA782" s="277"/>
      <c r="BB782" s="277"/>
      <c r="BC782" s="277"/>
      <c r="BD782" s="277"/>
      <c r="BE782" s="277"/>
      <c r="BF782" s="277"/>
      <c r="BG782" s="277"/>
      <c r="BH782" s="277"/>
      <c r="BI782" s="277"/>
      <c r="BJ782" s="277"/>
      <c r="BK782" s="277"/>
      <c r="BL782" s="277"/>
      <c r="BM782" s="277"/>
      <c r="BN782" s="277"/>
      <c r="BO782" s="277"/>
      <c r="BP782" s="277"/>
      <c r="BQ782" s="277"/>
      <c r="BR782" s="277"/>
      <c r="BS782" s="277"/>
      <c r="BT782" s="277"/>
      <c r="BU782" s="277"/>
      <c r="BV782" s="277"/>
      <c r="BW782" s="277"/>
      <c r="BX782" s="277"/>
      <c r="BY782" s="277"/>
      <c r="BZ782" s="277"/>
      <c r="CA782" s="277"/>
      <c r="CB782" s="277"/>
      <c r="CC782" s="277"/>
      <c r="CD782" s="277"/>
      <c r="CE782" s="277"/>
    </row>
    <row r="783" spans="1:83" ht="12.6" customHeight="1" x14ac:dyDescent="0.25">
      <c r="A783" s="209" t="str">
        <f>RIGHT($C$83,3)&amp;"*"&amp;RIGHT($C$82,4)&amp;"*"&amp;AZ$55&amp;"*"&amp;"A"</f>
        <v>132*2017*8330*A</v>
      </c>
      <c r="B783" s="276">
        <f>ROUND(AZ59,0)</f>
        <v>363186</v>
      </c>
      <c r="C783" s="278">
        <f>ROUND(AZ60,2)</f>
        <v>35.78</v>
      </c>
      <c r="D783" s="276">
        <f>ROUND(AZ61,0)</f>
        <v>1451165</v>
      </c>
      <c r="E783" s="276">
        <f>ROUND(AZ62,0)</f>
        <v>569457</v>
      </c>
      <c r="F783" s="276">
        <f>ROUND(AZ63,0)</f>
        <v>0</v>
      </c>
      <c r="G783" s="276">
        <f>ROUND(AZ64,0)</f>
        <v>652907</v>
      </c>
      <c r="H783" s="276">
        <f>ROUND(AZ65,0)</f>
        <v>253</v>
      </c>
      <c r="I783" s="276">
        <f>ROUND(AZ66,0)</f>
        <v>496939</v>
      </c>
      <c r="J783" s="276">
        <f>ROUND(AZ67,0)</f>
        <v>161207</v>
      </c>
      <c r="K783" s="276">
        <f>ROUND(AZ68,0)</f>
        <v>6351</v>
      </c>
      <c r="L783" s="276">
        <f>ROUND(AZ69,0)</f>
        <v>13565</v>
      </c>
      <c r="M783" s="276">
        <f>ROUND(AZ70,0)</f>
        <v>805072</v>
      </c>
      <c r="N783" s="276"/>
      <c r="O783" s="276"/>
      <c r="P783" s="276">
        <f>IF(AZ76&gt;0,ROUND(AZ76,0),0)</f>
        <v>4337</v>
      </c>
      <c r="Q783" s="276">
        <f>IF(AZ77&gt;0,ROUND(AZ77,0),0)</f>
        <v>0</v>
      </c>
      <c r="R783" s="276">
        <f>IF(AZ78&gt;0,ROUND(AZ78,0),0)</f>
        <v>0</v>
      </c>
      <c r="S783" s="276">
        <f>IF(AZ79&gt;0,ROUND(AZ79,0),0)</f>
        <v>0</v>
      </c>
      <c r="T783" s="278">
        <f>IF(AZ80&gt;0,ROUND(AZ80,2),0)</f>
        <v>0</v>
      </c>
      <c r="U783" s="276"/>
      <c r="V783" s="277"/>
      <c r="W783" s="276"/>
      <c r="X783" s="276"/>
      <c r="Y783" s="276"/>
      <c r="Z783" s="277"/>
      <c r="AA783" s="277"/>
      <c r="AB783" s="277"/>
      <c r="AC783" s="277"/>
      <c r="AD783" s="277"/>
      <c r="AE783" s="277"/>
      <c r="AF783" s="277"/>
      <c r="AG783" s="277"/>
      <c r="AH783" s="277"/>
      <c r="AI783" s="277"/>
      <c r="AJ783" s="277"/>
      <c r="AK783" s="277"/>
      <c r="AL783" s="277"/>
      <c r="AM783" s="277"/>
      <c r="AN783" s="277"/>
      <c r="AO783" s="277"/>
      <c r="AP783" s="277"/>
      <c r="AQ783" s="277"/>
      <c r="AR783" s="277"/>
      <c r="AS783" s="277"/>
      <c r="AT783" s="277"/>
      <c r="AU783" s="277"/>
      <c r="AV783" s="277"/>
      <c r="AW783" s="277"/>
      <c r="AX783" s="277"/>
      <c r="AY783" s="277"/>
      <c r="AZ783" s="277"/>
      <c r="BA783" s="277"/>
      <c r="BB783" s="277"/>
      <c r="BC783" s="277"/>
      <c r="BD783" s="277"/>
      <c r="BE783" s="277"/>
      <c r="BF783" s="277"/>
      <c r="BG783" s="277"/>
      <c r="BH783" s="277"/>
      <c r="BI783" s="277"/>
      <c r="BJ783" s="277"/>
      <c r="BK783" s="277"/>
      <c r="BL783" s="277"/>
      <c r="BM783" s="277"/>
      <c r="BN783" s="277"/>
      <c r="BO783" s="277"/>
      <c r="BP783" s="277"/>
      <c r="BQ783" s="277"/>
      <c r="BR783" s="277"/>
      <c r="BS783" s="277"/>
      <c r="BT783" s="277"/>
      <c r="BU783" s="277"/>
      <c r="BV783" s="277"/>
      <c r="BW783" s="277"/>
      <c r="BX783" s="277"/>
      <c r="BY783" s="277"/>
      <c r="BZ783" s="277"/>
      <c r="CA783" s="277"/>
      <c r="CB783" s="277"/>
      <c r="CC783" s="277"/>
      <c r="CD783" s="277"/>
      <c r="CE783" s="277"/>
    </row>
    <row r="784" spans="1:83" ht="12.6" customHeight="1" x14ac:dyDescent="0.25">
      <c r="A784" s="209" t="str">
        <f>RIGHT($C$83,3)&amp;"*"&amp;RIGHT($C$82,4)&amp;"*"&amp;BA$55&amp;"*"&amp;"A"</f>
        <v>132*2017*8350*A</v>
      </c>
      <c r="B784" s="276">
        <f>ROUND(BA59,0)</f>
        <v>0</v>
      </c>
      <c r="C784" s="278">
        <f>ROUND(BA60,2)</f>
        <v>0.2</v>
      </c>
      <c r="D784" s="276">
        <f>ROUND(BA61,0)</f>
        <v>12912</v>
      </c>
      <c r="E784" s="276">
        <f>ROUND(BA62,0)</f>
        <v>3421</v>
      </c>
      <c r="F784" s="276">
        <f>ROUND(BA63,0)</f>
        <v>0</v>
      </c>
      <c r="G784" s="276">
        <f>ROUND(BA64,0)</f>
        <v>0</v>
      </c>
      <c r="H784" s="276">
        <f>ROUND(BA65,0)</f>
        <v>0</v>
      </c>
      <c r="I784" s="276">
        <f>ROUND(BA66,0)</f>
        <v>-27320</v>
      </c>
      <c r="J784" s="276">
        <f>ROUND(BA67,0)</f>
        <v>7460</v>
      </c>
      <c r="K784" s="276">
        <f>ROUND(BA68,0)</f>
        <v>0</v>
      </c>
      <c r="L784" s="276">
        <f>ROUND(BA69,0)</f>
        <v>0</v>
      </c>
      <c r="M784" s="276">
        <f>ROUND(BA70,0)</f>
        <v>0</v>
      </c>
      <c r="N784" s="276"/>
      <c r="O784" s="276"/>
      <c r="P784" s="276">
        <f>IF(BA76&gt;0,ROUND(BA76,0),0)</f>
        <v>457</v>
      </c>
      <c r="Q784" s="276">
        <f>IF(BA77&gt;0,ROUND(BA77,0),0)</f>
        <v>0</v>
      </c>
      <c r="R784" s="276">
        <f>IF(BA78&gt;0,ROUND(BA78,0),0)</f>
        <v>205</v>
      </c>
      <c r="S784" s="276">
        <f>IF(BA79&gt;0,ROUND(BA79,0),0)</f>
        <v>0</v>
      </c>
      <c r="T784" s="278">
        <f>IF(BA80&gt;0,ROUND(BA80,2),0)</f>
        <v>0</v>
      </c>
      <c r="U784" s="276"/>
      <c r="V784" s="277"/>
      <c r="W784" s="276"/>
      <c r="X784" s="276"/>
      <c r="Y784" s="276"/>
      <c r="Z784" s="277"/>
      <c r="AA784" s="277"/>
      <c r="AB784" s="277"/>
      <c r="AC784" s="277"/>
      <c r="AD784" s="277"/>
      <c r="AE784" s="277"/>
      <c r="AF784" s="277"/>
      <c r="AG784" s="277"/>
      <c r="AH784" s="277"/>
      <c r="AI784" s="277"/>
      <c r="AJ784" s="277"/>
      <c r="AK784" s="277"/>
      <c r="AL784" s="277"/>
      <c r="AM784" s="277"/>
      <c r="AN784" s="277"/>
      <c r="AO784" s="277"/>
      <c r="AP784" s="277"/>
      <c r="AQ784" s="277"/>
      <c r="AR784" s="277"/>
      <c r="AS784" s="277"/>
      <c r="AT784" s="277"/>
      <c r="AU784" s="277"/>
      <c r="AV784" s="277"/>
      <c r="AW784" s="277"/>
      <c r="AX784" s="277"/>
      <c r="AY784" s="277"/>
      <c r="AZ784" s="277"/>
      <c r="BA784" s="277"/>
      <c r="BB784" s="277"/>
      <c r="BC784" s="277"/>
      <c r="BD784" s="277"/>
      <c r="BE784" s="277"/>
      <c r="BF784" s="277"/>
      <c r="BG784" s="277"/>
      <c r="BH784" s="277"/>
      <c r="BI784" s="277"/>
      <c r="BJ784" s="277"/>
      <c r="BK784" s="277"/>
      <c r="BL784" s="277"/>
      <c r="BM784" s="277"/>
      <c r="BN784" s="277"/>
      <c r="BO784" s="277"/>
      <c r="BP784" s="277"/>
      <c r="BQ784" s="277"/>
      <c r="BR784" s="277"/>
      <c r="BS784" s="277"/>
      <c r="BT784" s="277"/>
      <c r="BU784" s="277"/>
      <c r="BV784" s="277"/>
      <c r="BW784" s="277"/>
      <c r="BX784" s="277"/>
      <c r="BY784" s="277"/>
      <c r="BZ784" s="277"/>
      <c r="CA784" s="277"/>
      <c r="CB784" s="277"/>
      <c r="CC784" s="277"/>
      <c r="CD784" s="277"/>
      <c r="CE784" s="277"/>
    </row>
    <row r="785" spans="1:83" ht="12.6" customHeight="1" x14ac:dyDescent="0.25">
      <c r="A785" s="209" t="str">
        <f>RIGHT($C$83,3)&amp;"*"&amp;RIGHT($C$82,4)&amp;"*"&amp;BB$55&amp;"*"&amp;"A"</f>
        <v>132*2017*8360*A</v>
      </c>
      <c r="B785" s="276"/>
      <c r="C785" s="278">
        <f>ROUND(BB60,2)</f>
        <v>0</v>
      </c>
      <c r="D785" s="276">
        <f>ROUND(BB61,0)</f>
        <v>0</v>
      </c>
      <c r="E785" s="276">
        <f>ROUND(BB62,0)</f>
        <v>0</v>
      </c>
      <c r="F785" s="276">
        <f>ROUND(BB63,0)</f>
        <v>0</v>
      </c>
      <c r="G785" s="276">
        <f>ROUND(BB64,0)</f>
        <v>0</v>
      </c>
      <c r="H785" s="276">
        <f>ROUND(BB65,0)</f>
        <v>0</v>
      </c>
      <c r="I785" s="276">
        <f>ROUND(BB66,0)</f>
        <v>0</v>
      </c>
      <c r="J785" s="276">
        <f>ROUND(BB67,0)</f>
        <v>0</v>
      </c>
      <c r="K785" s="276">
        <f>ROUND(BB68,0)</f>
        <v>0</v>
      </c>
      <c r="L785" s="276">
        <f>ROUND(BB69,0)</f>
        <v>0</v>
      </c>
      <c r="M785" s="276">
        <f>ROUND(BB70,0)</f>
        <v>0</v>
      </c>
      <c r="N785" s="276"/>
      <c r="O785" s="276"/>
      <c r="P785" s="276">
        <f>IF(BB76&gt;0,ROUND(BB76,0),0)</f>
        <v>0</v>
      </c>
      <c r="Q785" s="276">
        <f>IF(BB77&gt;0,ROUND(BB77,0),0)</f>
        <v>0</v>
      </c>
      <c r="R785" s="276">
        <f>IF(BB78&gt;0,ROUND(BB78,0),0)</f>
        <v>0</v>
      </c>
      <c r="S785" s="276">
        <f>IF(BB79&gt;0,ROUND(BB79,0),0)</f>
        <v>0</v>
      </c>
      <c r="T785" s="278">
        <f>IF(BB80&gt;0,ROUND(BB80,2),0)</f>
        <v>0</v>
      </c>
      <c r="U785" s="276"/>
      <c r="V785" s="277"/>
      <c r="W785" s="276"/>
      <c r="X785" s="276"/>
      <c r="Y785" s="276"/>
      <c r="Z785" s="277"/>
      <c r="AA785" s="277"/>
      <c r="AB785" s="277"/>
      <c r="AC785" s="277"/>
      <c r="AD785" s="277"/>
      <c r="AE785" s="277"/>
      <c r="AF785" s="277"/>
      <c r="AG785" s="277"/>
      <c r="AH785" s="277"/>
      <c r="AI785" s="277"/>
      <c r="AJ785" s="277"/>
      <c r="AK785" s="277"/>
      <c r="AL785" s="277"/>
      <c r="AM785" s="277"/>
      <c r="AN785" s="277"/>
      <c r="AO785" s="277"/>
      <c r="AP785" s="277"/>
      <c r="AQ785" s="277"/>
      <c r="AR785" s="277"/>
      <c r="AS785" s="277"/>
      <c r="AT785" s="277"/>
      <c r="AU785" s="277"/>
      <c r="AV785" s="277"/>
      <c r="AW785" s="277"/>
      <c r="AX785" s="277"/>
      <c r="AY785" s="277"/>
      <c r="AZ785" s="277"/>
      <c r="BA785" s="277"/>
      <c r="BB785" s="277"/>
      <c r="BC785" s="277"/>
      <c r="BD785" s="277"/>
      <c r="BE785" s="277"/>
      <c r="BF785" s="277"/>
      <c r="BG785" s="277"/>
      <c r="BH785" s="277"/>
      <c r="BI785" s="277"/>
      <c r="BJ785" s="277"/>
      <c r="BK785" s="277"/>
      <c r="BL785" s="277"/>
      <c r="BM785" s="277"/>
      <c r="BN785" s="277"/>
      <c r="BO785" s="277"/>
      <c r="BP785" s="277"/>
      <c r="BQ785" s="277"/>
      <c r="BR785" s="277"/>
      <c r="BS785" s="277"/>
      <c r="BT785" s="277"/>
      <c r="BU785" s="277"/>
      <c r="BV785" s="277"/>
      <c r="BW785" s="277"/>
      <c r="BX785" s="277"/>
      <c r="BY785" s="277"/>
      <c r="BZ785" s="277"/>
      <c r="CA785" s="277"/>
      <c r="CB785" s="277"/>
      <c r="CC785" s="277"/>
      <c r="CD785" s="277"/>
      <c r="CE785" s="277"/>
    </row>
    <row r="786" spans="1:83" ht="12.6" customHeight="1" x14ac:dyDescent="0.25">
      <c r="A786" s="209" t="str">
        <f>RIGHT($C$83,3)&amp;"*"&amp;RIGHT($C$82,4)&amp;"*"&amp;BC$55&amp;"*"&amp;"A"</f>
        <v>132*2017*8370*A</v>
      </c>
      <c r="B786" s="276"/>
      <c r="C786" s="278">
        <f>ROUND(BC60,2)</f>
        <v>0.8</v>
      </c>
      <c r="D786" s="276">
        <f>ROUND(BC61,0)</f>
        <v>32885</v>
      </c>
      <c r="E786" s="276">
        <f>ROUND(BC62,0)</f>
        <v>12696</v>
      </c>
      <c r="F786" s="276">
        <f>ROUND(BC63,0)</f>
        <v>0</v>
      </c>
      <c r="G786" s="276">
        <f>ROUND(BC64,0)</f>
        <v>0</v>
      </c>
      <c r="H786" s="276">
        <f>ROUND(BC65,0)</f>
        <v>0</v>
      </c>
      <c r="I786" s="276">
        <f>ROUND(BC66,0)</f>
        <v>124200</v>
      </c>
      <c r="J786" s="276">
        <f>ROUND(BC67,0)</f>
        <v>0</v>
      </c>
      <c r="K786" s="276">
        <f>ROUND(BC68,0)</f>
        <v>0</v>
      </c>
      <c r="L786" s="276">
        <f>ROUND(BC69,0)</f>
        <v>0</v>
      </c>
      <c r="M786" s="276">
        <f>ROUND(BC70,0)</f>
        <v>0</v>
      </c>
      <c r="N786" s="276"/>
      <c r="O786" s="276"/>
      <c r="P786" s="276">
        <f>IF(BC76&gt;0,ROUND(BC76,0),0)</f>
        <v>0</v>
      </c>
      <c r="Q786" s="276">
        <f>IF(BC77&gt;0,ROUND(BC77,0),0)</f>
        <v>0</v>
      </c>
      <c r="R786" s="276">
        <f>IF(BC78&gt;0,ROUND(BC78,0),0)</f>
        <v>0</v>
      </c>
      <c r="S786" s="276">
        <f>IF(BC79&gt;0,ROUND(BC79,0),0)</f>
        <v>0</v>
      </c>
      <c r="T786" s="278">
        <f>IF(BC80&gt;0,ROUND(BC80,2),0)</f>
        <v>0</v>
      </c>
      <c r="U786" s="276"/>
      <c r="V786" s="277"/>
      <c r="W786" s="276"/>
      <c r="X786" s="276"/>
      <c r="Y786" s="276"/>
      <c r="Z786" s="277"/>
      <c r="AA786" s="277"/>
      <c r="AB786" s="277"/>
      <c r="AC786" s="277"/>
      <c r="AD786" s="277"/>
      <c r="AE786" s="277"/>
      <c r="AF786" s="277"/>
      <c r="AG786" s="277"/>
      <c r="AH786" s="277"/>
      <c r="AI786" s="277"/>
      <c r="AJ786" s="277"/>
      <c r="AK786" s="277"/>
      <c r="AL786" s="277"/>
      <c r="AM786" s="277"/>
      <c r="AN786" s="277"/>
      <c r="AO786" s="277"/>
      <c r="AP786" s="277"/>
      <c r="AQ786" s="277"/>
      <c r="AR786" s="277"/>
      <c r="AS786" s="277"/>
      <c r="AT786" s="277"/>
      <c r="AU786" s="277"/>
      <c r="AV786" s="277"/>
      <c r="AW786" s="277"/>
      <c r="AX786" s="277"/>
      <c r="AY786" s="277"/>
      <c r="AZ786" s="277"/>
      <c r="BA786" s="277"/>
      <c r="BB786" s="277"/>
      <c r="BC786" s="277"/>
      <c r="BD786" s="277"/>
      <c r="BE786" s="277"/>
      <c r="BF786" s="277"/>
      <c r="BG786" s="277"/>
      <c r="BH786" s="277"/>
      <c r="BI786" s="277"/>
      <c r="BJ786" s="277"/>
      <c r="BK786" s="277"/>
      <c r="BL786" s="277"/>
      <c r="BM786" s="277"/>
      <c r="BN786" s="277"/>
      <c r="BO786" s="277"/>
      <c r="BP786" s="277"/>
      <c r="BQ786" s="277"/>
      <c r="BR786" s="277"/>
      <c r="BS786" s="277"/>
      <c r="BT786" s="277"/>
      <c r="BU786" s="277"/>
      <c r="BV786" s="277"/>
      <c r="BW786" s="277"/>
      <c r="BX786" s="277"/>
      <c r="BY786" s="277"/>
      <c r="BZ786" s="277"/>
      <c r="CA786" s="277"/>
      <c r="CB786" s="277"/>
      <c r="CC786" s="277"/>
      <c r="CD786" s="277"/>
      <c r="CE786" s="277"/>
    </row>
    <row r="787" spans="1:83" ht="12.6" customHeight="1" x14ac:dyDescent="0.25">
      <c r="A787" s="209" t="str">
        <f>RIGHT($C$83,3)&amp;"*"&amp;RIGHT($C$82,4)&amp;"*"&amp;BD$55&amp;"*"&amp;"A"</f>
        <v>132*2017*8420*A</v>
      </c>
      <c r="B787" s="276"/>
      <c r="C787" s="278">
        <f>ROUND(BD60,2)</f>
        <v>0</v>
      </c>
      <c r="D787" s="276">
        <f>ROUND(BD61,0)</f>
        <v>0</v>
      </c>
      <c r="E787" s="276">
        <f>ROUND(BD62,0)</f>
        <v>0</v>
      </c>
      <c r="F787" s="276">
        <f>ROUND(BD63,0)</f>
        <v>0</v>
      </c>
      <c r="G787" s="276">
        <f>ROUND(BD64,0)</f>
        <v>0</v>
      </c>
      <c r="H787" s="276">
        <f>ROUND(BD65,0)</f>
        <v>0</v>
      </c>
      <c r="I787" s="276">
        <f>ROUND(BD66,0)</f>
        <v>0</v>
      </c>
      <c r="J787" s="276">
        <f>ROUND(BD67,0)</f>
        <v>0</v>
      </c>
      <c r="K787" s="276">
        <f>ROUND(BD68,0)</f>
        <v>0</v>
      </c>
      <c r="L787" s="276">
        <f>ROUND(BD69,0)</f>
        <v>0</v>
      </c>
      <c r="M787" s="276">
        <f>ROUND(BD70,0)</f>
        <v>0</v>
      </c>
      <c r="N787" s="276"/>
      <c r="O787" s="276"/>
      <c r="P787" s="276">
        <f>IF(BD76&gt;0,ROUND(BD76,0),0)</f>
        <v>0</v>
      </c>
      <c r="Q787" s="276">
        <f>IF(BD77&gt;0,ROUND(BD77,0),0)</f>
        <v>0</v>
      </c>
      <c r="R787" s="276">
        <f>IF(BD78&gt;0,ROUND(BD78,0),0)</f>
        <v>0</v>
      </c>
      <c r="S787" s="276">
        <f>IF(BD79&gt;0,ROUND(BD79,0),0)</f>
        <v>0</v>
      </c>
      <c r="T787" s="278">
        <f>IF(BD80&gt;0,ROUND(BD80,2),0)</f>
        <v>0</v>
      </c>
      <c r="U787" s="276"/>
      <c r="V787" s="277"/>
      <c r="W787" s="276"/>
      <c r="X787" s="276"/>
      <c r="Y787" s="276"/>
      <c r="Z787" s="277"/>
      <c r="AA787" s="277"/>
      <c r="AB787" s="277"/>
      <c r="AC787" s="277"/>
      <c r="AD787" s="277"/>
      <c r="AE787" s="277"/>
      <c r="AF787" s="277"/>
      <c r="AG787" s="277"/>
      <c r="AH787" s="277"/>
      <c r="AI787" s="277"/>
      <c r="AJ787" s="277"/>
      <c r="AK787" s="277"/>
      <c r="AL787" s="277"/>
      <c r="AM787" s="277"/>
      <c r="AN787" s="277"/>
      <c r="AO787" s="277"/>
      <c r="AP787" s="277"/>
      <c r="AQ787" s="277"/>
      <c r="AR787" s="277"/>
      <c r="AS787" s="277"/>
      <c r="AT787" s="277"/>
      <c r="AU787" s="277"/>
      <c r="AV787" s="277"/>
      <c r="AW787" s="277"/>
      <c r="AX787" s="277"/>
      <c r="AY787" s="277"/>
      <c r="AZ787" s="277"/>
      <c r="BA787" s="277"/>
      <c r="BB787" s="277"/>
      <c r="BC787" s="277"/>
      <c r="BD787" s="277"/>
      <c r="BE787" s="277"/>
      <c r="BF787" s="277"/>
      <c r="BG787" s="277"/>
      <c r="BH787" s="277"/>
      <c r="BI787" s="277"/>
      <c r="BJ787" s="277"/>
      <c r="BK787" s="277"/>
      <c r="BL787" s="277"/>
      <c r="BM787" s="277"/>
      <c r="BN787" s="277"/>
      <c r="BO787" s="277"/>
      <c r="BP787" s="277"/>
      <c r="BQ787" s="277"/>
      <c r="BR787" s="277"/>
      <c r="BS787" s="277"/>
      <c r="BT787" s="277"/>
      <c r="BU787" s="277"/>
      <c r="BV787" s="277"/>
      <c r="BW787" s="277"/>
      <c r="BX787" s="277"/>
      <c r="BY787" s="277"/>
      <c r="BZ787" s="277"/>
      <c r="CA787" s="277"/>
      <c r="CB787" s="277"/>
      <c r="CC787" s="277"/>
      <c r="CD787" s="277"/>
      <c r="CE787" s="277"/>
    </row>
    <row r="788" spans="1:83" ht="12.6" customHeight="1" x14ac:dyDescent="0.25">
      <c r="A788" s="209" t="str">
        <f>RIGHT($C$83,3)&amp;"*"&amp;RIGHT($C$82,4)&amp;"*"&amp;BE$55&amp;"*"&amp;"A"</f>
        <v>132*2017*8430*A</v>
      </c>
      <c r="B788" s="276">
        <f>ROUND(BE59,0)</f>
        <v>167912</v>
      </c>
      <c r="C788" s="278">
        <f>ROUND(BE60,2)</f>
        <v>5.04</v>
      </c>
      <c r="D788" s="276">
        <f>ROUND(BE61,0)</f>
        <v>341918</v>
      </c>
      <c r="E788" s="276">
        <f>ROUND(BE62,0)</f>
        <v>99330</v>
      </c>
      <c r="F788" s="276">
        <f>ROUND(BE63,0)</f>
        <v>0</v>
      </c>
      <c r="G788" s="276">
        <f>ROUND(BE64,0)</f>
        <v>60217</v>
      </c>
      <c r="H788" s="276">
        <f>ROUND(BE65,0)</f>
        <v>782679</v>
      </c>
      <c r="I788" s="276">
        <f>ROUND(BE66,0)</f>
        <v>3307979</v>
      </c>
      <c r="J788" s="276">
        <f>ROUND(BE67,0)</f>
        <v>487115</v>
      </c>
      <c r="K788" s="276">
        <f>ROUND(BE68,0)</f>
        <v>16708</v>
      </c>
      <c r="L788" s="276">
        <f>ROUND(BE69,0)</f>
        <v>5542</v>
      </c>
      <c r="M788" s="276">
        <f>ROUND(BE70,0)</f>
        <v>6966</v>
      </c>
      <c r="N788" s="276"/>
      <c r="O788" s="276"/>
      <c r="P788" s="276">
        <f>IF(BE76&gt;0,ROUND(BE76,0),0)</f>
        <v>27807</v>
      </c>
      <c r="Q788" s="276">
        <f>IF(BE77&gt;0,ROUND(BE77,0),0)</f>
        <v>0</v>
      </c>
      <c r="R788" s="276">
        <f>IF(BE78&gt;0,ROUND(BE78,0),0)</f>
        <v>0</v>
      </c>
      <c r="S788" s="276">
        <f>IF(BE79&gt;0,ROUND(BE79,0),0)</f>
        <v>0</v>
      </c>
      <c r="T788" s="278">
        <f>IF(BE80&gt;0,ROUND(BE80,2),0)</f>
        <v>0</v>
      </c>
      <c r="U788" s="276"/>
      <c r="V788" s="277"/>
      <c r="W788" s="276"/>
      <c r="X788" s="276"/>
      <c r="Y788" s="276"/>
      <c r="Z788" s="277"/>
      <c r="AA788" s="277"/>
      <c r="AB788" s="277"/>
      <c r="AC788" s="277"/>
      <c r="AD788" s="277"/>
      <c r="AE788" s="277"/>
      <c r="AF788" s="277"/>
      <c r="AG788" s="277"/>
      <c r="AH788" s="277"/>
      <c r="AI788" s="277"/>
      <c r="AJ788" s="277"/>
      <c r="AK788" s="277"/>
      <c r="AL788" s="277"/>
      <c r="AM788" s="277"/>
      <c r="AN788" s="277"/>
      <c r="AO788" s="277"/>
      <c r="AP788" s="277"/>
      <c r="AQ788" s="277"/>
      <c r="AR788" s="277"/>
      <c r="AS788" s="277"/>
      <c r="AT788" s="277"/>
      <c r="AU788" s="277"/>
      <c r="AV788" s="277"/>
      <c r="AW788" s="277"/>
      <c r="AX788" s="277"/>
      <c r="AY788" s="277"/>
      <c r="AZ788" s="277"/>
      <c r="BA788" s="277"/>
      <c r="BB788" s="277"/>
      <c r="BC788" s="277"/>
      <c r="BD788" s="277"/>
      <c r="BE788" s="277"/>
      <c r="BF788" s="277"/>
      <c r="BG788" s="277"/>
      <c r="BH788" s="277"/>
      <c r="BI788" s="277"/>
      <c r="BJ788" s="277"/>
      <c r="BK788" s="277"/>
      <c r="BL788" s="277"/>
      <c r="BM788" s="277"/>
      <c r="BN788" s="277"/>
      <c r="BO788" s="277"/>
      <c r="BP788" s="277"/>
      <c r="BQ788" s="277"/>
      <c r="BR788" s="277"/>
      <c r="BS788" s="277"/>
      <c r="BT788" s="277"/>
      <c r="BU788" s="277"/>
      <c r="BV788" s="277"/>
      <c r="BW788" s="277"/>
      <c r="BX788" s="277"/>
      <c r="BY788" s="277"/>
      <c r="BZ788" s="277"/>
      <c r="CA788" s="277"/>
      <c r="CB788" s="277"/>
      <c r="CC788" s="277"/>
      <c r="CD788" s="277"/>
      <c r="CE788" s="277"/>
    </row>
    <row r="789" spans="1:83" ht="12.6" customHeight="1" x14ac:dyDescent="0.25">
      <c r="A789" s="209" t="str">
        <f>RIGHT($C$83,3)&amp;"*"&amp;RIGHT($C$82,4)&amp;"*"&amp;BF$55&amp;"*"&amp;"A"</f>
        <v>132*2017*8460*A</v>
      </c>
      <c r="B789" s="276"/>
      <c r="C789" s="278">
        <f>ROUND(BF60,2)</f>
        <v>24.85</v>
      </c>
      <c r="D789" s="276">
        <f>ROUND(BF61,0)</f>
        <v>964805</v>
      </c>
      <c r="E789" s="276">
        <f>ROUND(BF62,0)</f>
        <v>389798</v>
      </c>
      <c r="F789" s="276">
        <f>ROUND(BF63,0)</f>
        <v>0</v>
      </c>
      <c r="G789" s="276">
        <f>ROUND(BF64,0)</f>
        <v>161706</v>
      </c>
      <c r="H789" s="276">
        <f>ROUND(BF65,0)</f>
        <v>3737</v>
      </c>
      <c r="I789" s="276">
        <f>ROUND(BF66,0)</f>
        <v>45825</v>
      </c>
      <c r="J789" s="276">
        <f>ROUND(BF67,0)</f>
        <v>26053</v>
      </c>
      <c r="K789" s="276">
        <f>ROUND(BF68,0)</f>
        <v>295</v>
      </c>
      <c r="L789" s="276">
        <f>ROUND(BF69,0)</f>
        <v>2931</v>
      </c>
      <c r="M789" s="276">
        <f>ROUND(BF70,0)</f>
        <v>0</v>
      </c>
      <c r="N789" s="276"/>
      <c r="O789" s="276"/>
      <c r="P789" s="276">
        <f>IF(BF76&gt;0,ROUND(BF76,0),0)</f>
        <v>1306</v>
      </c>
      <c r="Q789" s="276">
        <f>IF(BF77&gt;0,ROUND(BF77,0),0)</f>
        <v>0</v>
      </c>
      <c r="R789" s="276">
        <f>IF(BF78&gt;0,ROUND(BF78,0),0)</f>
        <v>0</v>
      </c>
      <c r="S789" s="276">
        <f>IF(BF79&gt;0,ROUND(BF79,0),0)</f>
        <v>0</v>
      </c>
      <c r="T789" s="278">
        <f>IF(BF80&gt;0,ROUND(BF80,2),0)</f>
        <v>0</v>
      </c>
      <c r="U789" s="276"/>
      <c r="V789" s="277"/>
      <c r="W789" s="276"/>
      <c r="X789" s="276"/>
      <c r="Y789" s="276"/>
      <c r="Z789" s="277"/>
      <c r="AA789" s="277"/>
      <c r="AB789" s="277"/>
      <c r="AC789" s="277"/>
      <c r="AD789" s="277"/>
      <c r="AE789" s="277"/>
      <c r="AF789" s="277"/>
      <c r="AG789" s="277"/>
      <c r="AH789" s="277"/>
      <c r="AI789" s="277"/>
      <c r="AJ789" s="277"/>
      <c r="AK789" s="277"/>
      <c r="AL789" s="277"/>
      <c r="AM789" s="277"/>
      <c r="AN789" s="277"/>
      <c r="AO789" s="277"/>
      <c r="AP789" s="277"/>
      <c r="AQ789" s="277"/>
      <c r="AR789" s="277"/>
      <c r="AS789" s="277"/>
      <c r="AT789" s="277"/>
      <c r="AU789" s="277"/>
      <c r="AV789" s="277"/>
      <c r="AW789" s="277"/>
      <c r="AX789" s="277"/>
      <c r="AY789" s="277"/>
      <c r="AZ789" s="277"/>
      <c r="BA789" s="277"/>
      <c r="BB789" s="277"/>
      <c r="BC789" s="277"/>
      <c r="BD789" s="277"/>
      <c r="BE789" s="277"/>
      <c r="BF789" s="277"/>
      <c r="BG789" s="277"/>
      <c r="BH789" s="277"/>
      <c r="BI789" s="277"/>
      <c r="BJ789" s="277"/>
      <c r="BK789" s="277"/>
      <c r="BL789" s="277"/>
      <c r="BM789" s="277"/>
      <c r="BN789" s="277"/>
      <c r="BO789" s="277"/>
      <c r="BP789" s="277"/>
      <c r="BQ789" s="277"/>
      <c r="BR789" s="277"/>
      <c r="BS789" s="277"/>
      <c r="BT789" s="277"/>
      <c r="BU789" s="277"/>
      <c r="BV789" s="277"/>
      <c r="BW789" s="277"/>
      <c r="BX789" s="277"/>
      <c r="BY789" s="277"/>
      <c r="BZ789" s="277"/>
      <c r="CA789" s="277"/>
      <c r="CB789" s="277"/>
      <c r="CC789" s="277"/>
      <c r="CD789" s="277"/>
      <c r="CE789" s="277"/>
    </row>
    <row r="790" spans="1:83" ht="12.6" customHeight="1" x14ac:dyDescent="0.25">
      <c r="A790" s="209" t="str">
        <f>RIGHT($C$83,3)&amp;"*"&amp;RIGHT($C$82,4)&amp;"*"&amp;BG$55&amp;"*"&amp;"A"</f>
        <v>132*2017*8470*A</v>
      </c>
      <c r="B790" s="276"/>
      <c r="C790" s="278">
        <f>ROUND(BG60,2)</f>
        <v>0</v>
      </c>
      <c r="D790" s="276">
        <f>ROUND(BG61,0)</f>
        <v>0</v>
      </c>
      <c r="E790" s="276">
        <f>ROUND(BG62,0)</f>
        <v>0</v>
      </c>
      <c r="F790" s="276">
        <f>ROUND(BG63,0)</f>
        <v>0</v>
      </c>
      <c r="G790" s="276">
        <f>ROUND(BG64,0)</f>
        <v>0</v>
      </c>
      <c r="H790" s="276">
        <f>ROUND(BG65,0)</f>
        <v>40</v>
      </c>
      <c r="I790" s="276">
        <f>ROUND(BG66,0)</f>
        <v>229156</v>
      </c>
      <c r="J790" s="276">
        <f>ROUND(BG67,0)</f>
        <v>0</v>
      </c>
      <c r="K790" s="276">
        <f>ROUND(BG68,0)</f>
        <v>0</v>
      </c>
      <c r="L790" s="276">
        <f>ROUND(BG69,0)</f>
        <v>0</v>
      </c>
      <c r="M790" s="276">
        <f>ROUND(BG70,0)</f>
        <v>0</v>
      </c>
      <c r="N790" s="276"/>
      <c r="O790" s="276"/>
      <c r="P790" s="276">
        <f>IF(BG76&gt;0,ROUND(BG76,0),0)</f>
        <v>0</v>
      </c>
      <c r="Q790" s="276">
        <f>IF(BG77&gt;0,ROUND(BG77,0),0)</f>
        <v>0</v>
      </c>
      <c r="R790" s="276">
        <f>IF(BG78&gt;0,ROUND(BG78,0),0)</f>
        <v>0</v>
      </c>
      <c r="S790" s="276">
        <f>IF(BG79&gt;0,ROUND(BG79,0),0)</f>
        <v>0</v>
      </c>
      <c r="T790" s="278">
        <f>IF(BG80&gt;0,ROUND(BG80,2),0)</f>
        <v>0</v>
      </c>
      <c r="U790" s="276"/>
      <c r="V790" s="277"/>
      <c r="W790" s="276"/>
      <c r="X790" s="276"/>
      <c r="Y790" s="276"/>
      <c r="Z790" s="277"/>
      <c r="AA790" s="277"/>
      <c r="AB790" s="277"/>
      <c r="AC790" s="277"/>
      <c r="AD790" s="277"/>
      <c r="AE790" s="277"/>
      <c r="AF790" s="277"/>
      <c r="AG790" s="277"/>
      <c r="AH790" s="277"/>
      <c r="AI790" s="277"/>
      <c r="AJ790" s="277"/>
      <c r="AK790" s="277"/>
      <c r="AL790" s="277"/>
      <c r="AM790" s="277"/>
      <c r="AN790" s="277"/>
      <c r="AO790" s="277"/>
      <c r="AP790" s="277"/>
      <c r="AQ790" s="277"/>
      <c r="AR790" s="277"/>
      <c r="AS790" s="277"/>
      <c r="AT790" s="277"/>
      <c r="AU790" s="277"/>
      <c r="AV790" s="277"/>
      <c r="AW790" s="277"/>
      <c r="AX790" s="277"/>
      <c r="AY790" s="277"/>
      <c r="AZ790" s="277"/>
      <c r="BA790" s="277"/>
      <c r="BB790" s="277"/>
      <c r="BC790" s="277"/>
      <c r="BD790" s="277"/>
      <c r="BE790" s="277"/>
      <c r="BF790" s="277"/>
      <c r="BG790" s="277"/>
      <c r="BH790" s="277"/>
      <c r="BI790" s="277"/>
      <c r="BJ790" s="277"/>
      <c r="BK790" s="277"/>
      <c r="BL790" s="277"/>
      <c r="BM790" s="277"/>
      <c r="BN790" s="277"/>
      <c r="BO790" s="277"/>
      <c r="BP790" s="277"/>
      <c r="BQ790" s="277"/>
      <c r="BR790" s="277"/>
      <c r="BS790" s="277"/>
      <c r="BT790" s="277"/>
      <c r="BU790" s="277"/>
      <c r="BV790" s="277"/>
      <c r="BW790" s="277"/>
      <c r="BX790" s="277"/>
      <c r="BY790" s="277"/>
      <c r="BZ790" s="277"/>
      <c r="CA790" s="277"/>
      <c r="CB790" s="277"/>
      <c r="CC790" s="277"/>
      <c r="CD790" s="277"/>
      <c r="CE790" s="277"/>
    </row>
    <row r="791" spans="1:83" ht="12.6" customHeight="1" x14ac:dyDescent="0.25">
      <c r="A791" s="209" t="str">
        <f>RIGHT($C$83,3)&amp;"*"&amp;RIGHT($C$82,4)&amp;"*"&amp;BH$55&amp;"*"&amp;"A"</f>
        <v>132*2017*8480*A</v>
      </c>
      <c r="B791" s="276"/>
      <c r="C791" s="278">
        <f>ROUND(BH60,2)</f>
        <v>0</v>
      </c>
      <c r="D791" s="276">
        <f>ROUND(BH61,0)</f>
        <v>0</v>
      </c>
      <c r="E791" s="276">
        <f>ROUND(BH62,0)</f>
        <v>0</v>
      </c>
      <c r="F791" s="276">
        <f>ROUND(BH63,0)</f>
        <v>0</v>
      </c>
      <c r="G791" s="276">
        <f>ROUND(BH64,0)</f>
        <v>0</v>
      </c>
      <c r="H791" s="276">
        <f>ROUND(BH65,0)</f>
        <v>0</v>
      </c>
      <c r="I791" s="276">
        <f>ROUND(BH66,0)</f>
        <v>611633</v>
      </c>
      <c r="J791" s="276">
        <f>ROUND(BH67,0)</f>
        <v>0</v>
      </c>
      <c r="K791" s="276">
        <f>ROUND(BH68,0)</f>
        <v>0</v>
      </c>
      <c r="L791" s="276">
        <f>ROUND(BH69,0)</f>
        <v>0</v>
      </c>
      <c r="M791" s="276">
        <f>ROUND(BH70,0)</f>
        <v>0</v>
      </c>
      <c r="N791" s="276"/>
      <c r="O791" s="276"/>
      <c r="P791" s="276">
        <f>IF(BH76&gt;0,ROUND(BH76,0),0)</f>
        <v>0</v>
      </c>
      <c r="Q791" s="276">
        <f>IF(BH77&gt;0,ROUND(BH77,0),0)</f>
        <v>0</v>
      </c>
      <c r="R791" s="276">
        <f>IF(BH78&gt;0,ROUND(BH78,0),0)</f>
        <v>0</v>
      </c>
      <c r="S791" s="276">
        <f>IF(BH79&gt;0,ROUND(BH79,0),0)</f>
        <v>0</v>
      </c>
      <c r="T791" s="278">
        <f>IF(BH80&gt;0,ROUND(BH80,2),0)</f>
        <v>0</v>
      </c>
      <c r="U791" s="276"/>
      <c r="V791" s="277"/>
      <c r="W791" s="276"/>
      <c r="X791" s="276"/>
      <c r="Y791" s="276"/>
      <c r="Z791" s="277"/>
      <c r="AA791" s="277"/>
      <c r="AB791" s="277"/>
      <c r="AC791" s="277"/>
      <c r="AD791" s="277"/>
      <c r="AE791" s="277"/>
      <c r="AF791" s="277"/>
      <c r="AG791" s="277"/>
      <c r="AH791" s="277"/>
      <c r="AI791" s="277"/>
      <c r="AJ791" s="277"/>
      <c r="AK791" s="277"/>
      <c r="AL791" s="277"/>
      <c r="AM791" s="277"/>
      <c r="AN791" s="277"/>
      <c r="AO791" s="277"/>
      <c r="AP791" s="277"/>
      <c r="AQ791" s="277"/>
      <c r="AR791" s="277"/>
      <c r="AS791" s="277"/>
      <c r="AT791" s="277"/>
      <c r="AU791" s="277"/>
      <c r="AV791" s="277"/>
      <c r="AW791" s="277"/>
      <c r="AX791" s="277"/>
      <c r="AY791" s="277"/>
      <c r="AZ791" s="277"/>
      <c r="BA791" s="277"/>
      <c r="BB791" s="277"/>
      <c r="BC791" s="277"/>
      <c r="BD791" s="277"/>
      <c r="BE791" s="277"/>
      <c r="BF791" s="277"/>
      <c r="BG791" s="277"/>
      <c r="BH791" s="277"/>
      <c r="BI791" s="277"/>
      <c r="BJ791" s="277"/>
      <c r="BK791" s="277"/>
      <c r="BL791" s="277"/>
      <c r="BM791" s="277"/>
      <c r="BN791" s="277"/>
      <c r="BO791" s="277"/>
      <c r="BP791" s="277"/>
      <c r="BQ791" s="277"/>
      <c r="BR791" s="277"/>
      <c r="BS791" s="277"/>
      <c r="BT791" s="277"/>
      <c r="BU791" s="277"/>
      <c r="BV791" s="277"/>
      <c r="BW791" s="277"/>
      <c r="BX791" s="277"/>
      <c r="BY791" s="277"/>
      <c r="BZ791" s="277"/>
      <c r="CA791" s="277"/>
      <c r="CB791" s="277"/>
      <c r="CC791" s="277"/>
      <c r="CD791" s="277"/>
      <c r="CE791" s="277"/>
    </row>
    <row r="792" spans="1:83" ht="12.6" customHeight="1" x14ac:dyDescent="0.25">
      <c r="A792" s="209" t="str">
        <f>RIGHT($C$83,3)&amp;"*"&amp;RIGHT($C$82,4)&amp;"*"&amp;BI$55&amp;"*"&amp;"A"</f>
        <v>132*2017*8490*A</v>
      </c>
      <c r="B792" s="276"/>
      <c r="C792" s="278">
        <f>ROUND(BI60,2)</f>
        <v>0.86</v>
      </c>
      <c r="D792" s="276">
        <f>ROUND(BI61,0)</f>
        <v>14572</v>
      </c>
      <c r="E792" s="276">
        <f>ROUND(BI62,0)</f>
        <v>6259</v>
      </c>
      <c r="F792" s="276">
        <f>ROUND(BI63,0)</f>
        <v>0</v>
      </c>
      <c r="G792" s="276">
        <f>ROUND(BI64,0)</f>
        <v>46508</v>
      </c>
      <c r="H792" s="276">
        <f>ROUND(BI65,0)</f>
        <v>0</v>
      </c>
      <c r="I792" s="276">
        <f>ROUND(BI66,0)</f>
        <v>0</v>
      </c>
      <c r="J792" s="276">
        <f>ROUND(BI67,0)</f>
        <v>13290</v>
      </c>
      <c r="K792" s="276">
        <f>ROUND(BI68,0)</f>
        <v>260</v>
      </c>
      <c r="L792" s="276">
        <f>ROUND(BI69,0)</f>
        <v>260</v>
      </c>
      <c r="M792" s="276">
        <f>ROUND(BI70,0)</f>
        <v>72714</v>
      </c>
      <c r="N792" s="276"/>
      <c r="O792" s="276"/>
      <c r="P792" s="276">
        <f>IF(BI76&gt;0,ROUND(BI76,0),0)</f>
        <v>650</v>
      </c>
      <c r="Q792" s="276">
        <f>IF(BI77&gt;0,ROUND(BI77,0),0)</f>
        <v>0</v>
      </c>
      <c r="R792" s="276">
        <f>IF(BI78&gt;0,ROUND(BI78,0),0)</f>
        <v>292</v>
      </c>
      <c r="S792" s="276">
        <f>IF(BI79&gt;0,ROUND(BI79,0),0)</f>
        <v>0</v>
      </c>
      <c r="T792" s="278">
        <f>IF(BI80&gt;0,ROUND(BI80,2),0)</f>
        <v>0</v>
      </c>
      <c r="U792" s="276"/>
      <c r="V792" s="277"/>
      <c r="W792" s="276"/>
      <c r="X792" s="276"/>
      <c r="Y792" s="276"/>
      <c r="Z792" s="277"/>
      <c r="AA792" s="277"/>
      <c r="AB792" s="277"/>
      <c r="AC792" s="277"/>
      <c r="AD792" s="277"/>
      <c r="AE792" s="277"/>
      <c r="AF792" s="277"/>
      <c r="AG792" s="277"/>
      <c r="AH792" s="277"/>
      <c r="AI792" s="277"/>
      <c r="AJ792" s="277"/>
      <c r="AK792" s="277"/>
      <c r="AL792" s="277"/>
      <c r="AM792" s="277"/>
      <c r="AN792" s="277"/>
      <c r="AO792" s="277"/>
      <c r="AP792" s="277"/>
      <c r="AQ792" s="277"/>
      <c r="AR792" s="277"/>
      <c r="AS792" s="277"/>
      <c r="AT792" s="277"/>
      <c r="AU792" s="277"/>
      <c r="AV792" s="277"/>
      <c r="AW792" s="277"/>
      <c r="AX792" s="277"/>
      <c r="AY792" s="277"/>
      <c r="AZ792" s="277"/>
      <c r="BA792" s="277"/>
      <c r="BB792" s="277"/>
      <c r="BC792" s="277"/>
      <c r="BD792" s="277"/>
      <c r="BE792" s="277"/>
      <c r="BF792" s="277"/>
      <c r="BG792" s="277"/>
      <c r="BH792" s="277"/>
      <c r="BI792" s="277"/>
      <c r="BJ792" s="277"/>
      <c r="BK792" s="277"/>
      <c r="BL792" s="277"/>
      <c r="BM792" s="277"/>
      <c r="BN792" s="277"/>
      <c r="BO792" s="277"/>
      <c r="BP792" s="277"/>
      <c r="BQ792" s="277"/>
      <c r="BR792" s="277"/>
      <c r="BS792" s="277"/>
      <c r="BT792" s="277"/>
      <c r="BU792" s="277"/>
      <c r="BV792" s="277"/>
      <c r="BW792" s="277"/>
      <c r="BX792" s="277"/>
      <c r="BY792" s="277"/>
      <c r="BZ792" s="277"/>
      <c r="CA792" s="277"/>
      <c r="CB792" s="277"/>
      <c r="CC792" s="277"/>
      <c r="CD792" s="277"/>
      <c r="CE792" s="277"/>
    </row>
    <row r="793" spans="1:83" ht="12.6" customHeight="1" x14ac:dyDescent="0.25">
      <c r="A793" s="209" t="str">
        <f>RIGHT($C$83,3)&amp;"*"&amp;RIGHT($C$82,4)&amp;"*"&amp;BJ$55&amp;"*"&amp;"A"</f>
        <v>132*2017*8510*A</v>
      </c>
      <c r="B793" s="276"/>
      <c r="C793" s="278">
        <f>ROUND(BJ60,2)</f>
        <v>0</v>
      </c>
      <c r="D793" s="276">
        <f>ROUND(BJ61,0)</f>
        <v>0</v>
      </c>
      <c r="E793" s="276">
        <f>ROUND(BJ62,0)</f>
        <v>0</v>
      </c>
      <c r="F793" s="276">
        <f>ROUND(BJ63,0)</f>
        <v>0</v>
      </c>
      <c r="G793" s="276">
        <f>ROUND(BJ64,0)</f>
        <v>0</v>
      </c>
      <c r="H793" s="276">
        <f>ROUND(BJ65,0)</f>
        <v>0</v>
      </c>
      <c r="I793" s="276">
        <f>ROUND(BJ66,0)</f>
        <v>336309</v>
      </c>
      <c r="J793" s="276">
        <f>ROUND(BJ67,0)</f>
        <v>0</v>
      </c>
      <c r="K793" s="276">
        <f>ROUND(BJ68,0)</f>
        <v>0</v>
      </c>
      <c r="L793" s="276">
        <f>ROUND(BJ69,0)</f>
        <v>0</v>
      </c>
      <c r="M793" s="276">
        <f>ROUND(BJ70,0)</f>
        <v>0</v>
      </c>
      <c r="N793" s="276"/>
      <c r="O793" s="276"/>
      <c r="P793" s="276">
        <f>IF(BJ76&gt;0,ROUND(BJ76,0),0)</f>
        <v>0</v>
      </c>
      <c r="Q793" s="276">
        <f>IF(BJ77&gt;0,ROUND(BJ77,0),0)</f>
        <v>0</v>
      </c>
      <c r="R793" s="276">
        <f>IF(BJ78&gt;0,ROUND(BJ78,0),0)</f>
        <v>0</v>
      </c>
      <c r="S793" s="276">
        <f>IF(BJ79&gt;0,ROUND(BJ79,0),0)</f>
        <v>0</v>
      </c>
      <c r="T793" s="278">
        <f>IF(BJ80&gt;0,ROUND(BJ80,2),0)</f>
        <v>0</v>
      </c>
      <c r="U793" s="276"/>
      <c r="V793" s="277"/>
      <c r="W793" s="276"/>
      <c r="X793" s="276"/>
      <c r="Y793" s="276"/>
      <c r="Z793" s="277"/>
      <c r="AA793" s="277"/>
      <c r="AB793" s="277"/>
      <c r="AC793" s="277"/>
      <c r="AD793" s="277"/>
      <c r="AE793" s="277"/>
      <c r="AF793" s="277"/>
      <c r="AG793" s="277"/>
      <c r="AH793" s="277"/>
      <c r="AI793" s="277"/>
      <c r="AJ793" s="277"/>
      <c r="AK793" s="277"/>
      <c r="AL793" s="277"/>
      <c r="AM793" s="277"/>
      <c r="AN793" s="277"/>
      <c r="AO793" s="277"/>
      <c r="AP793" s="277"/>
      <c r="AQ793" s="277"/>
      <c r="AR793" s="277"/>
      <c r="AS793" s="277"/>
      <c r="AT793" s="277"/>
      <c r="AU793" s="277"/>
      <c r="AV793" s="277"/>
      <c r="AW793" s="277"/>
      <c r="AX793" s="277"/>
      <c r="AY793" s="277"/>
      <c r="AZ793" s="277"/>
      <c r="BA793" s="277"/>
      <c r="BB793" s="277"/>
      <c r="BC793" s="277"/>
      <c r="BD793" s="277"/>
      <c r="BE793" s="277"/>
      <c r="BF793" s="277"/>
      <c r="BG793" s="277"/>
      <c r="BH793" s="277"/>
      <c r="BI793" s="277"/>
      <c r="BJ793" s="277"/>
      <c r="BK793" s="277"/>
      <c r="BL793" s="277"/>
      <c r="BM793" s="277"/>
      <c r="BN793" s="277"/>
      <c r="BO793" s="277"/>
      <c r="BP793" s="277"/>
      <c r="BQ793" s="277"/>
      <c r="BR793" s="277"/>
      <c r="BS793" s="277"/>
      <c r="BT793" s="277"/>
      <c r="BU793" s="277"/>
      <c r="BV793" s="277"/>
      <c r="BW793" s="277"/>
      <c r="BX793" s="277"/>
      <c r="BY793" s="277"/>
      <c r="BZ793" s="277"/>
      <c r="CA793" s="277"/>
      <c r="CB793" s="277"/>
      <c r="CC793" s="277"/>
      <c r="CD793" s="277"/>
      <c r="CE793" s="277"/>
    </row>
    <row r="794" spans="1:83" ht="12.6" customHeight="1" x14ac:dyDescent="0.25">
      <c r="A794" s="209" t="str">
        <f>RIGHT($C$83,3)&amp;"*"&amp;RIGHT($C$82,4)&amp;"*"&amp;BK$55&amp;"*"&amp;"A"</f>
        <v>132*2017*8530*A</v>
      </c>
      <c r="B794" s="276"/>
      <c r="C794" s="278">
        <f>ROUND(BK60,2)</f>
        <v>0</v>
      </c>
      <c r="D794" s="276">
        <f>ROUND(BK61,0)</f>
        <v>0</v>
      </c>
      <c r="E794" s="276">
        <f>ROUND(BK62,0)</f>
        <v>0</v>
      </c>
      <c r="F794" s="276">
        <f>ROUND(BK63,0)</f>
        <v>0</v>
      </c>
      <c r="G794" s="276">
        <f>ROUND(BK64,0)</f>
        <v>0</v>
      </c>
      <c r="H794" s="276">
        <f>ROUND(BK65,0)</f>
        <v>0</v>
      </c>
      <c r="I794" s="276">
        <f>ROUND(BK66,0)</f>
        <v>1456577</v>
      </c>
      <c r="J794" s="276">
        <f>ROUND(BK67,0)</f>
        <v>0</v>
      </c>
      <c r="K794" s="276">
        <f>ROUND(BK68,0)</f>
        <v>0</v>
      </c>
      <c r="L794" s="276">
        <f>ROUND(BK69,0)</f>
        <v>0</v>
      </c>
      <c r="M794" s="276">
        <f>ROUND(BK70,0)</f>
        <v>0</v>
      </c>
      <c r="N794" s="276"/>
      <c r="O794" s="276"/>
      <c r="P794" s="276">
        <f>IF(BK76&gt;0,ROUND(BK76,0),0)</f>
        <v>0</v>
      </c>
      <c r="Q794" s="276">
        <f>IF(BK77&gt;0,ROUND(BK77,0),0)</f>
        <v>0</v>
      </c>
      <c r="R794" s="276">
        <f>IF(BK78&gt;0,ROUND(BK78,0),0)</f>
        <v>0</v>
      </c>
      <c r="S794" s="276">
        <f>IF(BK79&gt;0,ROUND(BK79,0),0)</f>
        <v>0</v>
      </c>
      <c r="T794" s="278">
        <f>IF(BK80&gt;0,ROUND(BK80,2),0)</f>
        <v>0</v>
      </c>
      <c r="U794" s="276"/>
      <c r="V794" s="277"/>
      <c r="W794" s="276"/>
      <c r="X794" s="276"/>
      <c r="Y794" s="276"/>
      <c r="Z794" s="277"/>
      <c r="AA794" s="277"/>
      <c r="AB794" s="277"/>
      <c r="AC794" s="277"/>
      <c r="AD794" s="277"/>
      <c r="AE794" s="277"/>
      <c r="AF794" s="277"/>
      <c r="AG794" s="277"/>
      <c r="AH794" s="277"/>
      <c r="AI794" s="277"/>
      <c r="AJ794" s="277"/>
      <c r="AK794" s="277"/>
      <c r="AL794" s="277"/>
      <c r="AM794" s="277"/>
      <c r="AN794" s="277"/>
      <c r="AO794" s="277"/>
      <c r="AP794" s="277"/>
      <c r="AQ794" s="277"/>
      <c r="AR794" s="277"/>
      <c r="AS794" s="277"/>
      <c r="AT794" s="277"/>
      <c r="AU794" s="277"/>
      <c r="AV794" s="277"/>
      <c r="AW794" s="277"/>
      <c r="AX794" s="277"/>
      <c r="AY794" s="277"/>
      <c r="AZ794" s="277"/>
      <c r="BA794" s="277"/>
      <c r="BB794" s="277"/>
      <c r="BC794" s="277"/>
      <c r="BD794" s="277"/>
      <c r="BE794" s="277"/>
      <c r="BF794" s="277"/>
      <c r="BG794" s="277"/>
      <c r="BH794" s="277"/>
      <c r="BI794" s="277"/>
      <c r="BJ794" s="277"/>
      <c r="BK794" s="277"/>
      <c r="BL794" s="277"/>
      <c r="BM794" s="277"/>
      <c r="BN794" s="277"/>
      <c r="BO794" s="277"/>
      <c r="BP794" s="277"/>
      <c r="BQ794" s="277"/>
      <c r="BR794" s="277"/>
      <c r="BS794" s="277"/>
      <c r="BT794" s="277"/>
      <c r="BU794" s="277"/>
      <c r="BV794" s="277"/>
      <c r="BW794" s="277"/>
      <c r="BX794" s="277"/>
      <c r="BY794" s="277"/>
      <c r="BZ794" s="277"/>
      <c r="CA794" s="277"/>
      <c r="CB794" s="277"/>
      <c r="CC794" s="277"/>
      <c r="CD794" s="277"/>
      <c r="CE794" s="277"/>
    </row>
    <row r="795" spans="1:83" ht="12.6" customHeight="1" x14ac:dyDescent="0.25">
      <c r="A795" s="209" t="str">
        <f>RIGHT($C$83,3)&amp;"*"&amp;RIGHT($C$82,4)&amp;"*"&amp;BL$55&amp;"*"&amp;"A"</f>
        <v>132*2017*8560*A</v>
      </c>
      <c r="B795" s="276"/>
      <c r="C795" s="278">
        <f>ROUND(BL60,2)</f>
        <v>0</v>
      </c>
      <c r="D795" s="276">
        <f>ROUND(BL61,0)</f>
        <v>0</v>
      </c>
      <c r="E795" s="276">
        <f>ROUND(BL62,0)</f>
        <v>0</v>
      </c>
      <c r="F795" s="276">
        <f>ROUND(BL63,0)</f>
        <v>0</v>
      </c>
      <c r="G795" s="276">
        <f>ROUND(BL64,0)</f>
        <v>22276</v>
      </c>
      <c r="H795" s="276">
        <f>ROUND(BL65,0)</f>
        <v>0</v>
      </c>
      <c r="I795" s="276">
        <f>ROUND(BL66,0)</f>
        <v>1826565</v>
      </c>
      <c r="J795" s="276">
        <f>ROUND(BL67,0)</f>
        <v>0</v>
      </c>
      <c r="K795" s="276">
        <f>ROUND(BL68,0)</f>
        <v>1808</v>
      </c>
      <c r="L795" s="276">
        <f>ROUND(BL69,0)</f>
        <v>2257</v>
      </c>
      <c r="M795" s="276">
        <f>ROUND(BL70,0)</f>
        <v>0</v>
      </c>
      <c r="N795" s="276"/>
      <c r="O795" s="276"/>
      <c r="P795" s="276">
        <f>IF(BL76&gt;0,ROUND(BL76,0),0)</f>
        <v>0</v>
      </c>
      <c r="Q795" s="276">
        <f>IF(BL77&gt;0,ROUND(BL77,0),0)</f>
        <v>0</v>
      </c>
      <c r="R795" s="276">
        <f>IF(BL78&gt;0,ROUND(BL78,0),0)</f>
        <v>0</v>
      </c>
      <c r="S795" s="276">
        <f>IF(BL79&gt;0,ROUND(BL79,0),0)</f>
        <v>0</v>
      </c>
      <c r="T795" s="278">
        <f>IF(BL80&gt;0,ROUND(BL80,2),0)</f>
        <v>0</v>
      </c>
      <c r="U795" s="276"/>
      <c r="V795" s="277"/>
      <c r="W795" s="276"/>
      <c r="X795" s="276"/>
      <c r="Y795" s="276"/>
      <c r="Z795" s="277"/>
      <c r="AA795" s="277"/>
      <c r="AB795" s="277"/>
      <c r="AC795" s="277"/>
      <c r="AD795" s="277"/>
      <c r="AE795" s="277"/>
      <c r="AF795" s="277"/>
      <c r="AG795" s="277"/>
      <c r="AH795" s="277"/>
      <c r="AI795" s="277"/>
      <c r="AJ795" s="277"/>
      <c r="AK795" s="277"/>
      <c r="AL795" s="277"/>
      <c r="AM795" s="277"/>
      <c r="AN795" s="277"/>
      <c r="AO795" s="277"/>
      <c r="AP795" s="277"/>
      <c r="AQ795" s="277"/>
      <c r="AR795" s="277"/>
      <c r="AS795" s="277"/>
      <c r="AT795" s="277"/>
      <c r="AU795" s="277"/>
      <c r="AV795" s="277"/>
      <c r="AW795" s="277"/>
      <c r="AX795" s="277"/>
      <c r="AY795" s="277"/>
      <c r="AZ795" s="277"/>
      <c r="BA795" s="277"/>
      <c r="BB795" s="277"/>
      <c r="BC795" s="277"/>
      <c r="BD795" s="277"/>
      <c r="BE795" s="277"/>
      <c r="BF795" s="277"/>
      <c r="BG795" s="277"/>
      <c r="BH795" s="277"/>
      <c r="BI795" s="277"/>
      <c r="BJ795" s="277"/>
      <c r="BK795" s="277"/>
      <c r="BL795" s="277"/>
      <c r="BM795" s="277"/>
      <c r="BN795" s="277"/>
      <c r="BO795" s="277"/>
      <c r="BP795" s="277"/>
      <c r="BQ795" s="277"/>
      <c r="BR795" s="277"/>
      <c r="BS795" s="277"/>
      <c r="BT795" s="277"/>
      <c r="BU795" s="277"/>
      <c r="BV795" s="277"/>
      <c r="BW795" s="277"/>
      <c r="BX795" s="277"/>
      <c r="BY795" s="277"/>
      <c r="BZ795" s="277"/>
      <c r="CA795" s="277"/>
      <c r="CB795" s="277"/>
      <c r="CC795" s="277"/>
      <c r="CD795" s="277"/>
      <c r="CE795" s="277"/>
    </row>
    <row r="796" spans="1:83" ht="12.6" customHeight="1" x14ac:dyDescent="0.25">
      <c r="A796" s="209" t="str">
        <f>RIGHT($C$83,3)&amp;"*"&amp;RIGHT($C$82,4)&amp;"*"&amp;BM$55&amp;"*"&amp;"A"</f>
        <v>132*2017*8590*A</v>
      </c>
      <c r="B796" s="276"/>
      <c r="C796" s="278">
        <f>ROUND(BM60,2)</f>
        <v>0</v>
      </c>
      <c r="D796" s="276">
        <f>ROUND(BM61,0)</f>
        <v>0</v>
      </c>
      <c r="E796" s="276">
        <f>ROUND(BM62,0)</f>
        <v>0</v>
      </c>
      <c r="F796" s="276">
        <f>ROUND(BM63,0)</f>
        <v>0</v>
      </c>
      <c r="G796" s="276">
        <f>ROUND(BM64,0)</f>
        <v>0</v>
      </c>
      <c r="H796" s="276">
        <f>ROUND(BM65,0)</f>
        <v>0</v>
      </c>
      <c r="I796" s="276">
        <f>ROUND(BM66,0)</f>
        <v>0</v>
      </c>
      <c r="J796" s="276">
        <f>ROUND(BM67,0)</f>
        <v>0</v>
      </c>
      <c r="K796" s="276">
        <f>ROUND(BM68,0)</f>
        <v>0</v>
      </c>
      <c r="L796" s="276">
        <f>ROUND(BM69,0)</f>
        <v>0</v>
      </c>
      <c r="M796" s="276">
        <f>ROUND(BM70,0)</f>
        <v>0</v>
      </c>
      <c r="N796" s="276"/>
      <c r="O796" s="276"/>
      <c r="P796" s="276">
        <f>IF(BM76&gt;0,ROUND(BM76,0),0)</f>
        <v>0</v>
      </c>
      <c r="Q796" s="276">
        <f>IF(BM77&gt;0,ROUND(BM77,0),0)</f>
        <v>0</v>
      </c>
      <c r="R796" s="276">
        <f>IF(BM78&gt;0,ROUND(BM78,0),0)</f>
        <v>0</v>
      </c>
      <c r="S796" s="276">
        <f>IF(BM79&gt;0,ROUND(BM79,0),0)</f>
        <v>0</v>
      </c>
      <c r="T796" s="278">
        <f>IF(BM80&gt;0,ROUND(BM80,2),0)</f>
        <v>0</v>
      </c>
      <c r="U796" s="276"/>
      <c r="V796" s="277"/>
      <c r="W796" s="276"/>
      <c r="X796" s="276"/>
      <c r="Y796" s="276"/>
      <c r="Z796" s="277"/>
      <c r="AA796" s="277"/>
      <c r="AB796" s="277"/>
      <c r="AC796" s="277"/>
      <c r="AD796" s="277"/>
      <c r="AE796" s="277"/>
      <c r="AF796" s="277"/>
      <c r="AG796" s="277"/>
      <c r="AH796" s="277"/>
      <c r="AI796" s="277"/>
      <c r="AJ796" s="277"/>
      <c r="AK796" s="277"/>
      <c r="AL796" s="277"/>
      <c r="AM796" s="277"/>
      <c r="AN796" s="277"/>
      <c r="AO796" s="277"/>
      <c r="AP796" s="277"/>
      <c r="AQ796" s="277"/>
      <c r="AR796" s="277"/>
      <c r="AS796" s="277"/>
      <c r="AT796" s="277"/>
      <c r="AU796" s="277"/>
      <c r="AV796" s="277"/>
      <c r="AW796" s="277"/>
      <c r="AX796" s="277"/>
      <c r="AY796" s="277"/>
      <c r="AZ796" s="277"/>
      <c r="BA796" s="277"/>
      <c r="BB796" s="277"/>
      <c r="BC796" s="277"/>
      <c r="BD796" s="277"/>
      <c r="BE796" s="277"/>
      <c r="BF796" s="277"/>
      <c r="BG796" s="277"/>
      <c r="BH796" s="277"/>
      <c r="BI796" s="277"/>
      <c r="BJ796" s="277"/>
      <c r="BK796" s="277"/>
      <c r="BL796" s="277"/>
      <c r="BM796" s="277"/>
      <c r="BN796" s="277"/>
      <c r="BO796" s="277"/>
      <c r="BP796" s="277"/>
      <c r="BQ796" s="277"/>
      <c r="BR796" s="277"/>
      <c r="BS796" s="277"/>
      <c r="BT796" s="277"/>
      <c r="BU796" s="277"/>
      <c r="BV796" s="277"/>
      <c r="BW796" s="277"/>
      <c r="BX796" s="277"/>
      <c r="BY796" s="277"/>
      <c r="BZ796" s="277"/>
      <c r="CA796" s="277"/>
      <c r="CB796" s="277"/>
      <c r="CC796" s="277"/>
      <c r="CD796" s="277"/>
      <c r="CE796" s="277"/>
    </row>
    <row r="797" spans="1:83" ht="12.6" customHeight="1" x14ac:dyDescent="0.25">
      <c r="A797" s="209" t="str">
        <f>RIGHT($C$83,3)&amp;"*"&amp;RIGHT($C$82,4)&amp;"*"&amp;BN$55&amp;"*"&amp;"A"</f>
        <v>132*2017*8610*A</v>
      </c>
      <c r="B797" s="276"/>
      <c r="C797" s="278">
        <f>ROUND(BN60,2)</f>
        <v>3.68</v>
      </c>
      <c r="D797" s="276">
        <f>ROUND(BN61,0)</f>
        <v>611625</v>
      </c>
      <c r="E797" s="276">
        <f>ROUND(BN62,0)</f>
        <v>90330</v>
      </c>
      <c r="F797" s="276">
        <f>ROUND(BN63,0)</f>
        <v>2182115</v>
      </c>
      <c r="G797" s="276">
        <f>ROUND(BN64,0)</f>
        <v>138582</v>
      </c>
      <c r="H797" s="276">
        <f>ROUND(BN65,0)</f>
        <v>166</v>
      </c>
      <c r="I797" s="276">
        <f>ROUND(BN66,0)</f>
        <v>2180084</v>
      </c>
      <c r="J797" s="276">
        <f>ROUND(BN67,0)</f>
        <v>323819</v>
      </c>
      <c r="K797" s="276">
        <f>ROUND(BN68,0)</f>
        <v>155102</v>
      </c>
      <c r="L797" s="276">
        <f>ROUND(BN69,0)</f>
        <v>114221</v>
      </c>
      <c r="M797" s="276">
        <f>ROUND(BN70,0)</f>
        <v>26431</v>
      </c>
      <c r="N797" s="276"/>
      <c r="O797" s="276"/>
      <c r="P797" s="276">
        <f>IF(BN76&gt;0,ROUND(BN76,0),0)</f>
        <v>19242</v>
      </c>
      <c r="Q797" s="276">
        <f>IF(BN77&gt;0,ROUND(BN77,0),0)</f>
        <v>0</v>
      </c>
      <c r="R797" s="276">
        <f>IF(BN78&gt;0,ROUND(BN78,0),0)</f>
        <v>0</v>
      </c>
      <c r="S797" s="276">
        <f>IF(BN79&gt;0,ROUND(BN79,0),0)</f>
        <v>0</v>
      </c>
      <c r="T797" s="278">
        <f>IF(BN80&gt;0,ROUND(BN80,2),0)</f>
        <v>0</v>
      </c>
      <c r="U797" s="276"/>
      <c r="V797" s="277"/>
      <c r="W797" s="276"/>
      <c r="X797" s="276"/>
      <c r="Y797" s="276"/>
      <c r="Z797" s="277"/>
      <c r="AA797" s="277"/>
      <c r="AB797" s="277"/>
      <c r="AC797" s="277"/>
      <c r="AD797" s="277"/>
      <c r="AE797" s="277"/>
      <c r="AF797" s="277"/>
      <c r="AG797" s="277"/>
      <c r="AH797" s="277"/>
      <c r="AI797" s="277"/>
      <c r="AJ797" s="277"/>
      <c r="AK797" s="277"/>
      <c r="AL797" s="277"/>
      <c r="AM797" s="277"/>
      <c r="AN797" s="277"/>
      <c r="AO797" s="277"/>
      <c r="AP797" s="277"/>
      <c r="AQ797" s="277"/>
      <c r="AR797" s="277"/>
      <c r="AS797" s="277"/>
      <c r="AT797" s="277"/>
      <c r="AU797" s="277"/>
      <c r="AV797" s="277"/>
      <c r="AW797" s="277"/>
      <c r="AX797" s="277"/>
      <c r="AY797" s="277"/>
      <c r="AZ797" s="277"/>
      <c r="BA797" s="277"/>
      <c r="BB797" s="277"/>
      <c r="BC797" s="277"/>
      <c r="BD797" s="277"/>
      <c r="BE797" s="277"/>
      <c r="BF797" s="277"/>
      <c r="BG797" s="277"/>
      <c r="BH797" s="277"/>
      <c r="BI797" s="277"/>
      <c r="BJ797" s="277"/>
      <c r="BK797" s="277"/>
      <c r="BL797" s="277"/>
      <c r="BM797" s="277"/>
      <c r="BN797" s="277"/>
      <c r="BO797" s="277"/>
      <c r="BP797" s="277"/>
      <c r="BQ797" s="277"/>
      <c r="BR797" s="277"/>
      <c r="BS797" s="277"/>
      <c r="BT797" s="277"/>
      <c r="BU797" s="277"/>
      <c r="BV797" s="277"/>
      <c r="BW797" s="277"/>
      <c r="BX797" s="277"/>
      <c r="BY797" s="277"/>
      <c r="BZ797" s="277"/>
      <c r="CA797" s="277"/>
      <c r="CB797" s="277"/>
      <c r="CC797" s="277"/>
      <c r="CD797" s="277"/>
      <c r="CE797" s="277"/>
    </row>
    <row r="798" spans="1:83" ht="12.6" customHeight="1" x14ac:dyDescent="0.25">
      <c r="A798" s="209" t="str">
        <f>RIGHT($C$83,3)&amp;"*"&amp;RIGHT($C$82,4)&amp;"*"&amp;BO$55&amp;"*"&amp;"A"</f>
        <v>132*2017*8620*A</v>
      </c>
      <c r="B798" s="276"/>
      <c r="C798" s="278">
        <f>ROUND(BO60,2)</f>
        <v>0</v>
      </c>
      <c r="D798" s="276">
        <f>ROUND(BO61,0)</f>
        <v>0</v>
      </c>
      <c r="E798" s="276">
        <f>ROUND(BO62,0)</f>
        <v>0</v>
      </c>
      <c r="F798" s="276">
        <f>ROUND(BO63,0)</f>
        <v>0</v>
      </c>
      <c r="G798" s="276">
        <f>ROUND(BO64,0)</f>
        <v>0</v>
      </c>
      <c r="H798" s="276">
        <f>ROUND(BO65,0)</f>
        <v>0</v>
      </c>
      <c r="I798" s="276">
        <f>ROUND(BO66,0)</f>
        <v>189904</v>
      </c>
      <c r="J798" s="276">
        <f>ROUND(BO67,0)</f>
        <v>0</v>
      </c>
      <c r="K798" s="276">
        <f>ROUND(BO68,0)</f>
        <v>0</v>
      </c>
      <c r="L798" s="276">
        <f>ROUND(BO69,0)</f>
        <v>0</v>
      </c>
      <c r="M798" s="276">
        <f>ROUND(BO70,0)</f>
        <v>0</v>
      </c>
      <c r="N798" s="276"/>
      <c r="O798" s="276"/>
      <c r="P798" s="276">
        <f>IF(BO76&gt;0,ROUND(BO76,0),0)</f>
        <v>0</v>
      </c>
      <c r="Q798" s="276">
        <f>IF(BO77&gt;0,ROUND(BO77,0),0)</f>
        <v>0</v>
      </c>
      <c r="R798" s="276">
        <f>IF(BO78&gt;0,ROUND(BO78,0),0)</f>
        <v>0</v>
      </c>
      <c r="S798" s="276">
        <f>IF(BO79&gt;0,ROUND(BO79,0),0)</f>
        <v>0</v>
      </c>
      <c r="T798" s="278">
        <f>IF(BO80&gt;0,ROUND(BO80,2),0)</f>
        <v>0</v>
      </c>
      <c r="U798" s="276"/>
      <c r="V798" s="277"/>
      <c r="W798" s="276"/>
      <c r="X798" s="276"/>
      <c r="Y798" s="276"/>
      <c r="Z798" s="277"/>
      <c r="AA798" s="277"/>
      <c r="AB798" s="277"/>
      <c r="AC798" s="277"/>
      <c r="AD798" s="277"/>
      <c r="AE798" s="277"/>
      <c r="AF798" s="277"/>
      <c r="AG798" s="277"/>
      <c r="AH798" s="277"/>
      <c r="AI798" s="277"/>
      <c r="AJ798" s="277"/>
      <c r="AK798" s="277"/>
      <c r="AL798" s="277"/>
      <c r="AM798" s="277"/>
      <c r="AN798" s="277"/>
      <c r="AO798" s="277"/>
      <c r="AP798" s="277"/>
      <c r="AQ798" s="277"/>
      <c r="AR798" s="277"/>
      <c r="AS798" s="277"/>
      <c r="AT798" s="277"/>
      <c r="AU798" s="277"/>
      <c r="AV798" s="277"/>
      <c r="AW798" s="277"/>
      <c r="AX798" s="277"/>
      <c r="AY798" s="277"/>
      <c r="AZ798" s="277"/>
      <c r="BA798" s="277"/>
      <c r="BB798" s="277"/>
      <c r="BC798" s="277"/>
      <c r="BD798" s="277"/>
      <c r="BE798" s="277"/>
      <c r="BF798" s="277"/>
      <c r="BG798" s="277"/>
      <c r="BH798" s="277"/>
      <c r="BI798" s="277"/>
      <c r="BJ798" s="277"/>
      <c r="BK798" s="277"/>
      <c r="BL798" s="277"/>
      <c r="BM798" s="277"/>
      <c r="BN798" s="277"/>
      <c r="BO798" s="277"/>
      <c r="BP798" s="277"/>
      <c r="BQ798" s="277"/>
      <c r="BR798" s="277"/>
      <c r="BS798" s="277"/>
      <c r="BT798" s="277"/>
      <c r="BU798" s="277"/>
      <c r="BV798" s="277"/>
      <c r="BW798" s="277"/>
      <c r="BX798" s="277"/>
      <c r="BY798" s="277"/>
      <c r="BZ798" s="277"/>
      <c r="CA798" s="277"/>
      <c r="CB798" s="277"/>
      <c r="CC798" s="277"/>
      <c r="CD798" s="277"/>
      <c r="CE798" s="277"/>
    </row>
    <row r="799" spans="1:83" ht="12.6" customHeight="1" x14ac:dyDescent="0.25">
      <c r="A799" s="209" t="str">
        <f>RIGHT($C$83,3)&amp;"*"&amp;RIGHT($C$82,4)&amp;"*"&amp;BP$55&amp;"*"&amp;"A"</f>
        <v>132*2017*8630*A</v>
      </c>
      <c r="B799" s="276"/>
      <c r="C799" s="278">
        <f>ROUND(BP60,2)</f>
        <v>0</v>
      </c>
      <c r="D799" s="276">
        <f>ROUND(BP61,0)</f>
        <v>0</v>
      </c>
      <c r="E799" s="276">
        <f>ROUND(BP62,0)</f>
        <v>0</v>
      </c>
      <c r="F799" s="276">
        <f>ROUND(BP63,0)</f>
        <v>0</v>
      </c>
      <c r="G799" s="276">
        <f>ROUND(BP64,0)</f>
        <v>0</v>
      </c>
      <c r="H799" s="276">
        <f>ROUND(BP65,0)</f>
        <v>0</v>
      </c>
      <c r="I799" s="276">
        <f>ROUND(BP66,0)</f>
        <v>1221173</v>
      </c>
      <c r="J799" s="276">
        <f>ROUND(BP67,0)</f>
        <v>0</v>
      </c>
      <c r="K799" s="276">
        <f>ROUND(BP68,0)</f>
        <v>0</v>
      </c>
      <c r="L799" s="276">
        <f>ROUND(BP69,0)</f>
        <v>0</v>
      </c>
      <c r="M799" s="276">
        <f>ROUND(BP70,0)</f>
        <v>0</v>
      </c>
      <c r="N799" s="276"/>
      <c r="O799" s="276"/>
      <c r="P799" s="276">
        <f>IF(BP76&gt;0,ROUND(BP76,0),0)</f>
        <v>0</v>
      </c>
      <c r="Q799" s="276">
        <f>IF(BP77&gt;0,ROUND(BP77,0),0)</f>
        <v>0</v>
      </c>
      <c r="R799" s="276">
        <f>IF(BP78&gt;0,ROUND(BP78,0),0)</f>
        <v>0</v>
      </c>
      <c r="S799" s="276">
        <f>IF(BP79&gt;0,ROUND(BP79,0),0)</f>
        <v>0</v>
      </c>
      <c r="T799" s="278">
        <f>IF(BP80&gt;0,ROUND(BP80,2),0)</f>
        <v>0</v>
      </c>
      <c r="U799" s="276"/>
      <c r="V799" s="277"/>
      <c r="W799" s="276"/>
      <c r="X799" s="276"/>
      <c r="Y799" s="276"/>
      <c r="Z799" s="277"/>
      <c r="AA799" s="277"/>
      <c r="AB799" s="277"/>
      <c r="AC799" s="277"/>
      <c r="AD799" s="277"/>
      <c r="AE799" s="277"/>
      <c r="AF799" s="277"/>
      <c r="AG799" s="277"/>
      <c r="AH799" s="277"/>
      <c r="AI799" s="277"/>
      <c r="AJ799" s="277"/>
      <c r="AK799" s="277"/>
      <c r="AL799" s="277"/>
      <c r="AM799" s="277"/>
      <c r="AN799" s="277"/>
      <c r="AO799" s="277"/>
      <c r="AP799" s="277"/>
      <c r="AQ799" s="277"/>
      <c r="AR799" s="277"/>
      <c r="AS799" s="277"/>
      <c r="AT799" s="277"/>
      <c r="AU799" s="277"/>
      <c r="AV799" s="277"/>
      <c r="AW799" s="277"/>
      <c r="AX799" s="277"/>
      <c r="AY799" s="277"/>
      <c r="AZ799" s="277"/>
      <c r="BA799" s="277"/>
      <c r="BB799" s="277"/>
      <c r="BC799" s="277"/>
      <c r="BD799" s="277"/>
      <c r="BE799" s="277"/>
      <c r="BF799" s="277"/>
      <c r="BG799" s="277"/>
      <c r="BH799" s="277"/>
      <c r="BI799" s="277"/>
      <c r="BJ799" s="277"/>
      <c r="BK799" s="277"/>
      <c r="BL799" s="277"/>
      <c r="BM799" s="277"/>
      <c r="BN799" s="277"/>
      <c r="BO799" s="277"/>
      <c r="BP799" s="277"/>
      <c r="BQ799" s="277"/>
      <c r="BR799" s="277"/>
      <c r="BS799" s="277"/>
      <c r="BT799" s="277"/>
      <c r="BU799" s="277"/>
      <c r="BV799" s="277"/>
      <c r="BW799" s="277"/>
      <c r="BX799" s="277"/>
      <c r="BY799" s="277"/>
      <c r="BZ799" s="277"/>
      <c r="CA799" s="277"/>
      <c r="CB799" s="277"/>
      <c r="CC799" s="277"/>
      <c r="CD799" s="277"/>
      <c r="CE799" s="277"/>
    </row>
    <row r="800" spans="1:83" ht="12.6" customHeight="1" x14ac:dyDescent="0.25">
      <c r="A800" s="209" t="str">
        <f>RIGHT($C$83,3)&amp;"*"&amp;RIGHT($C$82,4)&amp;"*"&amp;BQ$55&amp;"*"&amp;"A"</f>
        <v>132*2017*8640*A</v>
      </c>
      <c r="B800" s="276"/>
      <c r="C800" s="278">
        <f>ROUND(BQ60,2)</f>
        <v>0</v>
      </c>
      <c r="D800" s="276">
        <f>ROUND(BQ61,0)</f>
        <v>0</v>
      </c>
      <c r="E800" s="276">
        <f>ROUND(BQ62,0)</f>
        <v>0</v>
      </c>
      <c r="F800" s="276">
        <f>ROUND(BQ63,0)</f>
        <v>0</v>
      </c>
      <c r="G800" s="276">
        <f>ROUND(BQ64,0)</f>
        <v>0</v>
      </c>
      <c r="H800" s="276">
        <f>ROUND(BQ65,0)</f>
        <v>0</v>
      </c>
      <c r="I800" s="276">
        <f>ROUND(BQ66,0)</f>
        <v>0</v>
      </c>
      <c r="J800" s="276">
        <f>ROUND(BQ67,0)</f>
        <v>0</v>
      </c>
      <c r="K800" s="276">
        <f>ROUND(BQ68,0)</f>
        <v>0</v>
      </c>
      <c r="L800" s="276">
        <f>ROUND(BQ69,0)</f>
        <v>0</v>
      </c>
      <c r="M800" s="276">
        <f>ROUND(BQ70,0)</f>
        <v>0</v>
      </c>
      <c r="N800" s="276"/>
      <c r="O800" s="276"/>
      <c r="P800" s="276">
        <f>IF(BQ76&gt;0,ROUND(BQ76,0),0)</f>
        <v>0</v>
      </c>
      <c r="Q800" s="276">
        <f>IF(BQ77&gt;0,ROUND(BQ77,0),0)</f>
        <v>0</v>
      </c>
      <c r="R800" s="276">
        <f>IF(BQ78&gt;0,ROUND(BQ78,0),0)</f>
        <v>0</v>
      </c>
      <c r="S800" s="276">
        <f>IF(BQ79&gt;0,ROUND(BQ79,0),0)</f>
        <v>0</v>
      </c>
      <c r="T800" s="278">
        <f>IF(BQ80&gt;0,ROUND(BQ80,2),0)</f>
        <v>0</v>
      </c>
      <c r="U800" s="276"/>
      <c r="V800" s="277"/>
      <c r="W800" s="276"/>
      <c r="X800" s="276"/>
      <c r="Y800" s="276"/>
      <c r="Z800" s="277"/>
      <c r="AA800" s="277"/>
      <c r="AB800" s="277"/>
      <c r="AC800" s="277"/>
      <c r="AD800" s="277"/>
      <c r="AE800" s="277"/>
      <c r="AF800" s="277"/>
      <c r="AG800" s="277"/>
      <c r="AH800" s="277"/>
      <c r="AI800" s="277"/>
      <c r="AJ800" s="277"/>
      <c r="AK800" s="277"/>
      <c r="AL800" s="277"/>
      <c r="AM800" s="277"/>
      <c r="AN800" s="277"/>
      <c r="AO800" s="277"/>
      <c r="AP800" s="277"/>
      <c r="AQ800" s="277"/>
      <c r="AR800" s="277"/>
      <c r="AS800" s="277"/>
      <c r="AT800" s="277"/>
      <c r="AU800" s="277"/>
      <c r="AV800" s="277"/>
      <c r="AW800" s="277"/>
      <c r="AX800" s="277"/>
      <c r="AY800" s="277"/>
      <c r="AZ800" s="277"/>
      <c r="BA800" s="277"/>
      <c r="BB800" s="277"/>
      <c r="BC800" s="277"/>
      <c r="BD800" s="277"/>
      <c r="BE800" s="277"/>
      <c r="BF800" s="277"/>
      <c r="BG800" s="277"/>
      <c r="BH800" s="277"/>
      <c r="BI800" s="277"/>
      <c r="BJ800" s="277"/>
      <c r="BK800" s="277"/>
      <c r="BL800" s="277"/>
      <c r="BM800" s="277"/>
      <c r="BN800" s="277"/>
      <c r="BO800" s="277"/>
      <c r="BP800" s="277"/>
      <c r="BQ800" s="277"/>
      <c r="BR800" s="277"/>
      <c r="BS800" s="277"/>
      <c r="BT800" s="277"/>
      <c r="BU800" s="277"/>
      <c r="BV800" s="277"/>
      <c r="BW800" s="277"/>
      <c r="BX800" s="277"/>
      <c r="BY800" s="277"/>
      <c r="BZ800" s="277"/>
      <c r="CA800" s="277"/>
      <c r="CB800" s="277"/>
      <c r="CC800" s="277"/>
      <c r="CD800" s="277"/>
      <c r="CE800" s="277"/>
    </row>
    <row r="801" spans="1:83" ht="12.6" customHeight="1" x14ac:dyDescent="0.25">
      <c r="A801" s="209" t="str">
        <f>RIGHT($C$83,3)&amp;"*"&amp;RIGHT($C$82,4)&amp;"*"&amp;BR$55&amp;"*"&amp;"A"</f>
        <v>132*2017*8650*A</v>
      </c>
      <c r="B801" s="276"/>
      <c r="C801" s="278">
        <f>ROUND(BR60,2)</f>
        <v>0</v>
      </c>
      <c r="D801" s="276">
        <f>ROUND(BR61,0)</f>
        <v>0</v>
      </c>
      <c r="E801" s="276">
        <f>ROUND(BR62,0)</f>
        <v>-43</v>
      </c>
      <c r="F801" s="276">
        <f>ROUND(BR63,0)</f>
        <v>0</v>
      </c>
      <c r="G801" s="276">
        <f>ROUND(BR64,0)</f>
        <v>0</v>
      </c>
      <c r="H801" s="276">
        <f>ROUND(BR65,0)</f>
        <v>0</v>
      </c>
      <c r="I801" s="276">
        <f>ROUND(BR66,0)</f>
        <v>406483</v>
      </c>
      <c r="J801" s="276">
        <f>ROUND(BR67,0)</f>
        <v>20715</v>
      </c>
      <c r="K801" s="276">
        <f>ROUND(BR68,0)</f>
        <v>0</v>
      </c>
      <c r="L801" s="276">
        <f>ROUND(BR69,0)</f>
        <v>0</v>
      </c>
      <c r="M801" s="276">
        <f>ROUND(BR70,0)</f>
        <v>0</v>
      </c>
      <c r="N801" s="276"/>
      <c r="O801" s="276"/>
      <c r="P801" s="276">
        <f>IF(BR76&gt;0,ROUND(BR76,0),0)</f>
        <v>1269</v>
      </c>
      <c r="Q801" s="276">
        <f>IF(BR77&gt;0,ROUND(BR77,0),0)</f>
        <v>0</v>
      </c>
      <c r="R801" s="276">
        <f>IF(BR78&gt;0,ROUND(BR78,0),0)</f>
        <v>0</v>
      </c>
      <c r="S801" s="276">
        <f>IF(BR79&gt;0,ROUND(BR79,0),0)</f>
        <v>0</v>
      </c>
      <c r="T801" s="278">
        <f>IF(BR80&gt;0,ROUND(BR80,2),0)</f>
        <v>0</v>
      </c>
      <c r="U801" s="276"/>
      <c r="V801" s="277"/>
      <c r="W801" s="276"/>
      <c r="X801" s="276"/>
      <c r="Y801" s="276"/>
      <c r="Z801" s="277"/>
      <c r="AA801" s="277"/>
      <c r="AB801" s="277"/>
      <c r="AC801" s="277"/>
      <c r="AD801" s="277"/>
      <c r="AE801" s="277"/>
      <c r="AF801" s="277"/>
      <c r="AG801" s="277"/>
      <c r="AH801" s="277"/>
      <c r="AI801" s="277"/>
      <c r="AJ801" s="277"/>
      <c r="AK801" s="277"/>
      <c r="AL801" s="277"/>
      <c r="AM801" s="277"/>
      <c r="AN801" s="277"/>
      <c r="AO801" s="277"/>
      <c r="AP801" s="277"/>
      <c r="AQ801" s="277"/>
      <c r="AR801" s="277"/>
      <c r="AS801" s="277"/>
      <c r="AT801" s="277"/>
      <c r="AU801" s="277"/>
      <c r="AV801" s="277"/>
      <c r="AW801" s="277"/>
      <c r="AX801" s="277"/>
      <c r="AY801" s="277"/>
      <c r="AZ801" s="277"/>
      <c r="BA801" s="277"/>
      <c r="BB801" s="277"/>
      <c r="BC801" s="277"/>
      <c r="BD801" s="277"/>
      <c r="BE801" s="277"/>
      <c r="BF801" s="277"/>
      <c r="BG801" s="277"/>
      <c r="BH801" s="277"/>
      <c r="BI801" s="277"/>
      <c r="BJ801" s="277"/>
      <c r="BK801" s="277"/>
      <c r="BL801" s="277"/>
      <c r="BM801" s="277"/>
      <c r="BN801" s="277"/>
      <c r="BO801" s="277"/>
      <c r="BP801" s="277"/>
      <c r="BQ801" s="277"/>
      <c r="BR801" s="277"/>
      <c r="BS801" s="277"/>
      <c r="BT801" s="277"/>
      <c r="BU801" s="277"/>
      <c r="BV801" s="277"/>
      <c r="BW801" s="277"/>
      <c r="BX801" s="277"/>
      <c r="BY801" s="277"/>
      <c r="BZ801" s="277"/>
      <c r="CA801" s="277"/>
      <c r="CB801" s="277"/>
      <c r="CC801" s="277"/>
      <c r="CD801" s="277"/>
      <c r="CE801" s="277"/>
    </row>
    <row r="802" spans="1:83" ht="12.6" customHeight="1" x14ac:dyDescent="0.25">
      <c r="A802" s="209" t="str">
        <f>RIGHT($C$83,3)&amp;"*"&amp;RIGHT($C$82,4)&amp;"*"&amp;BS$55&amp;"*"&amp;"A"</f>
        <v>132*2017*8660*A</v>
      </c>
      <c r="B802" s="276"/>
      <c r="C802" s="278">
        <f>ROUND(BS60,2)</f>
        <v>0</v>
      </c>
      <c r="D802" s="276">
        <f>ROUND(BS61,0)</f>
        <v>0</v>
      </c>
      <c r="E802" s="276">
        <f>ROUND(BS62,0)</f>
        <v>0</v>
      </c>
      <c r="F802" s="276">
        <f>ROUND(BS63,0)</f>
        <v>0</v>
      </c>
      <c r="G802" s="276">
        <f>ROUND(BS64,0)</f>
        <v>0</v>
      </c>
      <c r="H802" s="276">
        <f>ROUND(BS65,0)</f>
        <v>0</v>
      </c>
      <c r="I802" s="276">
        <f>ROUND(BS66,0)</f>
        <v>61247</v>
      </c>
      <c r="J802" s="276">
        <f>ROUND(BS67,0)</f>
        <v>0</v>
      </c>
      <c r="K802" s="276">
        <f>ROUND(BS68,0)</f>
        <v>0</v>
      </c>
      <c r="L802" s="276">
        <f>ROUND(BS69,0)</f>
        <v>0</v>
      </c>
      <c r="M802" s="276">
        <f>ROUND(BS70,0)</f>
        <v>0</v>
      </c>
      <c r="N802" s="276"/>
      <c r="O802" s="276"/>
      <c r="P802" s="276">
        <f>IF(BS76&gt;0,ROUND(BS76,0),0)</f>
        <v>0</v>
      </c>
      <c r="Q802" s="276">
        <f>IF(BS77&gt;0,ROUND(BS77,0),0)</f>
        <v>0</v>
      </c>
      <c r="R802" s="276">
        <f>IF(BS78&gt;0,ROUND(BS78,0),0)</f>
        <v>0</v>
      </c>
      <c r="S802" s="276">
        <f>IF(BS79&gt;0,ROUND(BS79,0),0)</f>
        <v>0</v>
      </c>
      <c r="T802" s="278">
        <f>IF(BS80&gt;0,ROUND(BS80,2),0)</f>
        <v>0</v>
      </c>
      <c r="U802" s="276"/>
      <c r="V802" s="277"/>
      <c r="W802" s="276"/>
      <c r="X802" s="276"/>
      <c r="Y802" s="276"/>
      <c r="Z802" s="277"/>
      <c r="AA802" s="277"/>
      <c r="AB802" s="277"/>
      <c r="AC802" s="277"/>
      <c r="AD802" s="277"/>
      <c r="AE802" s="277"/>
      <c r="AF802" s="277"/>
      <c r="AG802" s="277"/>
      <c r="AH802" s="277"/>
      <c r="AI802" s="277"/>
      <c r="AJ802" s="277"/>
      <c r="AK802" s="277"/>
      <c r="AL802" s="277"/>
      <c r="AM802" s="277"/>
      <c r="AN802" s="277"/>
      <c r="AO802" s="277"/>
      <c r="AP802" s="277"/>
      <c r="AQ802" s="277"/>
      <c r="AR802" s="277"/>
      <c r="AS802" s="277"/>
      <c r="AT802" s="277"/>
      <c r="AU802" s="277"/>
      <c r="AV802" s="277"/>
      <c r="AW802" s="277"/>
      <c r="AX802" s="277"/>
      <c r="AY802" s="277"/>
      <c r="AZ802" s="277"/>
      <c r="BA802" s="277"/>
      <c r="BB802" s="277"/>
      <c r="BC802" s="277"/>
      <c r="BD802" s="277"/>
      <c r="BE802" s="277"/>
      <c r="BF802" s="277"/>
      <c r="BG802" s="277"/>
      <c r="BH802" s="277"/>
      <c r="BI802" s="277"/>
      <c r="BJ802" s="277"/>
      <c r="BK802" s="277"/>
      <c r="BL802" s="277"/>
      <c r="BM802" s="277"/>
      <c r="BN802" s="277"/>
      <c r="BO802" s="277"/>
      <c r="BP802" s="277"/>
      <c r="BQ802" s="277"/>
      <c r="BR802" s="277"/>
      <c r="BS802" s="277"/>
      <c r="BT802" s="277"/>
      <c r="BU802" s="277"/>
      <c r="BV802" s="277"/>
      <c r="BW802" s="277"/>
      <c r="BX802" s="277"/>
      <c r="BY802" s="277"/>
      <c r="BZ802" s="277"/>
      <c r="CA802" s="277"/>
      <c r="CB802" s="277"/>
      <c r="CC802" s="277"/>
      <c r="CD802" s="277"/>
      <c r="CE802" s="277"/>
    </row>
    <row r="803" spans="1:83" ht="12.6" customHeight="1" x14ac:dyDescent="0.25">
      <c r="A803" s="209" t="str">
        <f>RIGHT($C$83,3)&amp;"*"&amp;RIGHT($C$82,4)&amp;"*"&amp;BT$55&amp;"*"&amp;"A"</f>
        <v>132*2017*8670*A</v>
      </c>
      <c r="B803" s="276"/>
      <c r="C803" s="278">
        <f>ROUND(BT60,2)</f>
        <v>0</v>
      </c>
      <c r="D803" s="276">
        <f>ROUND(BT61,0)</f>
        <v>0</v>
      </c>
      <c r="E803" s="276">
        <f>ROUND(BT62,0)</f>
        <v>0</v>
      </c>
      <c r="F803" s="276">
        <f>ROUND(BT63,0)</f>
        <v>0</v>
      </c>
      <c r="G803" s="276">
        <f>ROUND(BT64,0)</f>
        <v>0</v>
      </c>
      <c r="H803" s="276">
        <f>ROUND(BT65,0)</f>
        <v>0</v>
      </c>
      <c r="I803" s="276">
        <f>ROUND(BT66,0)</f>
        <v>96275</v>
      </c>
      <c r="J803" s="276">
        <f>ROUND(BT67,0)</f>
        <v>0</v>
      </c>
      <c r="K803" s="276">
        <f>ROUND(BT68,0)</f>
        <v>0</v>
      </c>
      <c r="L803" s="276">
        <f>ROUND(BT69,0)</f>
        <v>0</v>
      </c>
      <c r="M803" s="276">
        <f>ROUND(BT70,0)</f>
        <v>0</v>
      </c>
      <c r="N803" s="276"/>
      <c r="O803" s="276"/>
      <c r="P803" s="276">
        <f>IF(BT76&gt;0,ROUND(BT76,0),0)</f>
        <v>0</v>
      </c>
      <c r="Q803" s="276">
        <f>IF(BT77&gt;0,ROUND(BT77,0),0)</f>
        <v>0</v>
      </c>
      <c r="R803" s="276">
        <f>IF(BT78&gt;0,ROUND(BT78,0),0)</f>
        <v>0</v>
      </c>
      <c r="S803" s="276">
        <f>IF(BT79&gt;0,ROUND(BT79,0),0)</f>
        <v>0</v>
      </c>
      <c r="T803" s="278">
        <f>IF(BT80&gt;0,ROUND(BT80,2),0)</f>
        <v>0</v>
      </c>
      <c r="U803" s="276"/>
      <c r="V803" s="277"/>
      <c r="W803" s="276"/>
      <c r="X803" s="276"/>
      <c r="Y803" s="276"/>
      <c r="Z803" s="277"/>
      <c r="AA803" s="277"/>
      <c r="AB803" s="277"/>
      <c r="AC803" s="277"/>
      <c r="AD803" s="277"/>
      <c r="AE803" s="277"/>
      <c r="AF803" s="277"/>
      <c r="AG803" s="277"/>
      <c r="AH803" s="277"/>
      <c r="AI803" s="277"/>
      <c r="AJ803" s="277"/>
      <c r="AK803" s="277"/>
      <c r="AL803" s="277"/>
      <c r="AM803" s="277"/>
      <c r="AN803" s="277"/>
      <c r="AO803" s="277"/>
      <c r="AP803" s="277"/>
      <c r="AQ803" s="277"/>
      <c r="AR803" s="277"/>
      <c r="AS803" s="277"/>
      <c r="AT803" s="277"/>
      <c r="AU803" s="277"/>
      <c r="AV803" s="277"/>
      <c r="AW803" s="277"/>
      <c r="AX803" s="277"/>
      <c r="AY803" s="277"/>
      <c r="AZ803" s="277"/>
      <c r="BA803" s="277"/>
      <c r="BB803" s="277"/>
      <c r="BC803" s="277"/>
      <c r="BD803" s="277"/>
      <c r="BE803" s="277"/>
      <c r="BF803" s="277"/>
      <c r="BG803" s="277"/>
      <c r="BH803" s="277"/>
      <c r="BI803" s="277"/>
      <c r="BJ803" s="277"/>
      <c r="BK803" s="277"/>
      <c r="BL803" s="277"/>
      <c r="BM803" s="277"/>
      <c r="BN803" s="277"/>
      <c r="BO803" s="277"/>
      <c r="BP803" s="277"/>
      <c r="BQ803" s="277"/>
      <c r="BR803" s="277"/>
      <c r="BS803" s="277"/>
      <c r="BT803" s="277"/>
      <c r="BU803" s="277"/>
      <c r="BV803" s="277"/>
      <c r="BW803" s="277"/>
      <c r="BX803" s="277"/>
      <c r="BY803" s="277"/>
      <c r="BZ803" s="277"/>
      <c r="CA803" s="277"/>
      <c r="CB803" s="277"/>
      <c r="CC803" s="277"/>
      <c r="CD803" s="277"/>
      <c r="CE803" s="277"/>
    </row>
    <row r="804" spans="1:83" ht="12.6" customHeight="1" x14ac:dyDescent="0.25">
      <c r="A804" s="209" t="str">
        <f>RIGHT($C$83,3)&amp;"*"&amp;RIGHT($C$82,4)&amp;"*"&amp;BU$55&amp;"*"&amp;"A"</f>
        <v>132*2017*8680*A</v>
      </c>
      <c r="B804" s="276"/>
      <c r="C804" s="278">
        <f>ROUND(BU60,2)</f>
        <v>0</v>
      </c>
      <c r="D804" s="276">
        <f>ROUND(BU61,0)</f>
        <v>0</v>
      </c>
      <c r="E804" s="276">
        <f>ROUND(BU62,0)</f>
        <v>0</v>
      </c>
      <c r="F804" s="276">
        <f>ROUND(BU63,0)</f>
        <v>0</v>
      </c>
      <c r="G804" s="276">
        <f>ROUND(BU64,0)</f>
        <v>0</v>
      </c>
      <c r="H804" s="276">
        <f>ROUND(BU65,0)</f>
        <v>0</v>
      </c>
      <c r="I804" s="276">
        <f>ROUND(BU66,0)</f>
        <v>22917</v>
      </c>
      <c r="J804" s="276">
        <f>ROUND(BU67,0)</f>
        <v>0</v>
      </c>
      <c r="K804" s="276">
        <f>ROUND(BU68,0)</f>
        <v>0</v>
      </c>
      <c r="L804" s="276">
        <f>ROUND(BU69,0)</f>
        <v>0</v>
      </c>
      <c r="M804" s="276">
        <f>ROUND(BU70,0)</f>
        <v>0</v>
      </c>
      <c r="N804" s="276"/>
      <c r="O804" s="276"/>
      <c r="P804" s="276">
        <f>IF(BU76&gt;0,ROUND(BU76,0),0)</f>
        <v>0</v>
      </c>
      <c r="Q804" s="276">
        <f>IF(BU77&gt;0,ROUND(BU77,0),0)</f>
        <v>0</v>
      </c>
      <c r="R804" s="276">
        <f>IF(BU78&gt;0,ROUND(BU78,0),0)</f>
        <v>0</v>
      </c>
      <c r="S804" s="276">
        <f>IF(BU79&gt;0,ROUND(BU79,0),0)</f>
        <v>0</v>
      </c>
      <c r="T804" s="278">
        <f>IF(BU80&gt;0,ROUND(BU80,2),0)</f>
        <v>0</v>
      </c>
      <c r="U804" s="276"/>
      <c r="V804" s="277"/>
      <c r="W804" s="276"/>
      <c r="X804" s="276"/>
      <c r="Y804" s="276"/>
      <c r="Z804" s="277"/>
      <c r="AA804" s="277"/>
      <c r="AB804" s="277"/>
      <c r="AC804" s="277"/>
      <c r="AD804" s="277"/>
      <c r="AE804" s="277"/>
      <c r="AF804" s="277"/>
      <c r="AG804" s="277"/>
      <c r="AH804" s="277"/>
      <c r="AI804" s="277"/>
      <c r="AJ804" s="277"/>
      <c r="AK804" s="277"/>
      <c r="AL804" s="277"/>
      <c r="AM804" s="277"/>
      <c r="AN804" s="277"/>
      <c r="AO804" s="277"/>
      <c r="AP804" s="277"/>
      <c r="AQ804" s="277"/>
      <c r="AR804" s="277"/>
      <c r="AS804" s="277"/>
      <c r="AT804" s="277"/>
      <c r="AU804" s="277"/>
      <c r="AV804" s="277"/>
      <c r="AW804" s="277"/>
      <c r="AX804" s="277"/>
      <c r="AY804" s="277"/>
      <c r="AZ804" s="277"/>
      <c r="BA804" s="277"/>
      <c r="BB804" s="277"/>
      <c r="BC804" s="277"/>
      <c r="BD804" s="277"/>
      <c r="BE804" s="277"/>
      <c r="BF804" s="277"/>
      <c r="BG804" s="277"/>
      <c r="BH804" s="277"/>
      <c r="BI804" s="277"/>
      <c r="BJ804" s="277"/>
      <c r="BK804" s="277"/>
      <c r="BL804" s="277"/>
      <c r="BM804" s="277"/>
      <c r="BN804" s="277"/>
      <c r="BO804" s="277"/>
      <c r="BP804" s="277"/>
      <c r="BQ804" s="277"/>
      <c r="BR804" s="277"/>
      <c r="BS804" s="277"/>
      <c r="BT804" s="277"/>
      <c r="BU804" s="277"/>
      <c r="BV804" s="277"/>
      <c r="BW804" s="277"/>
      <c r="BX804" s="277"/>
      <c r="BY804" s="277"/>
      <c r="BZ804" s="277"/>
      <c r="CA804" s="277"/>
      <c r="CB804" s="277"/>
      <c r="CC804" s="277"/>
      <c r="CD804" s="277"/>
      <c r="CE804" s="277"/>
    </row>
    <row r="805" spans="1:83" ht="12.6" customHeight="1" x14ac:dyDescent="0.25">
      <c r="A805" s="209" t="str">
        <f>RIGHT($C$83,3)&amp;"*"&amp;RIGHT($C$82,4)&amp;"*"&amp;BV$55&amp;"*"&amp;"A"</f>
        <v>132*2017*8690*A</v>
      </c>
      <c r="B805" s="276"/>
      <c r="C805" s="278">
        <f>ROUND(BV60,2)</f>
        <v>0</v>
      </c>
      <c r="D805" s="276">
        <f>ROUND(BV61,0)</f>
        <v>0</v>
      </c>
      <c r="E805" s="276">
        <f>ROUND(BV62,0)</f>
        <v>0</v>
      </c>
      <c r="F805" s="276">
        <f>ROUND(BV63,0)</f>
        <v>0</v>
      </c>
      <c r="G805" s="276">
        <f>ROUND(BV64,0)</f>
        <v>0</v>
      </c>
      <c r="H805" s="276">
        <f>ROUND(BV65,0)</f>
        <v>0</v>
      </c>
      <c r="I805" s="276">
        <f>ROUND(BV66,0)</f>
        <v>2058682</v>
      </c>
      <c r="J805" s="276">
        <f>ROUND(BV67,0)</f>
        <v>5044</v>
      </c>
      <c r="K805" s="276">
        <f>ROUND(BV68,0)</f>
        <v>0</v>
      </c>
      <c r="L805" s="276">
        <f>ROUND(BV69,0)</f>
        <v>0</v>
      </c>
      <c r="M805" s="276">
        <f>ROUND(BV70,0)</f>
        <v>0</v>
      </c>
      <c r="N805" s="276"/>
      <c r="O805" s="276"/>
      <c r="P805" s="276">
        <f>IF(BV76&gt;0,ROUND(BV76,0),0)</f>
        <v>309</v>
      </c>
      <c r="Q805" s="276">
        <f>IF(BV77&gt;0,ROUND(BV77,0),0)</f>
        <v>0</v>
      </c>
      <c r="R805" s="276">
        <f>IF(BV78&gt;0,ROUND(BV78,0),0)</f>
        <v>139</v>
      </c>
      <c r="S805" s="276">
        <f>IF(BV79&gt;0,ROUND(BV79,0),0)</f>
        <v>0</v>
      </c>
      <c r="T805" s="278">
        <f>IF(BV80&gt;0,ROUND(BV80,2),0)</f>
        <v>0</v>
      </c>
      <c r="U805" s="276"/>
      <c r="V805" s="277"/>
      <c r="W805" s="276"/>
      <c r="X805" s="276"/>
      <c r="Y805" s="276"/>
      <c r="Z805" s="277"/>
      <c r="AA805" s="277"/>
      <c r="AB805" s="277"/>
      <c r="AC805" s="277"/>
      <c r="AD805" s="277"/>
      <c r="AE805" s="277"/>
      <c r="AF805" s="277"/>
      <c r="AG805" s="277"/>
      <c r="AH805" s="277"/>
      <c r="AI805" s="277"/>
      <c r="AJ805" s="277"/>
      <c r="AK805" s="277"/>
      <c r="AL805" s="277"/>
      <c r="AM805" s="277"/>
      <c r="AN805" s="277"/>
      <c r="AO805" s="277"/>
      <c r="AP805" s="277"/>
      <c r="AQ805" s="277"/>
      <c r="AR805" s="277"/>
      <c r="AS805" s="277"/>
      <c r="AT805" s="277"/>
      <c r="AU805" s="277"/>
      <c r="AV805" s="277"/>
      <c r="AW805" s="277"/>
      <c r="AX805" s="277"/>
      <c r="AY805" s="277"/>
      <c r="AZ805" s="277"/>
      <c r="BA805" s="277"/>
      <c r="BB805" s="277"/>
      <c r="BC805" s="277"/>
      <c r="BD805" s="277"/>
      <c r="BE805" s="277"/>
      <c r="BF805" s="277"/>
      <c r="BG805" s="277"/>
      <c r="BH805" s="277"/>
      <c r="BI805" s="277"/>
      <c r="BJ805" s="277"/>
      <c r="BK805" s="277"/>
      <c r="BL805" s="277"/>
      <c r="BM805" s="277"/>
      <c r="BN805" s="277"/>
      <c r="BO805" s="277"/>
      <c r="BP805" s="277"/>
      <c r="BQ805" s="277"/>
      <c r="BR805" s="277"/>
      <c r="BS805" s="277"/>
      <c r="BT805" s="277"/>
      <c r="BU805" s="277"/>
      <c r="BV805" s="277"/>
      <c r="BW805" s="277"/>
      <c r="BX805" s="277"/>
      <c r="BY805" s="277"/>
      <c r="BZ805" s="277"/>
      <c r="CA805" s="277"/>
      <c r="CB805" s="277"/>
      <c r="CC805" s="277"/>
      <c r="CD805" s="277"/>
      <c r="CE805" s="277"/>
    </row>
    <row r="806" spans="1:83" ht="12.6" customHeight="1" x14ac:dyDescent="0.25">
      <c r="A806" s="209" t="str">
        <f>RIGHT($C$83,3)&amp;"*"&amp;RIGHT($C$82,4)&amp;"*"&amp;BW$55&amp;"*"&amp;"A"</f>
        <v>132*2017*8700*A</v>
      </c>
      <c r="B806" s="276"/>
      <c r="C806" s="278">
        <f>ROUND(BW60,2)</f>
        <v>0</v>
      </c>
      <c r="D806" s="276">
        <f>ROUND(BW61,0)</f>
        <v>0</v>
      </c>
      <c r="E806" s="276">
        <f>ROUND(BW62,0)</f>
        <v>0</v>
      </c>
      <c r="F806" s="276">
        <f>ROUND(BW63,0)</f>
        <v>0</v>
      </c>
      <c r="G806" s="276">
        <f>ROUND(BW64,0)</f>
        <v>0</v>
      </c>
      <c r="H806" s="276">
        <f>ROUND(BW65,0)</f>
        <v>0</v>
      </c>
      <c r="I806" s="276">
        <f>ROUND(BW66,0)</f>
        <v>309367</v>
      </c>
      <c r="J806" s="276">
        <f>ROUND(BW67,0)</f>
        <v>0</v>
      </c>
      <c r="K806" s="276">
        <f>ROUND(BW68,0)</f>
        <v>0</v>
      </c>
      <c r="L806" s="276">
        <f>ROUND(BW69,0)</f>
        <v>0</v>
      </c>
      <c r="M806" s="276">
        <f>ROUND(BW70,0)</f>
        <v>0</v>
      </c>
      <c r="N806" s="276"/>
      <c r="O806" s="276"/>
      <c r="P806" s="276">
        <f>IF(BW76&gt;0,ROUND(BW76,0),0)</f>
        <v>0</v>
      </c>
      <c r="Q806" s="276">
        <f>IF(BW77&gt;0,ROUND(BW77,0),0)</f>
        <v>0</v>
      </c>
      <c r="R806" s="276">
        <f>IF(BW78&gt;0,ROUND(BW78,0),0)</f>
        <v>0</v>
      </c>
      <c r="S806" s="276">
        <f>IF(BW79&gt;0,ROUND(BW79,0),0)</f>
        <v>0</v>
      </c>
      <c r="T806" s="278">
        <f>IF(BW80&gt;0,ROUND(BW80,2),0)</f>
        <v>0</v>
      </c>
      <c r="U806" s="276"/>
      <c r="V806" s="277"/>
      <c r="W806" s="276"/>
      <c r="X806" s="276"/>
      <c r="Y806" s="276"/>
      <c r="Z806" s="277"/>
      <c r="AA806" s="277"/>
      <c r="AB806" s="277"/>
      <c r="AC806" s="277"/>
      <c r="AD806" s="277"/>
      <c r="AE806" s="277"/>
      <c r="AF806" s="277"/>
      <c r="AG806" s="277"/>
      <c r="AH806" s="277"/>
      <c r="AI806" s="277"/>
      <c r="AJ806" s="277"/>
      <c r="AK806" s="277"/>
      <c r="AL806" s="277"/>
      <c r="AM806" s="277"/>
      <c r="AN806" s="277"/>
      <c r="AO806" s="277"/>
      <c r="AP806" s="277"/>
      <c r="AQ806" s="277"/>
      <c r="AR806" s="277"/>
      <c r="AS806" s="277"/>
      <c r="AT806" s="277"/>
      <c r="AU806" s="277"/>
      <c r="AV806" s="277"/>
      <c r="AW806" s="277"/>
      <c r="AX806" s="277"/>
      <c r="AY806" s="277"/>
      <c r="AZ806" s="277"/>
      <c r="BA806" s="277"/>
      <c r="BB806" s="277"/>
      <c r="BC806" s="277"/>
      <c r="BD806" s="277"/>
      <c r="BE806" s="277"/>
      <c r="BF806" s="277"/>
      <c r="BG806" s="277"/>
      <c r="BH806" s="277"/>
      <c r="BI806" s="277"/>
      <c r="BJ806" s="277"/>
      <c r="BK806" s="277"/>
      <c r="BL806" s="277"/>
      <c r="BM806" s="277"/>
      <c r="BN806" s="277"/>
      <c r="BO806" s="277"/>
      <c r="BP806" s="277"/>
      <c r="BQ806" s="277"/>
      <c r="BR806" s="277"/>
      <c r="BS806" s="277"/>
      <c r="BT806" s="277"/>
      <c r="BU806" s="277"/>
      <c r="BV806" s="277"/>
      <c r="BW806" s="277"/>
      <c r="BX806" s="277"/>
      <c r="BY806" s="277"/>
      <c r="BZ806" s="277"/>
      <c r="CA806" s="277"/>
      <c r="CB806" s="277"/>
      <c r="CC806" s="277"/>
      <c r="CD806" s="277"/>
      <c r="CE806" s="277"/>
    </row>
    <row r="807" spans="1:83" ht="12.6" customHeight="1" x14ac:dyDescent="0.25">
      <c r="A807" s="209" t="str">
        <f>RIGHT($C$83,3)&amp;"*"&amp;RIGHT($C$82,4)&amp;"*"&amp;BX$55&amp;"*"&amp;"A"</f>
        <v>132*2017*8710*A</v>
      </c>
      <c r="B807" s="276"/>
      <c r="C807" s="278">
        <f>ROUND(BX60,2)</f>
        <v>0</v>
      </c>
      <c r="D807" s="276">
        <f>ROUND(BX61,0)</f>
        <v>0</v>
      </c>
      <c r="E807" s="276">
        <f>ROUND(BX62,0)</f>
        <v>0</v>
      </c>
      <c r="F807" s="276">
        <f>ROUND(BX63,0)</f>
        <v>0</v>
      </c>
      <c r="G807" s="276">
        <f>ROUND(BX64,0)</f>
        <v>0</v>
      </c>
      <c r="H807" s="276">
        <f>ROUND(BX65,0)</f>
        <v>0</v>
      </c>
      <c r="I807" s="276">
        <f>ROUND(BX66,0)</f>
        <v>738410</v>
      </c>
      <c r="J807" s="276">
        <f>ROUND(BX67,0)</f>
        <v>0</v>
      </c>
      <c r="K807" s="276">
        <f>ROUND(BX68,0)</f>
        <v>0</v>
      </c>
      <c r="L807" s="276">
        <f>ROUND(BX69,0)</f>
        <v>0</v>
      </c>
      <c r="M807" s="276">
        <f>ROUND(BX70,0)</f>
        <v>0</v>
      </c>
      <c r="N807" s="276"/>
      <c r="O807" s="276"/>
      <c r="P807" s="276">
        <f>IF(BX76&gt;0,ROUND(BX76,0),0)</f>
        <v>0</v>
      </c>
      <c r="Q807" s="276">
        <f>IF(BX77&gt;0,ROUND(BX77,0),0)</f>
        <v>0</v>
      </c>
      <c r="R807" s="276">
        <f>IF(BX78&gt;0,ROUND(BX78,0),0)</f>
        <v>0</v>
      </c>
      <c r="S807" s="276">
        <f>IF(BX79&gt;0,ROUND(BX79,0),0)</f>
        <v>0</v>
      </c>
      <c r="T807" s="278">
        <f>IF(BX80&gt;0,ROUND(BX80,2),0)</f>
        <v>0</v>
      </c>
      <c r="U807" s="276"/>
      <c r="V807" s="277"/>
      <c r="W807" s="276"/>
      <c r="X807" s="276"/>
      <c r="Y807" s="276"/>
      <c r="Z807" s="277"/>
      <c r="AA807" s="277"/>
      <c r="AB807" s="277"/>
      <c r="AC807" s="277"/>
      <c r="AD807" s="277"/>
      <c r="AE807" s="277"/>
      <c r="AF807" s="277"/>
      <c r="AG807" s="277"/>
      <c r="AH807" s="277"/>
      <c r="AI807" s="277"/>
      <c r="AJ807" s="277"/>
      <c r="AK807" s="277"/>
      <c r="AL807" s="277"/>
      <c r="AM807" s="277"/>
      <c r="AN807" s="277"/>
      <c r="AO807" s="277"/>
      <c r="AP807" s="277"/>
      <c r="AQ807" s="277"/>
      <c r="AR807" s="277"/>
      <c r="AS807" s="277"/>
      <c r="AT807" s="277"/>
      <c r="AU807" s="277"/>
      <c r="AV807" s="277"/>
      <c r="AW807" s="277"/>
      <c r="AX807" s="277"/>
      <c r="AY807" s="277"/>
      <c r="AZ807" s="277"/>
      <c r="BA807" s="277"/>
      <c r="BB807" s="277"/>
      <c r="BC807" s="277"/>
      <c r="BD807" s="277"/>
      <c r="BE807" s="277"/>
      <c r="BF807" s="277"/>
      <c r="BG807" s="277"/>
      <c r="BH807" s="277"/>
      <c r="BI807" s="277"/>
      <c r="BJ807" s="277"/>
      <c r="BK807" s="277"/>
      <c r="BL807" s="277"/>
      <c r="BM807" s="277"/>
      <c r="BN807" s="277"/>
      <c r="BO807" s="277"/>
      <c r="BP807" s="277"/>
      <c r="BQ807" s="277"/>
      <c r="BR807" s="277"/>
      <c r="BS807" s="277"/>
      <c r="BT807" s="277"/>
      <c r="BU807" s="277"/>
      <c r="BV807" s="277"/>
      <c r="BW807" s="277"/>
      <c r="BX807" s="277"/>
      <c r="BY807" s="277"/>
      <c r="BZ807" s="277"/>
      <c r="CA807" s="277"/>
      <c r="CB807" s="277"/>
      <c r="CC807" s="277"/>
      <c r="CD807" s="277"/>
      <c r="CE807" s="277"/>
    </row>
    <row r="808" spans="1:83" ht="12.6" customHeight="1" x14ac:dyDescent="0.25">
      <c r="A808" s="209" t="str">
        <f>RIGHT($C$83,3)&amp;"*"&amp;RIGHT($C$82,4)&amp;"*"&amp;BY$55&amp;"*"&amp;"A"</f>
        <v>132*2017*8720*A</v>
      </c>
      <c r="B808" s="276"/>
      <c r="C808" s="278">
        <f>ROUND(BY60,2)</f>
        <v>11.6</v>
      </c>
      <c r="D808" s="276">
        <f>ROUND(BY61,0)</f>
        <v>1032826</v>
      </c>
      <c r="E808" s="276">
        <f>ROUND(BY62,0)</f>
        <v>252030</v>
      </c>
      <c r="F808" s="276">
        <f>ROUND(BY63,0)</f>
        <v>0</v>
      </c>
      <c r="G808" s="276">
        <f>ROUND(BY64,0)</f>
        <v>10993</v>
      </c>
      <c r="H808" s="276">
        <f>ROUND(BY65,0)</f>
        <v>979</v>
      </c>
      <c r="I808" s="276">
        <f>ROUND(BY66,0)</f>
        <v>123250</v>
      </c>
      <c r="J808" s="276">
        <f>ROUND(BY67,0)</f>
        <v>22512</v>
      </c>
      <c r="K808" s="276">
        <f>ROUND(BY68,0)</f>
        <v>26105</v>
      </c>
      <c r="L808" s="276">
        <f>ROUND(BY69,0)</f>
        <v>4986</v>
      </c>
      <c r="M808" s="276">
        <f>ROUND(BY70,0)</f>
        <v>0</v>
      </c>
      <c r="N808" s="276"/>
      <c r="O808" s="276"/>
      <c r="P808" s="276">
        <f>IF(BY76&gt;0,ROUND(BY76,0),0)</f>
        <v>1235</v>
      </c>
      <c r="Q808" s="276">
        <f>IF(BY77&gt;0,ROUND(BY77,0),0)</f>
        <v>0</v>
      </c>
      <c r="R808" s="276">
        <f>IF(BY78&gt;0,ROUND(BY78,0),0)</f>
        <v>555</v>
      </c>
      <c r="S808" s="276">
        <f>IF(BY79&gt;0,ROUND(BY79,0),0)</f>
        <v>0</v>
      </c>
      <c r="T808" s="278">
        <f>IF(BY80&gt;0,ROUND(BY80,2),0)</f>
        <v>0</v>
      </c>
      <c r="U808" s="276"/>
      <c r="V808" s="277"/>
      <c r="W808" s="276"/>
      <c r="X808" s="276"/>
      <c r="Y808" s="276"/>
      <c r="Z808" s="277"/>
      <c r="AA808" s="277"/>
      <c r="AB808" s="277"/>
      <c r="AC808" s="277"/>
      <c r="AD808" s="277"/>
      <c r="AE808" s="277"/>
      <c r="AF808" s="277"/>
      <c r="AG808" s="277"/>
      <c r="AH808" s="277"/>
      <c r="AI808" s="277"/>
      <c r="AJ808" s="277"/>
      <c r="AK808" s="277"/>
      <c r="AL808" s="277"/>
      <c r="AM808" s="277"/>
      <c r="AN808" s="277"/>
      <c r="AO808" s="277"/>
      <c r="AP808" s="277"/>
      <c r="AQ808" s="277"/>
      <c r="AR808" s="277"/>
      <c r="AS808" s="277"/>
      <c r="AT808" s="277"/>
      <c r="AU808" s="277"/>
      <c r="AV808" s="277"/>
      <c r="AW808" s="277"/>
      <c r="AX808" s="277"/>
      <c r="AY808" s="277"/>
      <c r="AZ808" s="277"/>
      <c r="BA808" s="277"/>
      <c r="BB808" s="277"/>
      <c r="BC808" s="277"/>
      <c r="BD808" s="277"/>
      <c r="BE808" s="277"/>
      <c r="BF808" s="277"/>
      <c r="BG808" s="277"/>
      <c r="BH808" s="277"/>
      <c r="BI808" s="277"/>
      <c r="BJ808" s="277"/>
      <c r="BK808" s="277"/>
      <c r="BL808" s="277"/>
      <c r="BM808" s="277"/>
      <c r="BN808" s="277"/>
      <c r="BO808" s="277"/>
      <c r="BP808" s="277"/>
      <c r="BQ808" s="277"/>
      <c r="BR808" s="277"/>
      <c r="BS808" s="277"/>
      <c r="BT808" s="277"/>
      <c r="BU808" s="277"/>
      <c r="BV808" s="277"/>
      <c r="BW808" s="277"/>
      <c r="BX808" s="277"/>
      <c r="BY808" s="277"/>
      <c r="BZ808" s="277"/>
      <c r="CA808" s="277"/>
      <c r="CB808" s="277"/>
      <c r="CC808" s="277"/>
      <c r="CD808" s="277"/>
      <c r="CE808" s="277"/>
    </row>
    <row r="809" spans="1:83" ht="12.6" customHeight="1" x14ac:dyDescent="0.25">
      <c r="A809" s="209" t="str">
        <f>RIGHT($C$83,3)&amp;"*"&amp;RIGHT($C$82,4)&amp;"*"&amp;BZ$55&amp;"*"&amp;"A"</f>
        <v>132*2017*8730*A</v>
      </c>
      <c r="B809" s="276"/>
      <c r="C809" s="278">
        <f>ROUND(BZ60,2)</f>
        <v>0</v>
      </c>
      <c r="D809" s="276">
        <f>ROUND(BZ61,0)</f>
        <v>0</v>
      </c>
      <c r="E809" s="276">
        <f>ROUND(BZ62,0)</f>
        <v>0</v>
      </c>
      <c r="F809" s="276">
        <f>ROUND(BZ63,0)</f>
        <v>0</v>
      </c>
      <c r="G809" s="276">
        <f>ROUND(BZ64,0)</f>
        <v>0</v>
      </c>
      <c r="H809" s="276">
        <f>ROUND(BZ65,0)</f>
        <v>0</v>
      </c>
      <c r="I809" s="276">
        <f>ROUND(BZ66,0)</f>
        <v>0</v>
      </c>
      <c r="J809" s="276">
        <f>ROUND(BZ67,0)</f>
        <v>0</v>
      </c>
      <c r="K809" s="276">
        <f>ROUND(BZ68,0)</f>
        <v>0</v>
      </c>
      <c r="L809" s="276">
        <f>ROUND(BZ69,0)</f>
        <v>0</v>
      </c>
      <c r="M809" s="276">
        <f>ROUND(BZ70,0)</f>
        <v>0</v>
      </c>
      <c r="N809" s="276"/>
      <c r="O809" s="276"/>
      <c r="P809" s="276">
        <f>IF(BZ76&gt;0,ROUND(BZ76,0),0)</f>
        <v>0</v>
      </c>
      <c r="Q809" s="276">
        <f>IF(BZ77&gt;0,ROUND(BZ77,0),0)</f>
        <v>0</v>
      </c>
      <c r="R809" s="276">
        <f>IF(BZ78&gt;0,ROUND(BZ78,0),0)</f>
        <v>0</v>
      </c>
      <c r="S809" s="276">
        <f>IF(BZ79&gt;0,ROUND(BZ79,0),0)</f>
        <v>0</v>
      </c>
      <c r="T809" s="278">
        <f>IF(BZ80&gt;0,ROUND(BZ80,2),0)</f>
        <v>0</v>
      </c>
      <c r="U809" s="276"/>
      <c r="V809" s="277"/>
      <c r="W809" s="276"/>
      <c r="X809" s="276"/>
      <c r="Y809" s="276"/>
      <c r="Z809" s="277"/>
      <c r="AA809" s="277"/>
      <c r="AB809" s="277"/>
      <c r="AC809" s="277"/>
      <c r="AD809" s="277"/>
      <c r="AE809" s="277"/>
      <c r="AF809" s="277"/>
      <c r="AG809" s="277"/>
      <c r="AH809" s="277"/>
      <c r="AI809" s="277"/>
      <c r="AJ809" s="277"/>
      <c r="AK809" s="277"/>
      <c r="AL809" s="277"/>
      <c r="AM809" s="277"/>
      <c r="AN809" s="277"/>
      <c r="AO809" s="277"/>
      <c r="AP809" s="277"/>
      <c r="AQ809" s="277"/>
      <c r="AR809" s="277"/>
      <c r="AS809" s="277"/>
      <c r="AT809" s="277"/>
      <c r="AU809" s="277"/>
      <c r="AV809" s="277"/>
      <c r="AW809" s="277"/>
      <c r="AX809" s="277"/>
      <c r="AY809" s="277"/>
      <c r="AZ809" s="277"/>
      <c r="BA809" s="277"/>
      <c r="BB809" s="277"/>
      <c r="BC809" s="277"/>
      <c r="BD809" s="277"/>
      <c r="BE809" s="277"/>
      <c r="BF809" s="277"/>
      <c r="BG809" s="277"/>
      <c r="BH809" s="277"/>
      <c r="BI809" s="277"/>
      <c r="BJ809" s="277"/>
      <c r="BK809" s="277"/>
      <c r="BL809" s="277"/>
      <c r="BM809" s="277"/>
      <c r="BN809" s="277"/>
      <c r="BO809" s="277"/>
      <c r="BP809" s="277"/>
      <c r="BQ809" s="277"/>
      <c r="BR809" s="277"/>
      <c r="BS809" s="277"/>
      <c r="BT809" s="277"/>
      <c r="BU809" s="277"/>
      <c r="BV809" s="277"/>
      <c r="BW809" s="277"/>
      <c r="BX809" s="277"/>
      <c r="BY809" s="277"/>
      <c r="BZ809" s="277"/>
      <c r="CA809" s="277"/>
      <c r="CB809" s="277"/>
      <c r="CC809" s="277"/>
      <c r="CD809" s="277"/>
      <c r="CE809" s="277"/>
    </row>
    <row r="810" spans="1:83" ht="12.6" customHeight="1" x14ac:dyDescent="0.25">
      <c r="A810" s="209" t="str">
        <f>RIGHT($C$83,3)&amp;"*"&amp;RIGHT($C$82,4)&amp;"*"&amp;CA$55&amp;"*"&amp;"A"</f>
        <v>132*2017*8740*A</v>
      </c>
      <c r="B810" s="276"/>
      <c r="C810" s="278">
        <f>ROUND(CA60,2)</f>
        <v>3.19</v>
      </c>
      <c r="D810" s="276">
        <f>ROUND(CA61,0)</f>
        <v>339337</v>
      </c>
      <c r="E810" s="276">
        <f>ROUND(CA62,0)</f>
        <v>76437</v>
      </c>
      <c r="F810" s="276">
        <f>ROUND(CA63,0)</f>
        <v>0</v>
      </c>
      <c r="G810" s="276">
        <f>ROUND(CA64,0)</f>
        <v>0</v>
      </c>
      <c r="H810" s="276">
        <f>ROUND(CA65,0)</f>
        <v>0</v>
      </c>
      <c r="I810" s="276">
        <f>ROUND(CA66,0)</f>
        <v>266402</v>
      </c>
      <c r="J810" s="276">
        <f>ROUND(CA67,0)</f>
        <v>0</v>
      </c>
      <c r="K810" s="276">
        <f>ROUND(CA68,0)</f>
        <v>0</v>
      </c>
      <c r="L810" s="276">
        <f>ROUND(CA69,0)</f>
        <v>833</v>
      </c>
      <c r="M810" s="276">
        <f>ROUND(CA70,0)</f>
        <v>0</v>
      </c>
      <c r="N810" s="276"/>
      <c r="O810" s="276"/>
      <c r="P810" s="276">
        <f>IF(CA76&gt;0,ROUND(CA76,0),0)</f>
        <v>0</v>
      </c>
      <c r="Q810" s="276">
        <f>IF(CA77&gt;0,ROUND(CA77,0),0)</f>
        <v>0</v>
      </c>
      <c r="R810" s="276">
        <f>IF(CA78&gt;0,ROUND(CA78,0),0)</f>
        <v>0</v>
      </c>
      <c r="S810" s="276">
        <f>IF(CA79&gt;0,ROUND(CA79,0),0)</f>
        <v>0</v>
      </c>
      <c r="T810" s="278">
        <f>IF(CA80&gt;0,ROUND(CA80,2),0)</f>
        <v>0</v>
      </c>
      <c r="U810" s="276"/>
      <c r="V810" s="277"/>
      <c r="W810" s="276"/>
      <c r="X810" s="276"/>
      <c r="Y810" s="276"/>
      <c r="Z810" s="277"/>
      <c r="AA810" s="277"/>
      <c r="AB810" s="277"/>
      <c r="AC810" s="277"/>
      <c r="AD810" s="277"/>
      <c r="AE810" s="277"/>
      <c r="AF810" s="277"/>
      <c r="AG810" s="277"/>
      <c r="AH810" s="277"/>
      <c r="AI810" s="277"/>
      <c r="AJ810" s="277"/>
      <c r="AK810" s="277"/>
      <c r="AL810" s="277"/>
      <c r="AM810" s="277"/>
      <c r="AN810" s="277"/>
      <c r="AO810" s="277"/>
      <c r="AP810" s="277"/>
      <c r="AQ810" s="277"/>
      <c r="AR810" s="277"/>
      <c r="AS810" s="277"/>
      <c r="AT810" s="277"/>
      <c r="AU810" s="277"/>
      <c r="AV810" s="277"/>
      <c r="AW810" s="277"/>
      <c r="AX810" s="277"/>
      <c r="AY810" s="277"/>
      <c r="AZ810" s="277"/>
      <c r="BA810" s="277"/>
      <c r="BB810" s="277"/>
      <c r="BC810" s="277"/>
      <c r="BD810" s="277"/>
      <c r="BE810" s="277"/>
      <c r="BF810" s="277"/>
      <c r="BG810" s="277"/>
      <c r="BH810" s="277"/>
      <c r="BI810" s="277"/>
      <c r="BJ810" s="277"/>
      <c r="BK810" s="277"/>
      <c r="BL810" s="277"/>
      <c r="BM810" s="277"/>
      <c r="BN810" s="277"/>
      <c r="BO810" s="277"/>
      <c r="BP810" s="277"/>
      <c r="BQ810" s="277"/>
      <c r="BR810" s="277"/>
      <c r="BS810" s="277"/>
      <c r="BT810" s="277"/>
      <c r="BU810" s="277"/>
      <c r="BV810" s="277"/>
      <c r="BW810" s="277"/>
      <c r="BX810" s="277"/>
      <c r="BY810" s="277"/>
      <c r="BZ810" s="277"/>
      <c r="CA810" s="277"/>
      <c r="CB810" s="277"/>
      <c r="CC810" s="277"/>
      <c r="CD810" s="277"/>
      <c r="CE810" s="277"/>
    </row>
    <row r="811" spans="1:83" ht="12.6" customHeight="1" x14ac:dyDescent="0.25">
      <c r="A811" s="209" t="str">
        <f>RIGHT($C$83,3)&amp;"*"&amp;RIGHT($C$82,4)&amp;"*"&amp;CB$55&amp;"*"&amp;"A"</f>
        <v>132*2017*8770*A</v>
      </c>
      <c r="B811" s="276"/>
      <c r="C811" s="278">
        <f>ROUND(CB60,2)</f>
        <v>0</v>
      </c>
      <c r="D811" s="276">
        <f>ROUND(CB61,0)</f>
        <v>0</v>
      </c>
      <c r="E811" s="276">
        <f>ROUND(CB62,0)</f>
        <v>0</v>
      </c>
      <c r="F811" s="276">
        <f>ROUND(CB63,0)</f>
        <v>0</v>
      </c>
      <c r="G811" s="276">
        <f>ROUND(CB64,0)</f>
        <v>0</v>
      </c>
      <c r="H811" s="276">
        <f>ROUND(CB65,0)</f>
        <v>0</v>
      </c>
      <c r="I811" s="276">
        <f>ROUND(CB66,0)</f>
        <v>28101</v>
      </c>
      <c r="J811" s="276">
        <f>ROUND(CB67,0)</f>
        <v>0</v>
      </c>
      <c r="K811" s="276">
        <f>ROUND(CB68,0)</f>
        <v>0</v>
      </c>
      <c r="L811" s="276">
        <f>ROUND(CB69,0)</f>
        <v>0</v>
      </c>
      <c r="M811" s="276">
        <f>ROUND(CB70,0)</f>
        <v>0</v>
      </c>
      <c r="N811" s="276"/>
      <c r="O811" s="276"/>
      <c r="P811" s="276">
        <f>IF(CB76&gt;0,ROUND(CB76,0),0)</f>
        <v>0</v>
      </c>
      <c r="Q811" s="276">
        <f>IF(CB77&gt;0,ROUND(CB77,0),0)</f>
        <v>0</v>
      </c>
      <c r="R811" s="276">
        <f>IF(CB78&gt;0,ROUND(CB78,0),0)</f>
        <v>0</v>
      </c>
      <c r="S811" s="276">
        <f>IF(CB79&gt;0,ROUND(CB79,0),0)</f>
        <v>0</v>
      </c>
      <c r="T811" s="278">
        <f>IF(CB80&gt;0,ROUND(CB80,2),0)</f>
        <v>0</v>
      </c>
      <c r="U811" s="276"/>
      <c r="V811" s="277"/>
      <c r="W811" s="276"/>
      <c r="X811" s="276"/>
      <c r="Y811" s="276"/>
      <c r="Z811" s="277"/>
      <c r="AA811" s="277"/>
      <c r="AB811" s="277"/>
      <c r="AC811" s="277"/>
      <c r="AD811" s="277"/>
      <c r="AE811" s="277"/>
      <c r="AF811" s="277"/>
      <c r="AG811" s="277"/>
      <c r="AH811" s="277"/>
      <c r="AI811" s="277"/>
      <c r="AJ811" s="277"/>
      <c r="AK811" s="277"/>
      <c r="AL811" s="277"/>
      <c r="AM811" s="277"/>
      <c r="AN811" s="277"/>
      <c r="AO811" s="277"/>
      <c r="AP811" s="277"/>
      <c r="AQ811" s="277"/>
      <c r="AR811" s="277"/>
      <c r="AS811" s="277"/>
      <c r="AT811" s="277"/>
      <c r="AU811" s="277"/>
      <c r="AV811" s="277"/>
      <c r="AW811" s="277"/>
      <c r="AX811" s="277"/>
      <c r="AY811" s="277"/>
      <c r="AZ811" s="277"/>
      <c r="BA811" s="277"/>
      <c r="BB811" s="277"/>
      <c r="BC811" s="277"/>
      <c r="BD811" s="277"/>
      <c r="BE811" s="277"/>
      <c r="BF811" s="277"/>
      <c r="BG811" s="277"/>
      <c r="BH811" s="277"/>
      <c r="BI811" s="277"/>
      <c r="BJ811" s="277"/>
      <c r="BK811" s="277"/>
      <c r="BL811" s="277"/>
      <c r="BM811" s="277"/>
      <c r="BN811" s="277"/>
      <c r="BO811" s="277"/>
      <c r="BP811" s="277"/>
      <c r="BQ811" s="277"/>
      <c r="BR811" s="277"/>
      <c r="BS811" s="277"/>
      <c r="BT811" s="277"/>
      <c r="BU811" s="277"/>
      <c r="BV811" s="277"/>
      <c r="BW811" s="277"/>
      <c r="BX811" s="277"/>
      <c r="BY811" s="277"/>
      <c r="BZ811" s="277"/>
      <c r="CA811" s="277"/>
      <c r="CB811" s="277"/>
      <c r="CC811" s="277"/>
      <c r="CD811" s="277"/>
      <c r="CE811" s="277"/>
    </row>
    <row r="812" spans="1:83" ht="12.6" customHeight="1" x14ac:dyDescent="0.25">
      <c r="A812" s="209" t="str">
        <f>RIGHT($C$83,3)&amp;"*"&amp;RIGHT($C$82,4)&amp;"*"&amp;CC$55&amp;"*"&amp;"A"</f>
        <v>132*2017*8790*A</v>
      </c>
      <c r="B812" s="276"/>
      <c r="C812" s="278">
        <f>ROUND(CC60,2)</f>
        <v>0</v>
      </c>
      <c r="D812" s="276">
        <f>ROUND(CC61,0)</f>
        <v>25893</v>
      </c>
      <c r="E812" s="276">
        <f>ROUND(CC62,0)</f>
        <v>6103</v>
      </c>
      <c r="F812" s="276">
        <f>ROUND(CC63,0)</f>
        <v>0</v>
      </c>
      <c r="G812" s="276">
        <f>ROUND(CC64,0)</f>
        <v>0</v>
      </c>
      <c r="H812" s="276">
        <f>ROUND(CC65,0)</f>
        <v>0</v>
      </c>
      <c r="I812" s="276">
        <f>ROUND(CC66,0)</f>
        <v>12470729</v>
      </c>
      <c r="J812" s="276">
        <f>ROUND(CC67,0)</f>
        <v>0</v>
      </c>
      <c r="K812" s="276">
        <f>ROUND(CC68,0)</f>
        <v>0</v>
      </c>
      <c r="L812" s="276">
        <f>ROUND(CC69,0)</f>
        <v>234964</v>
      </c>
      <c r="M812" s="276">
        <f>ROUND(CC70,0)</f>
        <v>0</v>
      </c>
      <c r="N812" s="276"/>
      <c r="O812" s="276"/>
      <c r="P812" s="276">
        <f>IF(CC76&gt;0,ROUND(CC76,0),0)</f>
        <v>0</v>
      </c>
      <c r="Q812" s="276">
        <f>IF(CC77&gt;0,ROUND(CC77,0),0)</f>
        <v>0</v>
      </c>
      <c r="R812" s="276">
        <f>IF(CC78&gt;0,ROUND(CC78,0),0)</f>
        <v>0</v>
      </c>
      <c r="S812" s="276">
        <f>IF(CC79&gt;0,ROUND(CC79,0),0)</f>
        <v>0</v>
      </c>
      <c r="T812" s="278">
        <f>IF(CC80&gt;0,ROUND(CC80,2),0)</f>
        <v>0</v>
      </c>
      <c r="U812" s="276"/>
      <c r="V812" s="277"/>
      <c r="W812" s="276"/>
      <c r="X812" s="276"/>
      <c r="Y812" s="276"/>
      <c r="Z812" s="277"/>
      <c r="AA812" s="277"/>
      <c r="AB812" s="277"/>
      <c r="AC812" s="277"/>
      <c r="AD812" s="277"/>
      <c r="AE812" s="277"/>
      <c r="AF812" s="277"/>
      <c r="AG812" s="277"/>
      <c r="AH812" s="277"/>
      <c r="AI812" s="277"/>
      <c r="AJ812" s="277"/>
      <c r="AK812" s="277"/>
      <c r="AL812" s="277"/>
      <c r="AM812" s="277"/>
      <c r="AN812" s="277"/>
      <c r="AO812" s="277"/>
      <c r="AP812" s="277"/>
      <c r="AQ812" s="277"/>
      <c r="AR812" s="277"/>
      <c r="AS812" s="277"/>
      <c r="AT812" s="277"/>
      <c r="AU812" s="277"/>
      <c r="AV812" s="277"/>
      <c r="AW812" s="277"/>
      <c r="AX812" s="277"/>
      <c r="AY812" s="277"/>
      <c r="AZ812" s="277"/>
      <c r="BA812" s="277"/>
      <c r="BB812" s="277"/>
      <c r="BC812" s="277"/>
      <c r="BD812" s="277"/>
      <c r="BE812" s="277"/>
      <c r="BF812" s="277"/>
      <c r="BG812" s="277"/>
      <c r="BH812" s="277"/>
      <c r="BI812" s="277"/>
      <c r="BJ812" s="277"/>
      <c r="BK812" s="277"/>
      <c r="BL812" s="277"/>
      <c r="BM812" s="277"/>
      <c r="BN812" s="277"/>
      <c r="BO812" s="277"/>
      <c r="BP812" s="277"/>
      <c r="BQ812" s="277"/>
      <c r="BR812" s="277"/>
      <c r="BS812" s="277"/>
      <c r="BT812" s="277"/>
      <c r="BU812" s="277"/>
      <c r="BV812" s="277"/>
      <c r="BW812" s="277"/>
      <c r="BX812" s="277"/>
      <c r="BY812" s="277"/>
      <c r="BZ812" s="277"/>
      <c r="CA812" s="277"/>
      <c r="CB812" s="277"/>
      <c r="CC812" s="277"/>
      <c r="CD812" s="277"/>
      <c r="CE812" s="277"/>
    </row>
    <row r="813" spans="1:83" ht="12.6" customHeight="1" x14ac:dyDescent="0.25">
      <c r="A813" s="209" t="str">
        <f>RIGHT($C$83,3)&amp;"*"&amp;RIGHT($C$82,4)&amp;"*"&amp;"9000"&amp;"*"&amp;"A"</f>
        <v>132*2017*9000*A</v>
      </c>
      <c r="B813" s="276"/>
      <c r="C813" s="279"/>
      <c r="D813" s="276"/>
      <c r="E813" s="276"/>
      <c r="F813" s="276"/>
      <c r="G813" s="276"/>
      <c r="H813" s="276"/>
      <c r="I813" s="276"/>
      <c r="J813" s="276"/>
      <c r="K813" s="276"/>
      <c r="L813" s="276"/>
      <c r="M813" s="276"/>
      <c r="N813" s="276"/>
      <c r="O813" s="276"/>
      <c r="P813" s="276"/>
      <c r="Q813" s="276"/>
      <c r="R813" s="276"/>
      <c r="S813" s="276"/>
      <c r="T813" s="279"/>
      <c r="U813" s="276">
        <f>ROUND(CD69,0)</f>
        <v>7697657</v>
      </c>
      <c r="V813" s="277">
        <f>ROUND(CD70,0)</f>
        <v>320186</v>
      </c>
      <c r="W813" s="276">
        <f>ROUND(CE72,0)</f>
        <v>0</v>
      </c>
      <c r="X813" s="276">
        <f>ROUND(C131,0)</f>
        <v>0</v>
      </c>
      <c r="Y813" s="276"/>
      <c r="Z813" s="277"/>
      <c r="AA813" s="277"/>
      <c r="AB813" s="277"/>
      <c r="AC813" s="277"/>
      <c r="AD813" s="277"/>
      <c r="AE813" s="277"/>
      <c r="AF813" s="277"/>
      <c r="AG813" s="277"/>
      <c r="AH813" s="277"/>
      <c r="AI813" s="277"/>
      <c r="AJ813" s="277"/>
      <c r="AK813" s="277"/>
      <c r="AL813" s="277"/>
      <c r="AM813" s="277"/>
      <c r="AN813" s="277"/>
      <c r="AO813" s="277"/>
      <c r="AP813" s="277"/>
      <c r="AQ813" s="277"/>
      <c r="AR813" s="277"/>
      <c r="AS813" s="277"/>
      <c r="AT813" s="277"/>
      <c r="AU813" s="277"/>
      <c r="AV813" s="277"/>
      <c r="AW813" s="277"/>
      <c r="AX813" s="277"/>
      <c r="AY813" s="277"/>
      <c r="AZ813" s="277"/>
      <c r="BA813" s="277"/>
      <c r="BB813" s="277"/>
      <c r="BC813" s="277"/>
      <c r="BD813" s="277"/>
      <c r="BE813" s="277"/>
      <c r="BF813" s="277"/>
      <c r="BG813" s="277"/>
      <c r="BH813" s="277"/>
      <c r="BI813" s="277"/>
      <c r="BJ813" s="277"/>
      <c r="BK813" s="277"/>
      <c r="BL813" s="277"/>
      <c r="BM813" s="277"/>
      <c r="BN813" s="277"/>
      <c r="BO813" s="277"/>
      <c r="BP813" s="277"/>
      <c r="BQ813" s="277"/>
      <c r="BR813" s="277"/>
      <c r="BS813" s="277"/>
      <c r="BT813" s="277"/>
      <c r="BU813" s="277"/>
      <c r="BV813" s="277"/>
      <c r="BW813" s="277"/>
      <c r="BX813" s="277"/>
      <c r="BY813" s="277"/>
      <c r="BZ813" s="277"/>
      <c r="CA813" s="277"/>
      <c r="CB813" s="277"/>
      <c r="CC813" s="277"/>
      <c r="CD813" s="277"/>
      <c r="CE813" s="277"/>
    </row>
    <row r="814" spans="1:83" ht="12.6" customHeight="1" x14ac:dyDescent="0.25">
      <c r="B814" s="277"/>
      <c r="C814" s="277"/>
      <c r="D814" s="277"/>
      <c r="E814" s="277"/>
      <c r="F814" s="277"/>
      <c r="G814" s="277"/>
      <c r="H814" s="277"/>
      <c r="I814" s="277"/>
      <c r="J814" s="277"/>
      <c r="K814" s="277"/>
      <c r="L814" s="277"/>
      <c r="M814" s="277"/>
      <c r="N814" s="277"/>
      <c r="O814" s="277"/>
      <c r="P814" s="277"/>
      <c r="Q814" s="277"/>
      <c r="R814" s="277"/>
      <c r="S814" s="277"/>
      <c r="T814" s="277"/>
      <c r="U814" s="277"/>
      <c r="V814" s="277"/>
      <c r="W814" s="277"/>
      <c r="X814" s="277"/>
      <c r="Y814" s="277"/>
      <c r="Z814" s="277"/>
      <c r="AA814" s="277"/>
      <c r="AB814" s="277"/>
      <c r="AC814" s="277"/>
      <c r="AD814" s="277"/>
      <c r="AE814" s="277"/>
      <c r="AF814" s="277"/>
      <c r="AG814" s="277"/>
      <c r="AH814" s="277"/>
      <c r="AI814" s="277"/>
      <c r="AJ814" s="277"/>
      <c r="AK814" s="277"/>
      <c r="AL814" s="277"/>
      <c r="AM814" s="277"/>
      <c r="AN814" s="277"/>
      <c r="AO814" s="277"/>
      <c r="AP814" s="277"/>
      <c r="AQ814" s="277"/>
      <c r="AR814" s="277"/>
      <c r="AS814" s="277"/>
      <c r="AT814" s="277"/>
      <c r="AU814" s="277"/>
      <c r="AV814" s="277"/>
      <c r="AW814" s="277"/>
      <c r="AX814" s="277"/>
      <c r="AY814" s="277"/>
      <c r="AZ814" s="277"/>
      <c r="BA814" s="277"/>
      <c r="BB814" s="277"/>
      <c r="BC814" s="277"/>
      <c r="BD814" s="277"/>
      <c r="BE814" s="277"/>
      <c r="BF814" s="277"/>
      <c r="BG814" s="277"/>
      <c r="BH814" s="277"/>
      <c r="BI814" s="277"/>
      <c r="BJ814" s="277"/>
      <c r="BK814" s="277"/>
      <c r="BL814" s="277"/>
      <c r="BM814" s="277"/>
      <c r="BN814" s="277"/>
      <c r="BO814" s="277"/>
      <c r="BP814" s="277"/>
      <c r="BQ814" s="277"/>
      <c r="BR814" s="277"/>
      <c r="BS814" s="277"/>
      <c r="BT814" s="277"/>
      <c r="BU814" s="277"/>
      <c r="BV814" s="277"/>
      <c r="BW814" s="277"/>
      <c r="BX814" s="277"/>
      <c r="BY814" s="277"/>
      <c r="BZ814" s="277"/>
      <c r="CA814" s="277"/>
      <c r="CB814" s="277"/>
      <c r="CC814" s="277"/>
      <c r="CD814" s="277"/>
      <c r="CE814" s="277"/>
    </row>
    <row r="815" spans="1:83" ht="12.6" customHeight="1" x14ac:dyDescent="0.25">
      <c r="B815" s="280" t="s">
        <v>1004</v>
      </c>
      <c r="C815" s="281">
        <f t="shared" ref="C815:K815" si="22">SUM(C734:C813)</f>
        <v>602.68000000000006</v>
      </c>
      <c r="D815" s="277">
        <f t="shared" si="22"/>
        <v>46774942</v>
      </c>
      <c r="E815" s="277">
        <f t="shared" si="22"/>
        <v>11957167</v>
      </c>
      <c r="F815" s="277">
        <f t="shared" si="22"/>
        <v>4972914</v>
      </c>
      <c r="G815" s="277">
        <f t="shared" si="22"/>
        <v>23202502</v>
      </c>
      <c r="H815" s="277">
        <f t="shared" si="22"/>
        <v>835070</v>
      </c>
      <c r="I815" s="277">
        <f t="shared" si="22"/>
        <v>34127839</v>
      </c>
      <c r="J815" s="277">
        <f t="shared" si="22"/>
        <v>4699101</v>
      </c>
      <c r="K815" s="277">
        <f t="shared" si="22"/>
        <v>2544100</v>
      </c>
      <c r="L815" s="277">
        <f>SUM(L734:L813)+SUM(U734:U813)</f>
        <v>9109810</v>
      </c>
      <c r="M815" s="277">
        <f>SUM(M734:M813)+SUM(V734:V813)</f>
        <v>3814637</v>
      </c>
      <c r="N815" s="277">
        <f t="shared" ref="N815:Y815" si="23">SUM(N734:N813)</f>
        <v>812320100</v>
      </c>
      <c r="O815" s="277">
        <f t="shared" si="23"/>
        <v>370876150</v>
      </c>
      <c r="P815" s="277">
        <f t="shared" si="23"/>
        <v>167912</v>
      </c>
      <c r="Q815" s="277">
        <f t="shared" si="23"/>
        <v>156895</v>
      </c>
      <c r="R815" s="277">
        <f t="shared" si="23"/>
        <v>51699</v>
      </c>
      <c r="S815" s="277">
        <f t="shared" si="23"/>
        <v>716366</v>
      </c>
      <c r="T815" s="281">
        <f t="shared" si="23"/>
        <v>206.67</v>
      </c>
      <c r="U815" s="277">
        <f t="shared" si="23"/>
        <v>7697657</v>
      </c>
      <c r="V815" s="277">
        <f t="shared" si="23"/>
        <v>320186</v>
      </c>
      <c r="W815" s="277">
        <f t="shared" si="23"/>
        <v>0</v>
      </c>
      <c r="X815" s="277">
        <f t="shared" si="23"/>
        <v>0</v>
      </c>
      <c r="Y815" s="277">
        <f t="shared" si="23"/>
        <v>47191571</v>
      </c>
      <c r="Z815" s="277"/>
      <c r="AA815" s="277"/>
      <c r="AB815" s="277"/>
      <c r="AC815" s="277"/>
      <c r="AD815" s="277"/>
      <c r="AE815" s="277"/>
      <c r="AF815" s="277"/>
      <c r="AG815" s="277"/>
      <c r="AH815" s="277"/>
      <c r="AI815" s="277"/>
      <c r="AJ815" s="277"/>
      <c r="AK815" s="277"/>
      <c r="AL815" s="277"/>
      <c r="AM815" s="277"/>
      <c r="AN815" s="277"/>
      <c r="AO815" s="277"/>
      <c r="AP815" s="277"/>
      <c r="AQ815" s="277"/>
      <c r="AR815" s="277"/>
      <c r="AS815" s="277"/>
      <c r="AT815" s="277"/>
      <c r="AU815" s="277"/>
      <c r="AV815" s="277"/>
      <c r="AW815" s="277"/>
      <c r="AX815" s="277"/>
      <c r="AY815" s="277"/>
      <c r="AZ815" s="277"/>
      <c r="BA815" s="277"/>
      <c r="BB815" s="277"/>
      <c r="BC815" s="277"/>
      <c r="BD815" s="277"/>
      <c r="BE815" s="277"/>
      <c r="BF815" s="277"/>
      <c r="BG815" s="277"/>
      <c r="BH815" s="277"/>
      <c r="BI815" s="277"/>
      <c r="BJ815" s="277"/>
      <c r="BK815" s="277"/>
      <c r="BL815" s="277"/>
      <c r="BM815" s="277"/>
      <c r="BN815" s="277"/>
      <c r="BO815" s="277"/>
      <c r="BP815" s="277"/>
      <c r="BQ815" s="277"/>
      <c r="BR815" s="277"/>
      <c r="BS815" s="277"/>
      <c r="BT815" s="277"/>
      <c r="BU815" s="277"/>
      <c r="BV815" s="277"/>
      <c r="BW815" s="277"/>
      <c r="BX815" s="277"/>
      <c r="BY815" s="277"/>
      <c r="BZ815" s="277"/>
      <c r="CA815" s="277"/>
      <c r="CB815" s="277"/>
      <c r="CC815" s="277"/>
      <c r="CD815" s="277"/>
      <c r="CE815" s="277"/>
    </row>
    <row r="816" spans="1:83" ht="12.6" customHeight="1" x14ac:dyDescent="0.25">
      <c r="B816" s="277" t="s">
        <v>1005</v>
      </c>
      <c r="C816" s="281">
        <f>CE60</f>
        <v>602.66346153846143</v>
      </c>
      <c r="D816" s="277">
        <f>CE61</f>
        <v>46774941.800000004</v>
      </c>
      <c r="E816" s="277">
        <f>CE62</f>
        <v>11957167</v>
      </c>
      <c r="F816" s="277">
        <f>CE63</f>
        <v>4972914.01</v>
      </c>
      <c r="G816" s="277">
        <f>CE64</f>
        <v>23202501.049999997</v>
      </c>
      <c r="H816" s="280">
        <f>CE65</f>
        <v>835069.14000000013</v>
      </c>
      <c r="I816" s="280">
        <f>CE66</f>
        <v>34127837.754999571</v>
      </c>
      <c r="J816" s="280">
        <f>CE67</f>
        <v>4699101</v>
      </c>
      <c r="K816" s="280">
        <f>CE68</f>
        <v>2544097.84</v>
      </c>
      <c r="L816" s="280">
        <f>CE69</f>
        <v>9109812.8399999999</v>
      </c>
      <c r="M816" s="280">
        <f>CE70</f>
        <v>3814636.07</v>
      </c>
      <c r="N816" s="277">
        <f>CE75</f>
        <v>812320098.00000012</v>
      </c>
      <c r="O816" s="277">
        <f>CE73</f>
        <v>370876149.15999997</v>
      </c>
      <c r="P816" s="277">
        <f>CE76</f>
        <v>167912</v>
      </c>
      <c r="Q816" s="277">
        <f>CE77</f>
        <v>156895</v>
      </c>
      <c r="R816" s="277">
        <f>CE78</f>
        <v>51698</v>
      </c>
      <c r="S816" s="277">
        <f>CE79</f>
        <v>716366.5</v>
      </c>
      <c r="T816" s="281">
        <f>CE80</f>
        <v>206.67714903846152</v>
      </c>
      <c r="U816" s="277" t="s">
        <v>1006</v>
      </c>
      <c r="V816" s="277" t="s">
        <v>1006</v>
      </c>
      <c r="W816" s="277" t="s">
        <v>1006</v>
      </c>
      <c r="X816" s="277" t="s">
        <v>1006</v>
      </c>
      <c r="Y816" s="277">
        <f>M716</f>
        <v>47191569.304273389</v>
      </c>
      <c r="Z816" s="277"/>
      <c r="AA816" s="277"/>
      <c r="AB816" s="277"/>
      <c r="AC816" s="277"/>
      <c r="AD816" s="277"/>
      <c r="AE816" s="277"/>
      <c r="AF816" s="277"/>
      <c r="AG816" s="277"/>
      <c r="AH816" s="277"/>
      <c r="AI816" s="277"/>
      <c r="AJ816" s="277"/>
      <c r="AK816" s="277"/>
      <c r="AL816" s="277"/>
      <c r="AM816" s="277"/>
      <c r="AN816" s="277"/>
      <c r="AO816" s="277"/>
      <c r="AP816" s="277"/>
      <c r="AQ816" s="277"/>
      <c r="AR816" s="277"/>
      <c r="AS816" s="277"/>
      <c r="AT816" s="277"/>
      <c r="AU816" s="277"/>
      <c r="AV816" s="277"/>
      <c r="AW816" s="277"/>
      <c r="AX816" s="277"/>
      <c r="AY816" s="277"/>
      <c r="AZ816" s="277"/>
      <c r="BA816" s="277"/>
      <c r="BB816" s="277"/>
      <c r="BC816" s="277"/>
      <c r="BD816" s="277"/>
      <c r="BE816" s="277"/>
      <c r="BF816" s="277"/>
      <c r="BG816" s="277"/>
      <c r="BH816" s="277"/>
      <c r="BI816" s="277"/>
      <c r="BJ816" s="277"/>
      <c r="BK816" s="277"/>
      <c r="BL816" s="277"/>
      <c r="BM816" s="277"/>
      <c r="BN816" s="277"/>
      <c r="BO816" s="277"/>
      <c r="BP816" s="277"/>
      <c r="BQ816" s="277"/>
      <c r="BR816" s="277"/>
      <c r="BS816" s="277"/>
      <c r="BT816" s="277"/>
      <c r="BU816" s="277"/>
      <c r="BV816" s="277"/>
      <c r="BW816" s="277"/>
      <c r="BX816" s="277"/>
      <c r="BY816" s="277"/>
      <c r="BZ816" s="277"/>
      <c r="CA816" s="277"/>
      <c r="CB816" s="277"/>
      <c r="CC816" s="277"/>
      <c r="CD816" s="277"/>
      <c r="CE816" s="277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46774941.789999999</v>
      </c>
      <c r="E817" s="180">
        <f>C379</f>
        <v>11957166.140000001</v>
      </c>
      <c r="F817" s="180">
        <f>C380</f>
        <v>4972913.91</v>
      </c>
      <c r="G817" s="240">
        <f>C381</f>
        <v>23202500.75</v>
      </c>
      <c r="H817" s="240">
        <f>C382</f>
        <v>835069.14</v>
      </c>
      <c r="I817" s="240">
        <f>C383</f>
        <v>34127837.57</v>
      </c>
      <c r="J817" s="240">
        <f>C384</f>
        <v>4699099.8899999997</v>
      </c>
      <c r="K817" s="240">
        <f>C385</f>
        <v>2544098.1</v>
      </c>
      <c r="L817" s="240">
        <f>C386+C387+C388+C389</f>
        <v>9109812.620000001</v>
      </c>
      <c r="M817" s="240">
        <f>C370</f>
        <v>3814636.26</v>
      </c>
      <c r="N817" s="180">
        <f>D361</f>
        <v>812320098.10000002</v>
      </c>
      <c r="O817" s="180">
        <f>C359</f>
        <v>370876149.31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zoomScale="55" zoomScaleNormal="55" workbookViewId="0">
      <selection activeCell="C85" sqref="C85"/>
    </sheetView>
  </sheetViews>
  <sheetFormatPr defaultRowHeight="15" x14ac:dyDescent="0.25"/>
  <cols>
    <col min="2" max="2" width="26.4140625" bestFit="1" customWidth="1"/>
    <col min="3" max="3" width="40.75" bestFit="1" customWidth="1"/>
    <col min="4" max="4" width="28.4140625" bestFit="1" customWidth="1"/>
    <col min="5" max="5" width="33.6640625" bestFit="1" customWidth="1"/>
    <col min="6" max="6" width="38.75" bestFit="1" customWidth="1"/>
    <col min="7" max="7" width="31.58203125" bestFit="1" customWidth="1"/>
    <col min="8" max="8" width="26.4140625" bestFit="1" customWidth="1"/>
    <col min="9" max="9" width="25.4140625" bestFit="1" customWidth="1"/>
    <col min="10" max="10" width="17.25" bestFit="1" customWidth="1"/>
    <col min="11" max="11" width="24.33203125" bestFit="1" customWidth="1"/>
    <col min="12" max="12" width="25.4140625" bestFit="1" customWidth="1"/>
    <col min="13" max="13" width="26.4140625" bestFit="1" customWidth="1"/>
    <col min="14" max="14" width="37.75" bestFit="1" customWidth="1"/>
    <col min="15" max="15" width="25.4140625" bestFit="1" customWidth="1"/>
    <col min="16" max="16" width="23.33203125" bestFit="1" customWidth="1"/>
    <col min="17" max="17" width="32.58203125" bestFit="1" customWidth="1"/>
    <col min="18" max="18" width="35.6640625" bestFit="1" customWidth="1"/>
    <col min="19" max="19" width="33.6640625" bestFit="1" customWidth="1"/>
    <col min="20" max="20" width="24.33203125" bestFit="1" customWidth="1"/>
  </cols>
  <sheetData>
    <row r="1" spans="1:25" s="291" customFormat="1" ht="13.2" x14ac:dyDescent="0.25"/>
    <row r="2" spans="1:25" s="291" customFormat="1" ht="13.2" x14ac:dyDescent="0.25"/>
    <row r="3" spans="1:25" s="291" customFormat="1" x14ac:dyDescent="0.25">
      <c r="A3" t="s">
        <v>1332</v>
      </c>
      <c r="B3" s="299" t="s">
        <v>1279</v>
      </c>
      <c r="C3" s="299" t="s">
        <v>1280</v>
      </c>
      <c r="D3" t="s">
        <v>1281</v>
      </c>
      <c r="E3" t="s">
        <v>1282</v>
      </c>
      <c r="F3" t="s">
        <v>1283</v>
      </c>
      <c r="G3" t="s">
        <v>1284</v>
      </c>
      <c r="H3" t="s">
        <v>1285</v>
      </c>
      <c r="I3" t="s">
        <v>1286</v>
      </c>
      <c r="J3" t="s">
        <v>1287</v>
      </c>
      <c r="K3" t="s">
        <v>1288</v>
      </c>
      <c r="L3" t="s">
        <v>1289</v>
      </c>
      <c r="M3" t="s">
        <v>1290</v>
      </c>
      <c r="N3" t="s">
        <v>1291</v>
      </c>
      <c r="O3" t="s">
        <v>1292</v>
      </c>
      <c r="P3" t="s">
        <v>1293</v>
      </c>
      <c r="Q3" t="s">
        <v>1294</v>
      </c>
      <c r="R3" t="s">
        <v>1295</v>
      </c>
      <c r="S3" t="s">
        <v>1296</v>
      </c>
      <c r="T3" t="s">
        <v>1297</v>
      </c>
    </row>
    <row r="4" spans="1:25" s="291" customFormat="1" x14ac:dyDescent="0.25">
      <c r="A4" s="291" t="str">
        <f>LEFT(B4,4)</f>
        <v>6010</v>
      </c>
      <c r="B4" s="292" t="s">
        <v>1298</v>
      </c>
      <c r="C4" s="293">
        <v>15959377.639999999</v>
      </c>
      <c r="D4" s="293">
        <v>147618.4</v>
      </c>
      <c r="E4" s="293">
        <v>0</v>
      </c>
      <c r="F4" s="293">
        <v>16106996.039999999</v>
      </c>
      <c r="G4" s="293">
        <v>16106996.039999999</v>
      </c>
      <c r="H4" s="293">
        <v>2850224.42</v>
      </c>
      <c r="I4" s="293">
        <v>568704.80000000005</v>
      </c>
      <c r="J4" s="293">
        <v>73171.44</v>
      </c>
      <c r="K4" s="293">
        <v>540754.8899999999</v>
      </c>
      <c r="L4" s="293">
        <v>529.62</v>
      </c>
      <c r="M4" s="293">
        <v>3369.82</v>
      </c>
      <c r="N4" s="293">
        <v>39316.35</v>
      </c>
      <c r="O4" s="293">
        <v>0</v>
      </c>
      <c r="P4" s="293"/>
      <c r="Q4" s="293">
        <v>4935062.3499999987</v>
      </c>
      <c r="R4" s="293">
        <v>0</v>
      </c>
      <c r="S4" s="293">
        <v>840768.63</v>
      </c>
      <c r="T4" s="293">
        <v>11171933.690000001</v>
      </c>
      <c r="U4" s="294"/>
      <c r="V4" s="294"/>
      <c r="W4" s="294"/>
      <c r="X4" s="294"/>
      <c r="Y4" s="294"/>
    </row>
    <row r="5" spans="1:25" s="291" customFormat="1" x14ac:dyDescent="0.25">
      <c r="A5" s="291" t="str">
        <f t="shared" ref="A5:A49" si="0">LEFT(B5,4)</f>
        <v>6070</v>
      </c>
      <c r="B5" s="292" t="s">
        <v>514</v>
      </c>
      <c r="C5" s="293">
        <v>61576346.030000001</v>
      </c>
      <c r="D5" s="293">
        <v>7988252.8599999994</v>
      </c>
      <c r="E5" s="293">
        <v>0</v>
      </c>
      <c r="F5" s="293">
        <v>69564598.890000001</v>
      </c>
      <c r="G5" s="293">
        <v>69564598.890000001</v>
      </c>
      <c r="H5" s="293">
        <v>9780619.4899999984</v>
      </c>
      <c r="I5" s="293">
        <v>2418060.27</v>
      </c>
      <c r="J5" s="293">
        <v>78572.88</v>
      </c>
      <c r="K5" s="293">
        <v>878963.05999999994</v>
      </c>
      <c r="L5" s="293">
        <v>997.14</v>
      </c>
      <c r="M5" s="293">
        <v>14371.720000000001</v>
      </c>
      <c r="N5" s="293">
        <v>84040.66</v>
      </c>
      <c r="O5" s="293">
        <v>0</v>
      </c>
      <c r="P5" s="293"/>
      <c r="Q5" s="293">
        <v>13319777.319999998</v>
      </c>
      <c r="R5" s="293">
        <v>0</v>
      </c>
      <c r="S5" s="293">
        <v>42625</v>
      </c>
      <c r="T5" s="293">
        <v>56244821.57</v>
      </c>
      <c r="U5" s="294"/>
      <c r="V5" s="294"/>
      <c r="W5" s="294"/>
      <c r="X5" s="294"/>
      <c r="Y5" s="294"/>
    </row>
    <row r="6" spans="1:25" s="291" customFormat="1" x14ac:dyDescent="0.25">
      <c r="A6" s="291" t="str">
        <f t="shared" si="0"/>
        <v>6400</v>
      </c>
      <c r="B6" s="292" t="s">
        <v>1299</v>
      </c>
      <c r="C6" s="293">
        <v>0</v>
      </c>
      <c r="D6" s="293">
        <v>0</v>
      </c>
      <c r="E6" s="293">
        <v>0</v>
      </c>
      <c r="F6" s="293">
        <v>0</v>
      </c>
      <c r="G6" s="293">
        <v>0</v>
      </c>
      <c r="H6" s="293">
        <v>115.06</v>
      </c>
      <c r="I6" s="293">
        <v>0</v>
      </c>
      <c r="J6" s="293">
        <v>0</v>
      </c>
      <c r="K6" s="293">
        <v>0</v>
      </c>
      <c r="L6" s="293">
        <v>0</v>
      </c>
      <c r="M6" s="293">
        <v>1350.83</v>
      </c>
      <c r="N6" s="293">
        <v>0</v>
      </c>
      <c r="O6" s="293">
        <v>0</v>
      </c>
      <c r="P6" s="293"/>
      <c r="Q6" s="293">
        <v>1465.8899999999999</v>
      </c>
      <c r="R6" s="293">
        <v>0</v>
      </c>
      <c r="S6" s="293">
        <v>0</v>
      </c>
      <c r="T6" s="293">
        <v>-1465.8899999999999</v>
      </c>
      <c r="U6" s="294"/>
      <c r="V6" s="294"/>
      <c r="W6" s="294"/>
      <c r="X6" s="294"/>
      <c r="Y6" s="294"/>
    </row>
    <row r="7" spans="1:25" s="291" customFormat="1" x14ac:dyDescent="0.25">
      <c r="A7" s="291" t="str">
        <f t="shared" si="0"/>
        <v>7020</v>
      </c>
      <c r="B7" s="292" t="s">
        <v>1300</v>
      </c>
      <c r="C7" s="293">
        <v>99425165.120000005</v>
      </c>
      <c r="D7" s="293">
        <v>106786011.15999998</v>
      </c>
      <c r="E7" s="293">
        <v>5000</v>
      </c>
      <c r="F7" s="293">
        <v>206211176.27999997</v>
      </c>
      <c r="G7" s="293">
        <v>206216176.27999997</v>
      </c>
      <c r="H7" s="293">
        <v>7812299.4000000013</v>
      </c>
      <c r="I7" s="293">
        <v>2009056.6600000001</v>
      </c>
      <c r="J7" s="293">
        <v>834643.70909287233</v>
      </c>
      <c r="K7" s="293">
        <v>10008270.140000001</v>
      </c>
      <c r="L7" s="293">
        <v>2103.6800000000003</v>
      </c>
      <c r="M7" s="293">
        <v>174547.13999999998</v>
      </c>
      <c r="N7" s="293">
        <v>1917957.2900000005</v>
      </c>
      <c r="O7" s="293">
        <v>0</v>
      </c>
      <c r="P7" s="293">
        <v>0</v>
      </c>
      <c r="Q7" s="293">
        <v>23634388.839092873</v>
      </c>
      <c r="R7" s="293">
        <v>0</v>
      </c>
      <c r="S7" s="293">
        <v>848754.73</v>
      </c>
      <c r="T7" s="293">
        <v>182581787.44090712</v>
      </c>
      <c r="U7" s="294"/>
      <c r="V7" s="294"/>
      <c r="W7" s="294"/>
      <c r="X7" s="294"/>
      <c r="Y7" s="294"/>
    </row>
    <row r="8" spans="1:25" s="291" customFormat="1" x14ac:dyDescent="0.25">
      <c r="A8" s="291" t="str">
        <f t="shared" si="0"/>
        <v>7030</v>
      </c>
      <c r="B8" s="292" t="s">
        <v>1301</v>
      </c>
      <c r="C8" s="293">
        <v>4202254.7799999993</v>
      </c>
      <c r="D8" s="293">
        <v>13243365.590000002</v>
      </c>
      <c r="E8" s="293">
        <v>0</v>
      </c>
      <c r="F8" s="293">
        <v>17445620.370000001</v>
      </c>
      <c r="G8" s="293">
        <v>17445620.370000001</v>
      </c>
      <c r="H8" s="293">
        <v>1699866.96</v>
      </c>
      <c r="I8" s="293">
        <v>375459.57</v>
      </c>
      <c r="J8" s="293">
        <v>21111.82</v>
      </c>
      <c r="K8" s="293">
        <v>162119.38</v>
      </c>
      <c r="L8" s="293">
        <v>735.35</v>
      </c>
      <c r="M8" s="293">
        <v>1883.72</v>
      </c>
      <c r="N8" s="293">
        <v>59429.53</v>
      </c>
      <c r="O8" s="293">
        <v>0</v>
      </c>
      <c r="P8" s="293"/>
      <c r="Q8" s="293">
        <v>2326217.09</v>
      </c>
      <c r="R8" s="293">
        <v>0</v>
      </c>
      <c r="S8" s="293">
        <v>328</v>
      </c>
      <c r="T8" s="293">
        <v>15119403.280000001</v>
      </c>
      <c r="U8" s="294"/>
      <c r="V8" s="294"/>
      <c r="W8" s="294"/>
      <c r="X8" s="294"/>
      <c r="Y8" s="294"/>
    </row>
    <row r="9" spans="1:25" s="291" customFormat="1" x14ac:dyDescent="0.25">
      <c r="A9" s="291" t="str">
        <f t="shared" si="0"/>
        <v>7050</v>
      </c>
      <c r="B9" s="292" t="s">
        <v>1302</v>
      </c>
      <c r="C9" s="293">
        <v>0</v>
      </c>
      <c r="D9" s="293">
        <v>0</v>
      </c>
      <c r="E9" s="293">
        <v>0</v>
      </c>
      <c r="F9" s="293">
        <v>0</v>
      </c>
      <c r="G9" s="293">
        <v>0</v>
      </c>
      <c r="H9" s="293">
        <v>783264.73</v>
      </c>
      <c r="I9" s="293">
        <v>277886.51</v>
      </c>
      <c r="J9" s="293">
        <v>76502.890836800012</v>
      </c>
      <c r="K9" s="293">
        <v>37223.519999999902</v>
      </c>
      <c r="L9" s="293">
        <v>152.19999999999999</v>
      </c>
      <c r="M9" s="293">
        <v>10481.48</v>
      </c>
      <c r="N9" s="293">
        <v>36499.82</v>
      </c>
      <c r="O9" s="293">
        <v>0</v>
      </c>
      <c r="P9" s="293"/>
      <c r="Q9" s="293">
        <v>1228998.3208367999</v>
      </c>
      <c r="R9" s="293">
        <v>0</v>
      </c>
      <c r="S9" s="293">
        <v>0</v>
      </c>
      <c r="T9" s="293">
        <v>-1228998.3208367999</v>
      </c>
      <c r="U9" s="294"/>
      <c r="V9" s="294"/>
      <c r="W9" s="294"/>
      <c r="X9" s="294"/>
      <c r="Y9" s="294"/>
    </row>
    <row r="10" spans="1:25" s="291" customFormat="1" x14ac:dyDescent="0.25">
      <c r="A10" s="291" t="str">
        <f t="shared" si="0"/>
        <v>7060</v>
      </c>
      <c r="B10" s="292" t="s">
        <v>1303</v>
      </c>
      <c r="C10" s="293">
        <v>3054825.69</v>
      </c>
      <c r="D10" s="293">
        <v>177163.48000000004</v>
      </c>
      <c r="E10" s="293">
        <v>0</v>
      </c>
      <c r="F10" s="293">
        <v>3231989.17</v>
      </c>
      <c r="G10" s="293">
        <v>3231989.17</v>
      </c>
      <c r="H10" s="293">
        <v>276770.37</v>
      </c>
      <c r="I10" s="293">
        <v>60301.990000000005</v>
      </c>
      <c r="J10" s="293">
        <v>135</v>
      </c>
      <c r="K10" s="293">
        <v>86136.21</v>
      </c>
      <c r="L10" s="293">
        <v>0</v>
      </c>
      <c r="M10" s="293">
        <v>0</v>
      </c>
      <c r="N10" s="293">
        <v>1433.14</v>
      </c>
      <c r="O10" s="293">
        <v>0</v>
      </c>
      <c r="P10" s="293"/>
      <c r="Q10" s="293">
        <v>424776.71</v>
      </c>
      <c r="R10" s="293">
        <v>0</v>
      </c>
      <c r="S10" s="293">
        <v>0</v>
      </c>
      <c r="T10" s="293">
        <v>2807212.46</v>
      </c>
      <c r="U10" s="294"/>
      <c r="V10" s="294"/>
      <c r="W10" s="294"/>
      <c r="X10" s="294"/>
      <c r="Y10" s="294"/>
    </row>
    <row r="11" spans="1:25" s="291" customFormat="1" x14ac:dyDescent="0.25">
      <c r="A11" s="291" t="str">
        <f t="shared" si="0"/>
        <v>7070</v>
      </c>
      <c r="B11" s="292" t="s">
        <v>1304</v>
      </c>
      <c r="C11" s="293">
        <v>30020643.830000002</v>
      </c>
      <c r="D11" s="293">
        <v>24010680.429999996</v>
      </c>
      <c r="E11" s="293">
        <v>4947.2700000000004</v>
      </c>
      <c r="F11" s="293">
        <v>54031324.259999998</v>
      </c>
      <c r="G11" s="293">
        <v>54036271.530000001</v>
      </c>
      <c r="H11" s="293">
        <v>1542768.5100000002</v>
      </c>
      <c r="I11" s="293">
        <v>456611.83999999997</v>
      </c>
      <c r="J11" s="293">
        <v>701275.29999999993</v>
      </c>
      <c r="K11" s="293">
        <v>1494144.9999999998</v>
      </c>
      <c r="L11" s="293">
        <v>388.8</v>
      </c>
      <c r="M11" s="293">
        <v>126746.93000000001</v>
      </c>
      <c r="N11" s="293">
        <v>72486.390000000014</v>
      </c>
      <c r="O11" s="293">
        <v>0</v>
      </c>
      <c r="P11" s="293"/>
      <c r="Q11" s="293">
        <v>4456625.9999999991</v>
      </c>
      <c r="R11" s="293">
        <v>0</v>
      </c>
      <c r="S11" s="293">
        <v>31830.95</v>
      </c>
      <c r="T11" s="293">
        <v>49579645.530000001</v>
      </c>
      <c r="U11" s="294"/>
      <c r="V11" s="294"/>
      <c r="W11" s="294"/>
      <c r="X11" s="294"/>
      <c r="Y11" s="294"/>
    </row>
    <row r="12" spans="1:25" s="291" customFormat="1" x14ac:dyDescent="0.25">
      <c r="A12" s="291" t="str">
        <f t="shared" si="0"/>
        <v>7130</v>
      </c>
      <c r="B12" s="292" t="s">
        <v>1305</v>
      </c>
      <c r="C12" s="293">
        <v>23147472.519999996</v>
      </c>
      <c r="D12" s="293">
        <v>54575661.789999992</v>
      </c>
      <c r="E12" s="293">
        <v>0</v>
      </c>
      <c r="F12" s="293">
        <v>77723134.309999987</v>
      </c>
      <c r="G12" s="293">
        <v>77723134.309999987</v>
      </c>
      <c r="H12" s="293">
        <v>463589.93000000005</v>
      </c>
      <c r="I12" s="293">
        <v>106305.31999999999</v>
      </c>
      <c r="J12" s="293">
        <v>88439.12000000001</v>
      </c>
      <c r="K12" s="293">
        <v>145819.51</v>
      </c>
      <c r="L12" s="293">
        <v>496.68</v>
      </c>
      <c r="M12" s="293">
        <v>0</v>
      </c>
      <c r="N12" s="293">
        <v>166.13</v>
      </c>
      <c r="O12" s="293">
        <v>0</v>
      </c>
      <c r="P12" s="293"/>
      <c r="Q12" s="293">
        <v>804816.69000000006</v>
      </c>
      <c r="R12" s="293">
        <v>0</v>
      </c>
      <c r="S12" s="293">
        <v>0</v>
      </c>
      <c r="T12" s="293">
        <v>76918317.61999999</v>
      </c>
      <c r="U12" s="294"/>
      <c r="V12" s="294"/>
      <c r="W12" s="294"/>
      <c r="X12" s="294"/>
      <c r="Y12" s="294"/>
    </row>
    <row r="13" spans="1:25" s="291" customFormat="1" x14ac:dyDescent="0.25">
      <c r="A13" s="291" t="str">
        <f t="shared" si="0"/>
        <v>7140</v>
      </c>
      <c r="B13" s="292" t="s">
        <v>1306</v>
      </c>
      <c r="C13" s="293">
        <v>12833540.790000001</v>
      </c>
      <c r="D13" s="293">
        <v>47752289.330000006</v>
      </c>
      <c r="E13" s="293">
        <v>-50</v>
      </c>
      <c r="F13" s="293">
        <v>60585830.119999997</v>
      </c>
      <c r="G13" s="293">
        <v>60585780.119999997</v>
      </c>
      <c r="H13" s="293">
        <v>2678781.9500000002</v>
      </c>
      <c r="I13" s="293">
        <v>638423.31999999995</v>
      </c>
      <c r="J13" s="293">
        <v>942146.55</v>
      </c>
      <c r="K13" s="293">
        <v>477357.53999999992</v>
      </c>
      <c r="L13" s="293">
        <v>12625.710000000001</v>
      </c>
      <c r="M13" s="293">
        <v>341958.27999999997</v>
      </c>
      <c r="N13" s="293">
        <v>86423.08</v>
      </c>
      <c r="O13" s="293">
        <v>0</v>
      </c>
      <c r="P13" s="293"/>
      <c r="Q13" s="293">
        <v>5206459.9800000004</v>
      </c>
      <c r="R13" s="293">
        <v>0</v>
      </c>
      <c r="S13" s="293">
        <v>20895.919999999998</v>
      </c>
      <c r="T13" s="293">
        <v>55379320.140000008</v>
      </c>
      <c r="U13" s="294"/>
      <c r="V13" s="294"/>
      <c r="W13" s="294"/>
      <c r="X13" s="294"/>
      <c r="Y13" s="294"/>
    </row>
    <row r="14" spans="1:25" s="291" customFormat="1" x14ac:dyDescent="0.25">
      <c r="A14" s="291" t="str">
        <f t="shared" si="0"/>
        <v>7160</v>
      </c>
      <c r="B14" s="292" t="s">
        <v>1307</v>
      </c>
      <c r="C14" s="293">
        <v>1489522.9</v>
      </c>
      <c r="D14" s="293">
        <v>3541836.2299999995</v>
      </c>
      <c r="E14" s="293">
        <v>0</v>
      </c>
      <c r="F14" s="293">
        <v>5031359.129999999</v>
      </c>
      <c r="G14" s="293">
        <v>5031359.129999999</v>
      </c>
      <c r="H14" s="293">
        <v>278730.73000000004</v>
      </c>
      <c r="I14" s="293">
        <v>59241.440000000002</v>
      </c>
      <c r="J14" s="293">
        <v>44005.95</v>
      </c>
      <c r="K14" s="293">
        <v>234122.21</v>
      </c>
      <c r="L14" s="293">
        <v>345.54</v>
      </c>
      <c r="M14" s="293">
        <v>266.83999999999997</v>
      </c>
      <c r="N14" s="293">
        <v>0</v>
      </c>
      <c r="O14" s="293">
        <v>0</v>
      </c>
      <c r="P14" s="293"/>
      <c r="Q14" s="293">
        <v>622163.14</v>
      </c>
      <c r="R14" s="293">
        <v>0</v>
      </c>
      <c r="S14" s="293">
        <v>5450.43</v>
      </c>
      <c r="T14" s="293">
        <v>4409195.9899999993</v>
      </c>
      <c r="U14" s="294"/>
      <c r="V14" s="294"/>
      <c r="W14" s="294"/>
      <c r="X14" s="294"/>
      <c r="Y14" s="294"/>
    </row>
    <row r="15" spans="1:25" s="291" customFormat="1" x14ac:dyDescent="0.25">
      <c r="A15" s="291" t="str">
        <f t="shared" si="0"/>
        <v>7170</v>
      </c>
      <c r="B15" s="292" t="s">
        <v>537</v>
      </c>
      <c r="C15" s="293">
        <v>65453623.900000013</v>
      </c>
      <c r="D15" s="293">
        <v>69706570.5</v>
      </c>
      <c r="E15" s="293">
        <v>1740226.6300000001</v>
      </c>
      <c r="F15" s="293">
        <v>135160194.40000001</v>
      </c>
      <c r="G15" s="293">
        <v>136825783.54000002</v>
      </c>
      <c r="H15" s="293">
        <v>2773107.52</v>
      </c>
      <c r="I15" s="293">
        <v>612819.59</v>
      </c>
      <c r="J15" s="293">
        <v>285385.43</v>
      </c>
      <c r="K15" s="293">
        <v>6679053.1600000001</v>
      </c>
      <c r="L15" s="293">
        <v>1860.58</v>
      </c>
      <c r="M15" s="293">
        <v>57604.95</v>
      </c>
      <c r="N15" s="293">
        <v>110478.64</v>
      </c>
      <c r="O15" s="293">
        <v>0</v>
      </c>
      <c r="P15" s="293"/>
      <c r="Q15" s="293">
        <v>11576367.260000004</v>
      </c>
      <c r="R15" s="293">
        <v>0</v>
      </c>
      <c r="S15" s="293">
        <v>0</v>
      </c>
      <c r="T15" s="293">
        <v>125249416.28000002</v>
      </c>
      <c r="U15" s="294"/>
      <c r="V15" s="294"/>
      <c r="W15" s="294"/>
      <c r="X15" s="294"/>
      <c r="Y15" s="294"/>
    </row>
    <row r="16" spans="1:25" s="291" customFormat="1" x14ac:dyDescent="0.25">
      <c r="A16" s="291" t="str">
        <f t="shared" si="0"/>
        <v>7180</v>
      </c>
      <c r="B16" s="292" t="s">
        <v>1308</v>
      </c>
      <c r="C16" s="293">
        <v>26370323.769999996</v>
      </c>
      <c r="D16" s="293">
        <v>6149446.1600000001</v>
      </c>
      <c r="E16" s="293">
        <v>56.35</v>
      </c>
      <c r="F16" s="293">
        <v>32519769.929999996</v>
      </c>
      <c r="G16" s="293">
        <v>32519826.279999997</v>
      </c>
      <c r="H16" s="293">
        <v>1140870.24</v>
      </c>
      <c r="I16" s="293">
        <v>286158.15999999997</v>
      </c>
      <c r="J16" s="293">
        <v>3906.58</v>
      </c>
      <c r="K16" s="293">
        <v>229792.3</v>
      </c>
      <c r="L16" s="293">
        <v>597.72</v>
      </c>
      <c r="M16" s="293">
        <v>13502.26</v>
      </c>
      <c r="N16" s="293">
        <v>18422.599999999999</v>
      </c>
      <c r="O16" s="293">
        <v>0</v>
      </c>
      <c r="P16" s="293"/>
      <c r="Q16" s="293">
        <v>1705474.1400000001</v>
      </c>
      <c r="R16" s="293">
        <v>0</v>
      </c>
      <c r="S16" s="293">
        <v>9762.2000000000007</v>
      </c>
      <c r="T16" s="293">
        <v>30814352.139999997</v>
      </c>
      <c r="U16" s="294"/>
      <c r="V16" s="294"/>
      <c r="W16" s="294"/>
      <c r="X16" s="294"/>
      <c r="Y16" s="294"/>
    </row>
    <row r="17" spans="1:25" s="291" customFormat="1" x14ac:dyDescent="0.25">
      <c r="A17" s="291" t="str">
        <f t="shared" si="0"/>
        <v>7200</v>
      </c>
      <c r="B17" s="292" t="s">
        <v>540</v>
      </c>
      <c r="C17" s="293">
        <v>2444307.5499999993</v>
      </c>
      <c r="D17" s="293">
        <v>5318359.62</v>
      </c>
      <c r="E17" s="293">
        <v>0</v>
      </c>
      <c r="F17" s="293">
        <v>7762667.1699999999</v>
      </c>
      <c r="G17" s="293">
        <v>7762667.1699999999</v>
      </c>
      <c r="H17" s="293">
        <v>1200806.78</v>
      </c>
      <c r="I17" s="293">
        <v>294367.7</v>
      </c>
      <c r="J17" s="293">
        <v>19118.939999999999</v>
      </c>
      <c r="K17" s="293">
        <v>15358.25</v>
      </c>
      <c r="L17" s="293">
        <v>8255.56</v>
      </c>
      <c r="M17" s="293">
        <v>229616.38</v>
      </c>
      <c r="N17" s="293">
        <v>293.11</v>
      </c>
      <c r="O17" s="293">
        <v>0</v>
      </c>
      <c r="P17" s="293"/>
      <c r="Q17" s="293">
        <v>1774755.95</v>
      </c>
      <c r="R17" s="293">
        <v>0</v>
      </c>
      <c r="S17" s="293">
        <v>0</v>
      </c>
      <c r="T17" s="293">
        <v>5987911.2199999997</v>
      </c>
      <c r="U17" s="294"/>
      <c r="V17" s="294"/>
      <c r="W17" s="294"/>
      <c r="X17" s="294"/>
      <c r="Y17" s="294"/>
    </row>
    <row r="18" spans="1:25" s="291" customFormat="1" x14ac:dyDescent="0.25">
      <c r="A18" s="291" t="str">
        <f t="shared" si="0"/>
        <v>7230</v>
      </c>
      <c r="B18" s="292" t="s">
        <v>1309</v>
      </c>
      <c r="C18" s="293">
        <v>34034093.340000004</v>
      </c>
      <c r="D18" s="293">
        <v>114547279.35000001</v>
      </c>
      <c r="E18" s="293">
        <v>-450</v>
      </c>
      <c r="F18" s="293">
        <v>148581372.69000003</v>
      </c>
      <c r="G18" s="293">
        <v>148580922.69000003</v>
      </c>
      <c r="H18" s="293">
        <v>6443066.4500000011</v>
      </c>
      <c r="I18" s="293">
        <v>1487564.5899999999</v>
      </c>
      <c r="J18" s="293">
        <v>1683784.06</v>
      </c>
      <c r="K18" s="293">
        <v>1265302.77</v>
      </c>
      <c r="L18" s="293">
        <v>1423.7500000000002</v>
      </c>
      <c r="M18" s="293">
        <v>17846.16</v>
      </c>
      <c r="N18" s="293">
        <v>155023.80000000002</v>
      </c>
      <c r="O18" s="293">
        <v>0</v>
      </c>
      <c r="P18" s="293"/>
      <c r="Q18" s="293">
        <v>12140664.310000001</v>
      </c>
      <c r="R18" s="293">
        <v>0</v>
      </c>
      <c r="S18" s="293">
        <v>1072145.31</v>
      </c>
      <c r="T18" s="293">
        <v>136440258.38</v>
      </c>
      <c r="U18" s="294"/>
      <c r="V18" s="294"/>
      <c r="W18" s="294"/>
      <c r="X18" s="294"/>
      <c r="Y18" s="294"/>
    </row>
    <row r="19" spans="1:25" s="291" customFormat="1" x14ac:dyDescent="0.25">
      <c r="A19" s="291" t="str">
        <f t="shared" si="0"/>
        <v>7260</v>
      </c>
      <c r="B19" s="292" t="s">
        <v>545</v>
      </c>
      <c r="C19" s="293">
        <v>550091.36</v>
      </c>
      <c r="D19" s="293">
        <v>3336385.44</v>
      </c>
      <c r="E19" s="293">
        <v>10294.48</v>
      </c>
      <c r="F19" s="293">
        <v>3886476.8</v>
      </c>
      <c r="G19" s="293">
        <v>3855345.82</v>
      </c>
      <c r="H19" s="293">
        <v>586966.38</v>
      </c>
      <c r="I19" s="293">
        <v>66412.56</v>
      </c>
      <c r="J19" s="293">
        <v>378057.57999999996</v>
      </c>
      <c r="K19" s="293">
        <v>78194.030000000013</v>
      </c>
      <c r="L19" s="293">
        <v>7003.91</v>
      </c>
      <c r="M19" s="293">
        <v>202785.58000000002</v>
      </c>
      <c r="N19" s="293">
        <v>2465.87</v>
      </c>
      <c r="O19" s="293">
        <v>0</v>
      </c>
      <c r="P19" s="293"/>
      <c r="Q19" s="293">
        <v>1336810.0000000002</v>
      </c>
      <c r="R19" s="293">
        <v>0</v>
      </c>
      <c r="S19" s="293">
        <v>0</v>
      </c>
      <c r="T19" s="293">
        <v>2518535.8199999994</v>
      </c>
      <c r="U19" s="294"/>
      <c r="V19" s="294"/>
      <c r="W19" s="294"/>
      <c r="X19" s="294"/>
      <c r="Y19" s="294"/>
    </row>
    <row r="20" spans="1:25" s="291" customFormat="1" x14ac:dyDescent="0.25">
      <c r="A20" s="291" t="str">
        <f t="shared" si="0"/>
        <v>7310</v>
      </c>
      <c r="B20" s="292" t="s">
        <v>1310</v>
      </c>
      <c r="C20" s="293">
        <v>1251694.8899999999</v>
      </c>
      <c r="D20" s="293">
        <v>608631.3899999999</v>
      </c>
      <c r="E20" s="293">
        <v>0</v>
      </c>
      <c r="F20" s="293">
        <v>1860326.2799999998</v>
      </c>
      <c r="G20" s="293">
        <v>1860326.2799999998</v>
      </c>
      <c r="H20" s="293">
        <v>285291.96999999997</v>
      </c>
      <c r="I20" s="293">
        <v>64724.21</v>
      </c>
      <c r="J20" s="293">
        <v>648</v>
      </c>
      <c r="K20" s="293">
        <v>1202.1600000000001</v>
      </c>
      <c r="L20" s="293">
        <v>187.17</v>
      </c>
      <c r="M20" s="293">
        <v>0</v>
      </c>
      <c r="N20" s="293">
        <v>0</v>
      </c>
      <c r="O20" s="293">
        <v>0</v>
      </c>
      <c r="P20" s="293"/>
      <c r="Q20" s="293">
        <v>353105.26999999996</v>
      </c>
      <c r="R20" s="293">
        <v>0</v>
      </c>
      <c r="S20" s="293">
        <v>0</v>
      </c>
      <c r="T20" s="293">
        <v>1507221.0099999998</v>
      </c>
      <c r="U20" s="294"/>
      <c r="V20" s="294"/>
      <c r="W20" s="294"/>
      <c r="X20" s="294"/>
      <c r="Y20" s="294"/>
    </row>
    <row r="21" spans="1:25" s="291" customFormat="1" x14ac:dyDescent="0.25">
      <c r="A21" s="291" t="str">
        <f t="shared" si="0"/>
        <v>7320</v>
      </c>
      <c r="B21" s="292" t="s">
        <v>1311</v>
      </c>
      <c r="C21" s="293">
        <v>528664.41</v>
      </c>
      <c r="D21" s="293">
        <v>218323.77000000002</v>
      </c>
      <c r="E21" s="293">
        <v>0</v>
      </c>
      <c r="F21" s="293">
        <v>746988.18</v>
      </c>
      <c r="G21" s="293">
        <v>746988.18</v>
      </c>
      <c r="H21" s="293">
        <v>68812.89</v>
      </c>
      <c r="I21" s="293">
        <v>18080.080000000002</v>
      </c>
      <c r="J21" s="293">
        <v>111</v>
      </c>
      <c r="K21" s="293">
        <v>96.45</v>
      </c>
      <c r="L21" s="293">
        <v>0</v>
      </c>
      <c r="M21" s="293">
        <v>0</v>
      </c>
      <c r="N21" s="293">
        <v>0</v>
      </c>
      <c r="O21" s="293">
        <v>0</v>
      </c>
      <c r="P21" s="293"/>
      <c r="Q21" s="293">
        <v>87100.42</v>
      </c>
      <c r="R21" s="293">
        <v>0</v>
      </c>
      <c r="S21" s="293">
        <v>0</v>
      </c>
      <c r="T21" s="293">
        <v>659887.76</v>
      </c>
      <c r="U21" s="294"/>
      <c r="V21" s="294"/>
      <c r="W21" s="294"/>
      <c r="X21" s="294"/>
      <c r="Y21" s="294"/>
    </row>
    <row r="22" spans="1:25" s="291" customFormat="1" x14ac:dyDescent="0.25">
      <c r="A22" s="291" t="str">
        <f t="shared" si="0"/>
        <v>7490</v>
      </c>
      <c r="B22" s="292" t="s">
        <v>1312</v>
      </c>
      <c r="C22" s="293">
        <v>304426.04000000004</v>
      </c>
      <c r="D22" s="293">
        <v>8265353.8300000001</v>
      </c>
      <c r="E22" s="293">
        <v>675640.15999999992</v>
      </c>
      <c r="F22" s="293">
        <v>8569779.8699999992</v>
      </c>
      <c r="G22" s="293">
        <v>9243571.0299999993</v>
      </c>
      <c r="H22" s="293">
        <v>1204677.6400000001</v>
      </c>
      <c r="I22" s="293">
        <v>341999.24</v>
      </c>
      <c r="J22" s="293">
        <v>874809.69760000054</v>
      </c>
      <c r="K22" s="293">
        <v>139351.16</v>
      </c>
      <c r="L22" s="293">
        <v>242.71</v>
      </c>
      <c r="M22" s="293">
        <v>319007.26</v>
      </c>
      <c r="N22" s="293">
        <v>51086.17</v>
      </c>
      <c r="O22" s="293">
        <v>0</v>
      </c>
      <c r="P22" s="293"/>
      <c r="Q22" s="293">
        <v>2967491.2176000006</v>
      </c>
      <c r="R22" s="293">
        <v>0</v>
      </c>
      <c r="S22" s="293">
        <v>36960</v>
      </c>
      <c r="T22" s="293">
        <v>6276079.8123999983</v>
      </c>
      <c r="U22" s="294"/>
      <c r="V22" s="294"/>
      <c r="W22" s="294"/>
      <c r="X22" s="294"/>
      <c r="Y22" s="294"/>
    </row>
    <row r="23" spans="1:25" s="291" customFormat="1" x14ac:dyDescent="0.25">
      <c r="A23" s="291" t="str">
        <f t="shared" si="0"/>
        <v>8310</v>
      </c>
      <c r="B23" s="292" t="s">
        <v>1313</v>
      </c>
      <c r="C23" s="293"/>
      <c r="D23" s="293"/>
      <c r="E23" s="293"/>
      <c r="F23" s="293"/>
      <c r="G23" s="293"/>
      <c r="H23" s="293"/>
      <c r="I23" s="293"/>
      <c r="J23" s="293">
        <v>494.18959999999998</v>
      </c>
      <c r="K23" s="293"/>
      <c r="L23" s="293"/>
      <c r="M23" s="293"/>
      <c r="N23" s="293"/>
      <c r="O23" s="293"/>
      <c r="P23" s="293"/>
      <c r="Q23" s="293">
        <v>494.18959999999998</v>
      </c>
      <c r="R23" s="293">
        <v>0</v>
      </c>
      <c r="S23" s="293"/>
      <c r="T23" s="293">
        <v>-494.18959999999998</v>
      </c>
      <c r="U23" s="294"/>
      <c r="V23" s="294"/>
      <c r="W23" s="294"/>
      <c r="X23" s="294"/>
      <c r="Y23" s="294"/>
    </row>
    <row r="24" spans="1:25" s="291" customFormat="1" x14ac:dyDescent="0.25">
      <c r="A24" s="291" t="str">
        <f t="shared" si="0"/>
        <v>8330</v>
      </c>
      <c r="B24" s="292" t="s">
        <v>559</v>
      </c>
      <c r="C24" s="293">
        <v>0</v>
      </c>
      <c r="D24" s="293">
        <v>0</v>
      </c>
      <c r="E24" s="293">
        <v>673108.42</v>
      </c>
      <c r="F24" s="293">
        <v>0</v>
      </c>
      <c r="G24" s="293">
        <v>673108.42</v>
      </c>
      <c r="H24" s="293">
        <v>1513284.34</v>
      </c>
      <c r="I24" s="293">
        <v>561244.78</v>
      </c>
      <c r="J24" s="293">
        <v>468141.43000000005</v>
      </c>
      <c r="K24" s="293">
        <v>578415.44000000006</v>
      </c>
      <c r="L24" s="293">
        <v>151.13999999999999</v>
      </c>
      <c r="M24" s="293">
        <v>8153.3</v>
      </c>
      <c r="N24" s="293">
        <v>105759.13</v>
      </c>
      <c r="O24" s="293">
        <v>0</v>
      </c>
      <c r="P24" s="293"/>
      <c r="Q24" s="293">
        <v>3251507.59</v>
      </c>
      <c r="R24" s="293">
        <v>0</v>
      </c>
      <c r="S24" s="293">
        <v>0</v>
      </c>
      <c r="T24" s="293">
        <v>-2578399.17</v>
      </c>
      <c r="U24" s="294"/>
      <c r="V24" s="294"/>
      <c r="W24" s="294"/>
      <c r="X24" s="294"/>
      <c r="Y24" s="294"/>
    </row>
    <row r="25" spans="1:25" s="291" customFormat="1" x14ac:dyDescent="0.25">
      <c r="A25" s="291" t="str">
        <f t="shared" si="0"/>
        <v>8350</v>
      </c>
      <c r="B25" s="292" t="s">
        <v>1314</v>
      </c>
      <c r="C25" s="293">
        <v>0</v>
      </c>
      <c r="D25" s="293">
        <v>0</v>
      </c>
      <c r="E25" s="293">
        <v>0</v>
      </c>
      <c r="F25" s="293">
        <v>0</v>
      </c>
      <c r="G25" s="293">
        <v>0</v>
      </c>
      <c r="H25" s="293">
        <v>28240.44</v>
      </c>
      <c r="I25" s="293">
        <v>9603.25</v>
      </c>
      <c r="J25" s="293">
        <v>-647.96</v>
      </c>
      <c r="K25" s="293">
        <v>0</v>
      </c>
      <c r="L25" s="293">
        <v>0</v>
      </c>
      <c r="M25" s="293">
        <v>0</v>
      </c>
      <c r="N25" s="293">
        <v>0</v>
      </c>
      <c r="O25" s="293">
        <v>0</v>
      </c>
      <c r="P25" s="293"/>
      <c r="Q25" s="293">
        <v>37195.730000000003</v>
      </c>
      <c r="R25" s="293">
        <v>0</v>
      </c>
      <c r="S25" s="293">
        <v>0</v>
      </c>
      <c r="T25" s="293">
        <v>-37195.730000000003</v>
      </c>
      <c r="U25" s="294"/>
      <c r="V25" s="294"/>
      <c r="W25" s="294"/>
      <c r="X25" s="294"/>
      <c r="Y25" s="294"/>
    </row>
    <row r="26" spans="1:25" s="291" customFormat="1" x14ac:dyDescent="0.25">
      <c r="A26" s="291" t="str">
        <f t="shared" si="0"/>
        <v>8370</v>
      </c>
      <c r="B26" s="292" t="s">
        <v>1315</v>
      </c>
      <c r="C26" s="293">
        <v>0</v>
      </c>
      <c r="D26" s="293">
        <v>0</v>
      </c>
      <c r="E26" s="293">
        <v>0</v>
      </c>
      <c r="F26" s="293">
        <v>0</v>
      </c>
      <c r="G26" s="293">
        <v>0</v>
      </c>
      <c r="H26" s="293">
        <v>24033.88</v>
      </c>
      <c r="I26" s="293">
        <v>8859.7999999999993</v>
      </c>
      <c r="J26" s="293">
        <v>115792.97834522255</v>
      </c>
      <c r="K26" s="293">
        <v>0</v>
      </c>
      <c r="L26" s="293">
        <v>0</v>
      </c>
      <c r="M26" s="293">
        <v>0</v>
      </c>
      <c r="N26" s="293">
        <v>0</v>
      </c>
      <c r="O26" s="293">
        <v>0</v>
      </c>
      <c r="P26" s="293">
        <v>0</v>
      </c>
      <c r="Q26" s="293">
        <v>148686.65834522256</v>
      </c>
      <c r="R26" s="293">
        <v>0</v>
      </c>
      <c r="S26" s="293">
        <v>0</v>
      </c>
      <c r="T26" s="293">
        <v>-148686.65834522256</v>
      </c>
      <c r="U26" s="294"/>
      <c r="V26" s="294"/>
      <c r="W26" s="294"/>
      <c r="X26" s="294"/>
      <c r="Y26" s="294"/>
    </row>
    <row r="27" spans="1:25" s="291" customFormat="1" x14ac:dyDescent="0.25">
      <c r="A27" s="291" t="str">
        <f t="shared" si="0"/>
        <v>8430</v>
      </c>
      <c r="B27" s="292" t="s">
        <v>564</v>
      </c>
      <c r="C27" s="293">
        <v>0</v>
      </c>
      <c r="D27" s="293">
        <v>0</v>
      </c>
      <c r="E27" s="293">
        <v>33.86</v>
      </c>
      <c r="F27" s="293">
        <v>0</v>
      </c>
      <c r="G27" s="293">
        <v>33.86</v>
      </c>
      <c r="H27" s="293">
        <v>365723.11</v>
      </c>
      <c r="I27" s="293">
        <v>104068.31</v>
      </c>
      <c r="J27" s="293">
        <v>3412557.7448</v>
      </c>
      <c r="K27" s="293">
        <v>16817.600000000002</v>
      </c>
      <c r="L27" s="293">
        <v>791992.34</v>
      </c>
      <c r="M27" s="293">
        <v>15640.6</v>
      </c>
      <c r="N27" s="293">
        <v>43144.94</v>
      </c>
      <c r="O27" s="293">
        <v>2572.3199999999997</v>
      </c>
      <c r="P27" s="293"/>
      <c r="Q27" s="293">
        <v>4775084.0347999996</v>
      </c>
      <c r="R27" s="293">
        <v>0</v>
      </c>
      <c r="S27" s="293">
        <v>0</v>
      </c>
      <c r="T27" s="293">
        <v>-4775050.1748000002</v>
      </c>
      <c r="U27" s="294"/>
      <c r="V27" s="294"/>
      <c r="W27" s="294"/>
      <c r="X27" s="294"/>
      <c r="Y27" s="294"/>
    </row>
    <row r="28" spans="1:25" s="291" customFormat="1" x14ac:dyDescent="0.25">
      <c r="A28" s="291" t="str">
        <f t="shared" si="0"/>
        <v>8460</v>
      </c>
      <c r="B28" s="292" t="s">
        <v>565</v>
      </c>
      <c r="C28" s="293">
        <v>0</v>
      </c>
      <c r="D28" s="293">
        <v>0</v>
      </c>
      <c r="E28" s="293">
        <v>0</v>
      </c>
      <c r="F28" s="293">
        <v>0</v>
      </c>
      <c r="G28" s="293">
        <v>0</v>
      </c>
      <c r="H28" s="293">
        <v>912116.59</v>
      </c>
      <c r="I28" s="293">
        <v>351960.12</v>
      </c>
      <c r="J28" s="293">
        <v>161288.4</v>
      </c>
      <c r="K28" s="293">
        <v>220218.71</v>
      </c>
      <c r="L28" s="293">
        <v>2550.31</v>
      </c>
      <c r="M28" s="293">
        <v>411.6</v>
      </c>
      <c r="N28" s="293">
        <v>8231.64</v>
      </c>
      <c r="O28" s="293">
        <v>0</v>
      </c>
      <c r="P28" s="293"/>
      <c r="Q28" s="293">
        <v>1662879.3599999999</v>
      </c>
      <c r="R28" s="293">
        <v>0</v>
      </c>
      <c r="S28" s="293">
        <v>0</v>
      </c>
      <c r="T28" s="293">
        <v>-1662879.3599999999</v>
      </c>
      <c r="U28" s="294"/>
      <c r="V28" s="294"/>
      <c r="W28" s="294"/>
      <c r="X28" s="294"/>
      <c r="Y28" s="294"/>
    </row>
    <row r="29" spans="1:25" s="291" customFormat="1" x14ac:dyDescent="0.25">
      <c r="A29" s="291" t="str">
        <f t="shared" si="0"/>
        <v>8470</v>
      </c>
      <c r="B29" s="292" t="s">
        <v>1316</v>
      </c>
      <c r="C29" s="293"/>
      <c r="D29" s="293"/>
      <c r="E29" s="293"/>
      <c r="F29" s="293"/>
      <c r="G29" s="293"/>
      <c r="H29" s="293"/>
      <c r="I29" s="293"/>
      <c r="J29" s="293">
        <v>23884.0736</v>
      </c>
      <c r="K29" s="293"/>
      <c r="L29" s="293"/>
      <c r="M29" s="293"/>
      <c r="N29" s="293"/>
      <c r="O29" s="293"/>
      <c r="P29" s="293"/>
      <c r="Q29" s="293">
        <v>23884.0736</v>
      </c>
      <c r="R29" s="293">
        <v>0</v>
      </c>
      <c r="S29" s="293"/>
      <c r="T29" s="293">
        <v>-23884.0736</v>
      </c>
      <c r="U29" s="294"/>
      <c r="V29" s="294"/>
      <c r="W29" s="294"/>
      <c r="X29" s="294"/>
      <c r="Y29" s="294"/>
    </row>
    <row r="30" spans="1:25" s="291" customFormat="1" x14ac:dyDescent="0.25">
      <c r="A30" s="291" t="str">
        <f t="shared" si="0"/>
        <v>8480</v>
      </c>
      <c r="B30" s="292" t="s">
        <v>567</v>
      </c>
      <c r="C30" s="293">
        <v>0</v>
      </c>
      <c r="D30" s="293">
        <v>0</v>
      </c>
      <c r="E30" s="293"/>
      <c r="F30" s="293">
        <v>0</v>
      </c>
      <c r="G30" s="293"/>
      <c r="H30" s="293"/>
      <c r="I30" s="293"/>
      <c r="J30" s="293">
        <v>46145.522400000002</v>
      </c>
      <c r="K30" s="293"/>
      <c r="L30" s="293"/>
      <c r="M30" s="293"/>
      <c r="N30" s="293"/>
      <c r="O30" s="293">
        <v>0</v>
      </c>
      <c r="P30" s="293">
        <v>0</v>
      </c>
      <c r="Q30" s="293">
        <v>46145.522400000002</v>
      </c>
      <c r="R30" s="293">
        <v>0</v>
      </c>
      <c r="S30" s="293"/>
      <c r="T30" s="293">
        <v>-46145.522400000002</v>
      </c>
      <c r="U30" s="294"/>
      <c r="V30" s="294"/>
      <c r="W30" s="294"/>
      <c r="X30" s="294"/>
      <c r="Y30" s="294"/>
    </row>
    <row r="31" spans="1:25" s="291" customFormat="1" x14ac:dyDescent="0.25">
      <c r="A31" s="291" t="str">
        <f t="shared" si="0"/>
        <v>8490</v>
      </c>
      <c r="B31" s="292" t="s">
        <v>1317</v>
      </c>
      <c r="C31" s="293">
        <v>0</v>
      </c>
      <c r="D31" s="293">
        <v>0</v>
      </c>
      <c r="E31" s="293">
        <v>70339.710000000006</v>
      </c>
      <c r="F31" s="293">
        <v>0</v>
      </c>
      <c r="G31" s="293">
        <v>70339.710000000006</v>
      </c>
      <c r="H31" s="293">
        <v>17417.14</v>
      </c>
      <c r="I31" s="293">
        <v>7311.6399999999994</v>
      </c>
      <c r="J31" s="293">
        <v>803.11</v>
      </c>
      <c r="K31" s="293">
        <v>48665.99</v>
      </c>
      <c r="L31" s="293">
        <v>0</v>
      </c>
      <c r="M31" s="293">
        <v>414.26</v>
      </c>
      <c r="N31" s="293">
        <v>2678.58</v>
      </c>
      <c r="O31" s="293">
        <v>0</v>
      </c>
      <c r="P31" s="293"/>
      <c r="Q31" s="293">
        <v>77252.279999999984</v>
      </c>
      <c r="R31" s="293">
        <v>0</v>
      </c>
      <c r="S31" s="293">
        <v>0</v>
      </c>
      <c r="T31" s="293">
        <v>-6912.5699999999779</v>
      </c>
      <c r="U31" s="294"/>
      <c r="V31" s="294"/>
      <c r="W31" s="294"/>
      <c r="X31" s="294"/>
      <c r="Y31" s="294"/>
    </row>
    <row r="32" spans="1:25" s="291" customFormat="1" x14ac:dyDescent="0.25">
      <c r="A32" s="291" t="str">
        <f t="shared" si="0"/>
        <v>8510</v>
      </c>
      <c r="B32" s="292" t="s">
        <v>569</v>
      </c>
      <c r="C32" s="293"/>
      <c r="D32" s="293"/>
      <c r="E32" s="293"/>
      <c r="F32" s="293"/>
      <c r="G32" s="293"/>
      <c r="H32" s="293"/>
      <c r="I32" s="293"/>
      <c r="J32" s="293">
        <v>419027.14051848004</v>
      </c>
      <c r="K32" s="293"/>
      <c r="L32" s="293"/>
      <c r="M32" s="293"/>
      <c r="N32" s="293"/>
      <c r="O32" s="293"/>
      <c r="P32" s="293"/>
      <c r="Q32" s="293">
        <v>419027.14051848004</v>
      </c>
      <c r="R32" s="293">
        <v>0</v>
      </c>
      <c r="S32" s="293"/>
      <c r="T32" s="293">
        <v>-419027.14051848004</v>
      </c>
      <c r="U32" s="294"/>
      <c r="V32" s="294"/>
      <c r="W32" s="294"/>
      <c r="X32" s="294"/>
      <c r="Y32" s="294"/>
    </row>
    <row r="33" spans="1:25" s="291" customFormat="1" x14ac:dyDescent="0.25">
      <c r="A33" s="291" t="str">
        <f t="shared" si="0"/>
        <v>8530</v>
      </c>
      <c r="B33" s="292" t="s">
        <v>1318</v>
      </c>
      <c r="C33" s="293"/>
      <c r="D33" s="293"/>
      <c r="E33" s="293"/>
      <c r="F33" s="293"/>
      <c r="G33" s="293"/>
      <c r="H33" s="293"/>
      <c r="I33" s="293"/>
      <c r="J33" s="293">
        <v>1667332.22141136</v>
      </c>
      <c r="K33" s="293"/>
      <c r="L33" s="293"/>
      <c r="M33" s="293"/>
      <c r="N33" s="293"/>
      <c r="O33" s="293"/>
      <c r="P33" s="293"/>
      <c r="Q33" s="293">
        <v>1667332.22141136</v>
      </c>
      <c r="R33" s="293"/>
      <c r="S33" s="293"/>
      <c r="T33" s="293">
        <v>-1667332.22141136</v>
      </c>
      <c r="U33" s="294"/>
      <c r="V33" s="294"/>
      <c r="W33" s="294"/>
      <c r="X33" s="294"/>
      <c r="Y33" s="294"/>
    </row>
    <row r="34" spans="1:25" s="291" customFormat="1" x14ac:dyDescent="0.25">
      <c r="A34" s="291" t="str">
        <f t="shared" si="0"/>
        <v>8560</v>
      </c>
      <c r="B34" s="292" t="s">
        <v>571</v>
      </c>
      <c r="C34" s="293">
        <v>0</v>
      </c>
      <c r="D34" s="293">
        <v>0</v>
      </c>
      <c r="E34" s="293">
        <v>0</v>
      </c>
      <c r="F34" s="293">
        <v>0</v>
      </c>
      <c r="G34" s="293">
        <v>0</v>
      </c>
      <c r="H34" s="293">
        <v>0</v>
      </c>
      <c r="I34" s="293">
        <v>0</v>
      </c>
      <c r="J34" s="293">
        <v>2002852.0890211198</v>
      </c>
      <c r="K34" s="293">
        <v>21416.5</v>
      </c>
      <c r="L34" s="293">
        <v>0</v>
      </c>
      <c r="M34" s="293">
        <v>2830.16</v>
      </c>
      <c r="N34" s="293">
        <v>0</v>
      </c>
      <c r="O34" s="293">
        <v>0</v>
      </c>
      <c r="P34" s="293"/>
      <c r="Q34" s="293">
        <v>2028521.8890211198</v>
      </c>
      <c r="R34" s="293">
        <v>0</v>
      </c>
      <c r="S34" s="293">
        <v>0</v>
      </c>
      <c r="T34" s="293">
        <v>-2028521.8890211198</v>
      </c>
      <c r="U34" s="294"/>
      <c r="V34" s="294"/>
      <c r="W34" s="294"/>
      <c r="X34" s="294"/>
      <c r="Y34" s="294"/>
    </row>
    <row r="35" spans="1:25" s="291" customFormat="1" x14ac:dyDescent="0.25">
      <c r="A35" s="291" t="str">
        <f t="shared" si="0"/>
        <v>8610</v>
      </c>
      <c r="B35" s="292" t="s">
        <v>1319</v>
      </c>
      <c r="C35" s="293">
        <v>0</v>
      </c>
      <c r="D35" s="293">
        <v>0</v>
      </c>
      <c r="E35" s="293">
        <v>5310.82</v>
      </c>
      <c r="F35" s="293">
        <v>0</v>
      </c>
      <c r="G35" s="293">
        <v>5310.82</v>
      </c>
      <c r="H35" s="293">
        <v>479266.34</v>
      </c>
      <c r="I35" s="293">
        <v>97054.699999999983</v>
      </c>
      <c r="J35" s="293">
        <v>3325805.9156762399</v>
      </c>
      <c r="K35" s="293">
        <v>112260.39</v>
      </c>
      <c r="L35" s="293">
        <v>97.2</v>
      </c>
      <c r="M35" s="293">
        <v>174056.06</v>
      </c>
      <c r="N35" s="293">
        <v>17146.690000000002</v>
      </c>
      <c r="O35" s="293">
        <v>0</v>
      </c>
      <c r="P35" s="293"/>
      <c r="Q35" s="293">
        <v>4329416.4656762406</v>
      </c>
      <c r="R35" s="293">
        <v>0</v>
      </c>
      <c r="S35" s="293">
        <v>0</v>
      </c>
      <c r="T35" s="293">
        <v>-4324105.6456762403</v>
      </c>
      <c r="U35" s="294"/>
      <c r="V35" s="294"/>
      <c r="W35" s="294"/>
      <c r="X35" s="294"/>
      <c r="Y35" s="294"/>
    </row>
    <row r="36" spans="1:25" s="291" customFormat="1" x14ac:dyDescent="0.25">
      <c r="A36" s="291" t="str">
        <f t="shared" si="0"/>
        <v>8620</v>
      </c>
      <c r="B36" s="292" t="s">
        <v>574</v>
      </c>
      <c r="C36" s="293"/>
      <c r="D36" s="293"/>
      <c r="E36" s="293"/>
      <c r="F36" s="293"/>
      <c r="G36" s="293"/>
      <c r="H36" s="293"/>
      <c r="I36" s="293"/>
      <c r="J36" s="293">
        <v>230762.26879999999</v>
      </c>
      <c r="K36" s="293"/>
      <c r="L36" s="293"/>
      <c r="M36" s="293"/>
      <c r="N36" s="293"/>
      <c r="O36" s="293"/>
      <c r="P36" s="293"/>
      <c r="Q36" s="293">
        <v>230762.26879999999</v>
      </c>
      <c r="R36" s="293">
        <v>0</v>
      </c>
      <c r="S36" s="293"/>
      <c r="T36" s="293">
        <v>-230762.26879999999</v>
      </c>
      <c r="U36" s="294"/>
      <c r="V36" s="294"/>
      <c r="W36" s="294"/>
      <c r="X36" s="294"/>
      <c r="Y36" s="294"/>
    </row>
    <row r="37" spans="1:25" s="291" customFormat="1" x14ac:dyDescent="0.25">
      <c r="A37" s="291" t="str">
        <f t="shared" si="0"/>
        <v>8630</v>
      </c>
      <c r="B37" s="292" t="s">
        <v>1320</v>
      </c>
      <c r="C37" s="293"/>
      <c r="D37" s="293"/>
      <c r="E37" s="293"/>
      <c r="F37" s="293"/>
      <c r="G37" s="293"/>
      <c r="H37" s="293"/>
      <c r="I37" s="293"/>
      <c r="J37" s="293">
        <v>302509.9792</v>
      </c>
      <c r="K37" s="293"/>
      <c r="L37" s="293"/>
      <c r="M37" s="293"/>
      <c r="N37" s="293"/>
      <c r="O37" s="293"/>
      <c r="P37" s="293"/>
      <c r="Q37" s="293">
        <v>302509.9792</v>
      </c>
      <c r="R37" s="293">
        <v>0</v>
      </c>
      <c r="S37" s="293"/>
      <c r="T37" s="293">
        <v>-302509.9792</v>
      </c>
      <c r="U37" s="294"/>
      <c r="V37" s="294"/>
      <c r="W37" s="294"/>
      <c r="X37" s="294"/>
      <c r="Y37" s="294"/>
    </row>
    <row r="38" spans="1:25" s="291" customFormat="1" x14ac:dyDescent="0.25">
      <c r="A38" s="291" t="str">
        <f t="shared" si="0"/>
        <v>8650</v>
      </c>
      <c r="B38" s="292" t="s">
        <v>577</v>
      </c>
      <c r="C38" s="293">
        <v>0</v>
      </c>
      <c r="D38" s="293">
        <v>0</v>
      </c>
      <c r="E38" s="293">
        <v>0</v>
      </c>
      <c r="F38" s="293">
        <v>0</v>
      </c>
      <c r="G38" s="293">
        <v>0</v>
      </c>
      <c r="H38" s="293">
        <v>0</v>
      </c>
      <c r="I38" s="293">
        <v>-19.419999999308857</v>
      </c>
      <c r="J38" s="293">
        <v>909053.24400000006</v>
      </c>
      <c r="K38" s="293">
        <v>0</v>
      </c>
      <c r="L38" s="293">
        <v>0</v>
      </c>
      <c r="M38" s="293">
        <v>0</v>
      </c>
      <c r="N38" s="293">
        <v>0</v>
      </c>
      <c r="O38" s="293">
        <v>0</v>
      </c>
      <c r="P38" s="293"/>
      <c r="Q38" s="293">
        <v>909033.82400000072</v>
      </c>
      <c r="R38" s="293">
        <v>0</v>
      </c>
      <c r="S38" s="293">
        <v>0</v>
      </c>
      <c r="T38" s="293">
        <v>-909033.82400000072</v>
      </c>
      <c r="U38" s="294"/>
      <c r="V38" s="294"/>
      <c r="W38" s="294"/>
      <c r="X38" s="294"/>
      <c r="Y38" s="294"/>
    </row>
    <row r="39" spans="1:25" s="291" customFormat="1" x14ac:dyDescent="0.25">
      <c r="A39" s="291" t="str">
        <f t="shared" si="0"/>
        <v>8660</v>
      </c>
      <c r="B39" s="292" t="s">
        <v>1321</v>
      </c>
      <c r="C39" s="293"/>
      <c r="D39" s="293"/>
      <c r="E39" s="293"/>
      <c r="F39" s="293"/>
      <c r="G39" s="293"/>
      <c r="H39" s="293"/>
      <c r="I39" s="293"/>
      <c r="J39" s="293">
        <v>11.276800000000001</v>
      </c>
      <c r="K39" s="293"/>
      <c r="L39" s="293"/>
      <c r="M39" s="293"/>
      <c r="N39" s="293"/>
      <c r="O39" s="293"/>
      <c r="P39" s="293"/>
      <c r="Q39" s="293">
        <v>11.276800000000001</v>
      </c>
      <c r="R39" s="293">
        <v>0</v>
      </c>
      <c r="S39" s="293"/>
      <c r="T39" s="293">
        <v>-11.276800000000001</v>
      </c>
      <c r="U39" s="294"/>
      <c r="V39" s="294"/>
      <c r="W39" s="294"/>
      <c r="X39" s="294"/>
      <c r="Y39" s="294"/>
    </row>
    <row r="40" spans="1:25" s="291" customFormat="1" x14ac:dyDescent="0.25">
      <c r="A40" s="291" t="str">
        <f t="shared" si="0"/>
        <v>8670</v>
      </c>
      <c r="B40" s="292" t="s">
        <v>1322</v>
      </c>
      <c r="C40" s="293"/>
      <c r="D40" s="293"/>
      <c r="E40" s="293"/>
      <c r="F40" s="293"/>
      <c r="G40" s="293"/>
      <c r="H40" s="293"/>
      <c r="I40" s="293"/>
      <c r="J40" s="293">
        <v>16712.434400000002</v>
      </c>
      <c r="K40" s="293"/>
      <c r="L40" s="293"/>
      <c r="M40" s="293"/>
      <c r="N40" s="293"/>
      <c r="O40" s="293"/>
      <c r="P40" s="293"/>
      <c r="Q40" s="293">
        <v>16712.434400000002</v>
      </c>
      <c r="R40" s="293"/>
      <c r="S40" s="293"/>
      <c r="T40" s="293">
        <v>-16712.434400000002</v>
      </c>
      <c r="U40" s="294"/>
      <c r="V40" s="294"/>
      <c r="W40" s="294"/>
      <c r="X40" s="294"/>
      <c r="Y40" s="294"/>
    </row>
    <row r="41" spans="1:25" s="291" customFormat="1" x14ac:dyDescent="0.25">
      <c r="A41" s="291" t="str">
        <f t="shared" si="0"/>
        <v>8680</v>
      </c>
      <c r="B41" s="292" t="s">
        <v>579</v>
      </c>
      <c r="C41" s="293"/>
      <c r="D41" s="293"/>
      <c r="E41" s="293"/>
      <c r="F41" s="293"/>
      <c r="G41" s="293"/>
      <c r="H41" s="293"/>
      <c r="I41" s="293"/>
      <c r="J41" s="293">
        <v>27108.256800000003</v>
      </c>
      <c r="K41" s="293"/>
      <c r="L41" s="293"/>
      <c r="M41" s="293"/>
      <c r="N41" s="293"/>
      <c r="O41" s="293"/>
      <c r="P41" s="293"/>
      <c r="Q41" s="293">
        <v>27108.256800000003</v>
      </c>
      <c r="R41" s="293"/>
      <c r="S41" s="293"/>
      <c r="T41" s="293">
        <v>-27108.256800000003</v>
      </c>
      <c r="U41" s="294"/>
      <c r="V41" s="294"/>
      <c r="W41" s="294"/>
      <c r="X41" s="294"/>
      <c r="Y41" s="294"/>
    </row>
    <row r="42" spans="1:25" s="291" customFormat="1" x14ac:dyDescent="0.25">
      <c r="A42" s="291" t="str">
        <f t="shared" si="0"/>
        <v>8690</v>
      </c>
      <c r="B42" s="292" t="s">
        <v>580</v>
      </c>
      <c r="C42" s="293"/>
      <c r="D42" s="293"/>
      <c r="E42" s="293"/>
      <c r="F42" s="293"/>
      <c r="G42" s="293"/>
      <c r="H42" s="293"/>
      <c r="I42" s="293"/>
      <c r="J42" s="293">
        <v>2394837.1621252</v>
      </c>
      <c r="K42" s="293"/>
      <c r="L42" s="293"/>
      <c r="M42" s="293"/>
      <c r="N42" s="293"/>
      <c r="O42" s="293"/>
      <c r="P42" s="293"/>
      <c r="Q42" s="293">
        <v>2394837.1621252</v>
      </c>
      <c r="R42" s="293"/>
      <c r="S42" s="293"/>
      <c r="T42" s="293">
        <v>-2394837.1621252</v>
      </c>
      <c r="U42" s="294"/>
      <c r="V42" s="294"/>
      <c r="W42" s="294"/>
      <c r="X42" s="294"/>
      <c r="Y42" s="294"/>
    </row>
    <row r="43" spans="1:25" s="291" customFormat="1" x14ac:dyDescent="0.25">
      <c r="A43" s="291" t="str">
        <f t="shared" si="0"/>
        <v>8700</v>
      </c>
      <c r="B43" s="292" t="s">
        <v>581</v>
      </c>
      <c r="C43" s="293"/>
      <c r="D43" s="293"/>
      <c r="E43" s="293"/>
      <c r="F43" s="293"/>
      <c r="G43" s="293"/>
      <c r="H43" s="293"/>
      <c r="I43" s="293"/>
      <c r="J43" s="293">
        <v>281269.56190400006</v>
      </c>
      <c r="K43" s="293"/>
      <c r="L43" s="293"/>
      <c r="M43" s="293"/>
      <c r="N43" s="293"/>
      <c r="O43" s="293"/>
      <c r="P43" s="293"/>
      <c r="Q43" s="293">
        <v>281269.56190400006</v>
      </c>
      <c r="R43" s="293">
        <v>0</v>
      </c>
      <c r="S43" s="293"/>
      <c r="T43" s="293">
        <v>-281269.56190400006</v>
      </c>
      <c r="U43" s="294"/>
      <c r="V43" s="294"/>
      <c r="W43" s="294"/>
      <c r="X43" s="294"/>
      <c r="Y43" s="294"/>
    </row>
    <row r="44" spans="1:25" s="291" customFormat="1" x14ac:dyDescent="0.25">
      <c r="A44" s="291" t="str">
        <f t="shared" si="0"/>
        <v>8710</v>
      </c>
      <c r="B44" s="292" t="s">
        <v>1323</v>
      </c>
      <c r="C44" s="293"/>
      <c r="D44" s="293"/>
      <c r="E44" s="293"/>
      <c r="F44" s="293"/>
      <c r="G44" s="293"/>
      <c r="H44" s="293"/>
      <c r="I44" s="293"/>
      <c r="J44" s="293">
        <v>1159415.1416785598</v>
      </c>
      <c r="K44" s="293"/>
      <c r="L44" s="293"/>
      <c r="M44" s="293"/>
      <c r="N44" s="293"/>
      <c r="O44" s="293"/>
      <c r="P44" s="293"/>
      <c r="Q44" s="293">
        <v>1159415.1416785598</v>
      </c>
      <c r="R44" s="293">
        <v>0</v>
      </c>
      <c r="S44" s="293"/>
      <c r="T44" s="293">
        <v>-1159415.1416785598</v>
      </c>
      <c r="U44" s="294"/>
      <c r="V44" s="294"/>
      <c r="W44" s="294"/>
      <c r="X44" s="294"/>
      <c r="Y44" s="294"/>
    </row>
    <row r="45" spans="1:25" s="291" customFormat="1" x14ac:dyDescent="0.25">
      <c r="A45" s="291" t="str">
        <f t="shared" si="0"/>
        <v>8720</v>
      </c>
      <c r="B45" s="292" t="s">
        <v>1324</v>
      </c>
      <c r="C45" s="293">
        <v>0</v>
      </c>
      <c r="D45" s="293">
        <v>0</v>
      </c>
      <c r="E45" s="293">
        <v>0</v>
      </c>
      <c r="F45" s="293">
        <v>0</v>
      </c>
      <c r="G45" s="293">
        <v>0</v>
      </c>
      <c r="H45" s="293">
        <v>1199819.9100000001</v>
      </c>
      <c r="I45" s="293">
        <v>288363.09000000003</v>
      </c>
      <c r="J45" s="293">
        <v>134541.13159999999</v>
      </c>
      <c r="K45" s="293">
        <v>5892.53</v>
      </c>
      <c r="L45" s="293">
        <v>943.46</v>
      </c>
      <c r="M45" s="293">
        <v>29995.16</v>
      </c>
      <c r="N45" s="293">
        <v>784.03</v>
      </c>
      <c r="O45" s="293">
        <v>0</v>
      </c>
      <c r="P45" s="293"/>
      <c r="Q45" s="293">
        <v>1671136.1815999998</v>
      </c>
      <c r="R45" s="293">
        <v>0</v>
      </c>
      <c r="S45" s="293">
        <v>0</v>
      </c>
      <c r="T45" s="293">
        <v>-1671136.1815999998</v>
      </c>
      <c r="U45" s="294"/>
      <c r="V45" s="294"/>
      <c r="W45" s="294"/>
      <c r="X45" s="294"/>
      <c r="Y45" s="294"/>
    </row>
    <row r="46" spans="1:25" s="291" customFormat="1" x14ac:dyDescent="0.25">
      <c r="A46" s="291" t="str">
        <f t="shared" si="0"/>
        <v>8740</v>
      </c>
      <c r="B46" s="292" t="s">
        <v>1325</v>
      </c>
      <c r="C46" s="293">
        <v>0</v>
      </c>
      <c r="D46" s="293">
        <v>0</v>
      </c>
      <c r="E46" s="293">
        <v>0</v>
      </c>
      <c r="F46" s="293">
        <v>0</v>
      </c>
      <c r="G46" s="293">
        <v>0</v>
      </c>
      <c r="H46" s="293">
        <v>291862.87</v>
      </c>
      <c r="I46" s="293">
        <v>62559.4</v>
      </c>
      <c r="J46" s="293">
        <v>328224.86800000002</v>
      </c>
      <c r="K46" s="293">
        <v>152.69999999999999</v>
      </c>
      <c r="L46" s="293">
        <v>0</v>
      </c>
      <c r="M46" s="293">
        <v>0</v>
      </c>
      <c r="N46" s="293">
        <v>0</v>
      </c>
      <c r="O46" s="293">
        <v>0</v>
      </c>
      <c r="P46" s="293"/>
      <c r="Q46" s="293">
        <v>683137.37800000003</v>
      </c>
      <c r="R46" s="293">
        <v>0</v>
      </c>
      <c r="S46" s="293">
        <v>0</v>
      </c>
      <c r="T46" s="293">
        <v>-683137.37800000003</v>
      </c>
      <c r="U46" s="294"/>
      <c r="V46" s="294"/>
      <c r="W46" s="294"/>
      <c r="X46" s="294"/>
      <c r="Y46" s="294"/>
    </row>
    <row r="47" spans="1:25" s="291" customFormat="1" x14ac:dyDescent="0.25">
      <c r="A47" s="291" t="str">
        <f t="shared" si="0"/>
        <v>8770</v>
      </c>
      <c r="B47" s="292" t="s">
        <v>1326</v>
      </c>
      <c r="C47" s="293"/>
      <c r="D47" s="293"/>
      <c r="E47" s="293"/>
      <c r="F47" s="293"/>
      <c r="G47" s="293"/>
      <c r="H47" s="293"/>
      <c r="I47" s="293"/>
      <c r="J47" s="293">
        <v>33499.209600000002</v>
      </c>
      <c r="K47" s="293"/>
      <c r="L47" s="293"/>
      <c r="M47" s="293"/>
      <c r="N47" s="293"/>
      <c r="O47" s="293"/>
      <c r="P47" s="293"/>
      <c r="Q47" s="293">
        <v>33499.209600000002</v>
      </c>
      <c r="R47" s="293"/>
      <c r="S47" s="293"/>
      <c r="T47" s="293">
        <v>-33499.209600000002</v>
      </c>
      <c r="U47" s="294"/>
      <c r="V47" s="294"/>
      <c r="W47" s="294"/>
      <c r="X47" s="294"/>
      <c r="Y47" s="294"/>
    </row>
    <row r="48" spans="1:25" s="291" customFormat="1" x14ac:dyDescent="0.25">
      <c r="A48" s="291" t="str">
        <f t="shared" si="0"/>
        <v>8790</v>
      </c>
      <c r="B48" s="292" t="s">
        <v>1327</v>
      </c>
      <c r="C48" s="293">
        <v>0</v>
      </c>
      <c r="D48" s="293">
        <v>0</v>
      </c>
      <c r="E48" s="293">
        <v>0</v>
      </c>
      <c r="F48" s="293">
        <v>0</v>
      </c>
      <c r="G48" s="293">
        <v>51820.76</v>
      </c>
      <c r="H48" s="293">
        <v>124043.94999999998</v>
      </c>
      <c r="I48" s="293">
        <v>32778.15</v>
      </c>
      <c r="J48" s="293">
        <v>-22720.735052479995</v>
      </c>
      <c r="K48" s="293">
        <v>28.79</v>
      </c>
      <c r="L48" s="293">
        <v>0</v>
      </c>
      <c r="M48" s="293">
        <v>0</v>
      </c>
      <c r="N48" s="293">
        <v>0</v>
      </c>
      <c r="O48" s="293">
        <v>0</v>
      </c>
      <c r="P48" s="293"/>
      <c r="Q48" s="293">
        <v>134942.72494751995</v>
      </c>
      <c r="R48" s="293">
        <v>0</v>
      </c>
      <c r="S48" s="293">
        <v>0</v>
      </c>
      <c r="T48" s="293">
        <v>-90487.164947520025</v>
      </c>
      <c r="U48" s="294"/>
      <c r="V48" s="294"/>
      <c r="W48" s="294"/>
      <c r="X48" s="294"/>
      <c r="Y48" s="294"/>
    </row>
    <row r="49" spans="1:25" s="300" customFormat="1" x14ac:dyDescent="0.25">
      <c r="A49" s="300" t="str">
        <f t="shared" si="0"/>
        <v>8900</v>
      </c>
      <c r="B49" s="301" t="s">
        <v>1328</v>
      </c>
      <c r="C49" s="302">
        <v>-80327.12</v>
      </c>
      <c r="D49" s="302">
        <v>84811.26</v>
      </c>
      <c r="E49" s="302">
        <v>725856.7</v>
      </c>
      <c r="F49" s="302">
        <v>4484.1399999999994</v>
      </c>
      <c r="G49" s="302">
        <v>-703387788.80999994</v>
      </c>
      <c r="H49" s="302">
        <v>61637.440000000002</v>
      </c>
      <c r="I49" s="302">
        <v>115.92000000000002</v>
      </c>
      <c r="J49" s="302">
        <v>11807262.218800001</v>
      </c>
      <c r="K49" s="302">
        <v>-32479.91</v>
      </c>
      <c r="L49" s="302">
        <v>0</v>
      </c>
      <c r="M49" s="302">
        <v>365257.02</v>
      </c>
      <c r="N49" s="302">
        <v>2904043.6500000004</v>
      </c>
      <c r="O49" s="302">
        <v>1092811.2</v>
      </c>
      <c r="P49" s="302"/>
      <c r="Q49" s="302">
        <v>25671229.378799997</v>
      </c>
      <c r="R49" s="302">
        <v>2598087.4700000007</v>
      </c>
      <c r="S49" s="302">
        <v>3318781.5</v>
      </c>
      <c r="T49" s="302">
        <v>-726511976.30879998</v>
      </c>
      <c r="U49" s="303"/>
      <c r="V49" s="303"/>
      <c r="W49" s="303"/>
      <c r="X49" s="303"/>
      <c r="Y49" s="303"/>
    </row>
    <row r="50" spans="1:25" s="291" customFormat="1" x14ac:dyDescent="0.25">
      <c r="B50" s="292" t="s">
        <v>1329</v>
      </c>
      <c r="C50" s="293">
        <v>382566047.44000006</v>
      </c>
      <c r="D50" s="293">
        <v>466458040.58999997</v>
      </c>
      <c r="E50" s="293">
        <v>3910314.3999999994</v>
      </c>
      <c r="F50" s="293">
        <v>849024088.02999985</v>
      </c>
      <c r="G50" s="293">
        <v>148750181.59000003</v>
      </c>
      <c r="H50" s="293">
        <v>46888077.430000015</v>
      </c>
      <c r="I50" s="293">
        <v>11666077.590000004</v>
      </c>
      <c r="J50" s="293">
        <v>35351788.821557373</v>
      </c>
      <c r="K50" s="293">
        <v>23444650.480000004</v>
      </c>
      <c r="L50" s="293">
        <v>833680.57</v>
      </c>
      <c r="M50" s="293">
        <v>2112097.5099999998</v>
      </c>
      <c r="N50" s="293">
        <v>5717311.2400000002</v>
      </c>
      <c r="O50" s="293">
        <v>1095383.52</v>
      </c>
      <c r="P50" s="293">
        <v>0</v>
      </c>
      <c r="Q50" s="293">
        <v>140885552.83155742</v>
      </c>
      <c r="R50" s="293">
        <v>2598087.4700000007</v>
      </c>
      <c r="S50" s="293">
        <v>6228302.6699999999</v>
      </c>
      <c r="T50" s="293">
        <v>10404305.438442469</v>
      </c>
      <c r="U50" s="294"/>
      <c r="V50" s="294"/>
      <c r="W50" s="294"/>
      <c r="X50" s="294"/>
      <c r="Y50" s="294"/>
    </row>
    <row r="51" spans="1:25" s="291" customFormat="1" x14ac:dyDescent="0.25">
      <c r="U51" s="294"/>
      <c r="V51" s="294"/>
      <c r="W51" s="294"/>
      <c r="X51" s="294"/>
      <c r="Y51" s="294"/>
    </row>
    <row r="52" spans="1:25" s="291" customFormat="1" x14ac:dyDescent="0.25">
      <c r="U52" s="294"/>
      <c r="V52" s="294"/>
      <c r="W52" s="294"/>
      <c r="X52" s="294"/>
      <c r="Y52" s="294"/>
    </row>
    <row r="53" spans="1:25" s="291" customFormat="1" x14ac:dyDescent="0.25">
      <c r="U53" s="294"/>
      <c r="V53" s="294"/>
      <c r="W53" s="294"/>
      <c r="X53" s="294"/>
      <c r="Y53" s="294"/>
    </row>
    <row r="54" spans="1:25" s="291" customFormat="1" x14ac:dyDescent="0.25">
      <c r="U54" s="294"/>
      <c r="V54" s="294"/>
      <c r="W54" s="294"/>
      <c r="X54" s="294"/>
      <c r="Y54" s="294"/>
    </row>
    <row r="55" spans="1:25" s="291" customFormat="1" x14ac:dyDescent="0.25">
      <c r="B55" s="295"/>
      <c r="C55" s="296"/>
      <c r="D55" s="296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4"/>
      <c r="V55" s="294"/>
      <c r="W55" s="294"/>
      <c r="X55" s="294"/>
      <c r="Y55" s="294"/>
    </row>
    <row r="56" spans="1:25" s="291" customFormat="1" x14ac:dyDescent="0.25">
      <c r="B56" s="297" t="s">
        <v>1330</v>
      </c>
      <c r="C56" s="294">
        <v>382566047.44000006</v>
      </c>
      <c r="D56" s="294">
        <v>466458040.58999991</v>
      </c>
      <c r="E56" s="294">
        <v>3910314.4000000008</v>
      </c>
      <c r="F56" s="294">
        <v>849024088.02999997</v>
      </c>
      <c r="G56" s="294">
        <v>148750181.59000018</v>
      </c>
      <c r="H56" s="294">
        <v>46888077.430000007</v>
      </c>
      <c r="I56" s="294">
        <v>11666077.589999998</v>
      </c>
      <c r="J56" s="294">
        <v>35351788.820000008</v>
      </c>
      <c r="K56" s="294">
        <v>23444650.479999997</v>
      </c>
      <c r="L56" s="294">
        <v>833680.57</v>
      </c>
      <c r="M56" s="294">
        <v>2112097.5100000002</v>
      </c>
      <c r="N56" s="294">
        <v>5717311.2399999993</v>
      </c>
      <c r="O56" s="294">
        <v>1095383.52</v>
      </c>
      <c r="P56" s="294">
        <v>8701977.3100000005</v>
      </c>
      <c r="Q56" s="294">
        <v>140885552.82999998</v>
      </c>
      <c r="R56" s="294">
        <v>2598087.4700000007</v>
      </c>
      <c r="S56" s="294">
        <v>6228302.6699999999</v>
      </c>
      <c r="T56" s="294">
        <v>10404305.440000199</v>
      </c>
      <c r="U56" s="294"/>
      <c r="V56" s="294"/>
      <c r="W56" s="294"/>
      <c r="X56" s="294"/>
      <c r="Y56" s="294"/>
    </row>
    <row r="57" spans="1:25" s="291" customFormat="1" x14ac:dyDescent="0.25">
      <c r="B57" s="298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</row>
    <row r="58" spans="1:25" s="291" customFormat="1" x14ac:dyDescent="0.25">
      <c r="B58" s="297" t="s">
        <v>1331</v>
      </c>
      <c r="C58" s="294">
        <v>0</v>
      </c>
      <c r="D58" s="294">
        <v>0</v>
      </c>
      <c r="E58" s="294">
        <v>0</v>
      </c>
      <c r="F58" s="294">
        <v>0</v>
      </c>
      <c r="G58" s="294">
        <v>0</v>
      </c>
      <c r="H58" s="294">
        <v>0</v>
      </c>
      <c r="I58" s="294">
        <v>0</v>
      </c>
      <c r="J58" s="294">
        <v>1.5573650598526001E-3</v>
      </c>
      <c r="K58" s="294">
        <v>0</v>
      </c>
      <c r="L58" s="294">
        <v>0</v>
      </c>
      <c r="M58" s="294">
        <v>0</v>
      </c>
      <c r="N58" s="294">
        <v>0</v>
      </c>
      <c r="O58" s="294">
        <v>0</v>
      </c>
      <c r="P58" s="294">
        <v>-8701977.3100000005</v>
      </c>
      <c r="Q58" s="294">
        <v>1.5574395656585693E-3</v>
      </c>
      <c r="R58" s="294">
        <v>0</v>
      </c>
      <c r="S58" s="294">
        <v>0</v>
      </c>
      <c r="T58" s="294">
        <v>-1.5577301383018494E-3</v>
      </c>
      <c r="U58" s="294"/>
      <c r="V58" s="294"/>
      <c r="W58" s="294"/>
      <c r="X58" s="294"/>
      <c r="Y58" s="294"/>
    </row>
    <row r="59" spans="1:25" s="291" customFormat="1" x14ac:dyDescent="0.25"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</row>
    <row r="60" spans="1:25" x14ac:dyDescent="0.25">
      <c r="A60" s="341"/>
      <c r="B60" s="341"/>
      <c r="C60" s="341"/>
      <c r="D60" s="341"/>
      <c r="E60" s="341"/>
    </row>
    <row r="61" spans="1:25" x14ac:dyDescent="0.25">
      <c r="A61" s="341"/>
      <c r="B61" s="341"/>
      <c r="C61" s="341"/>
      <c r="D61" s="341"/>
      <c r="E61" s="341"/>
    </row>
    <row r="62" spans="1:25" x14ac:dyDescent="0.25">
      <c r="A62" s="341"/>
      <c r="B62" s="341"/>
      <c r="C62" s="341"/>
      <c r="D62" s="341"/>
      <c r="E62" s="341"/>
    </row>
    <row r="63" spans="1:25" x14ac:dyDescent="0.25">
      <c r="A63" s="341"/>
      <c r="B63" s="341"/>
      <c r="C63" s="341"/>
      <c r="D63" s="341"/>
      <c r="E63" s="341"/>
    </row>
    <row r="64" spans="1:25" x14ac:dyDescent="0.25">
      <c r="A64" s="341"/>
      <c r="B64" s="341"/>
      <c r="C64" s="341"/>
      <c r="D64" s="341"/>
      <c r="E64" s="341"/>
    </row>
    <row r="65" spans="1:5" x14ac:dyDescent="0.25">
      <c r="A65" s="341"/>
      <c r="B65" s="341"/>
      <c r="C65" s="341"/>
      <c r="D65" s="341"/>
      <c r="E65" s="341"/>
    </row>
    <row r="66" spans="1:5" x14ac:dyDescent="0.25">
      <c r="A66" s="341"/>
      <c r="B66" s="341"/>
      <c r="C66" s="341"/>
      <c r="D66" s="341"/>
      <c r="E66" s="341"/>
    </row>
    <row r="67" spans="1:5" x14ac:dyDescent="0.25">
      <c r="A67" s="341"/>
      <c r="B67" s="341"/>
      <c r="C67" s="341"/>
      <c r="D67" s="341"/>
      <c r="E67" s="341"/>
    </row>
    <row r="68" spans="1:5" x14ac:dyDescent="0.25">
      <c r="A68" s="341"/>
      <c r="B68" s="341"/>
      <c r="C68" s="341"/>
      <c r="D68" s="341"/>
      <c r="E68" s="341"/>
    </row>
    <row r="69" spans="1:5" x14ac:dyDescent="0.25">
      <c r="A69" s="341"/>
      <c r="B69" s="341"/>
      <c r="C69" s="341"/>
      <c r="D69" s="341"/>
      <c r="E69" s="341"/>
    </row>
    <row r="70" spans="1:5" x14ac:dyDescent="0.25">
      <c r="A70" s="341"/>
      <c r="B70" s="341"/>
      <c r="C70" s="341"/>
      <c r="D70" s="341"/>
      <c r="E70" s="341"/>
    </row>
    <row r="71" spans="1:5" x14ac:dyDescent="0.25">
      <c r="A71" s="341"/>
      <c r="B71" s="341"/>
      <c r="C71" s="341"/>
      <c r="D71" s="341"/>
      <c r="E71" s="341"/>
    </row>
    <row r="72" spans="1:5" x14ac:dyDescent="0.25">
      <c r="A72" s="341"/>
      <c r="B72" s="341"/>
      <c r="C72" s="341"/>
      <c r="D72" s="341"/>
      <c r="E72" s="341"/>
    </row>
    <row r="73" spans="1:5" x14ac:dyDescent="0.25">
      <c r="A73" s="341"/>
      <c r="B73" s="341"/>
      <c r="C73" s="341"/>
      <c r="D73" s="341"/>
      <c r="E73" s="341"/>
    </row>
    <row r="74" spans="1:5" x14ac:dyDescent="0.25">
      <c r="A74" s="341"/>
      <c r="B74" s="341"/>
      <c r="C74" s="341"/>
      <c r="D74" s="341"/>
      <c r="E74" s="341"/>
    </row>
    <row r="75" spans="1:5" x14ac:dyDescent="0.25">
      <c r="A75" s="341"/>
      <c r="B75" s="341"/>
      <c r="C75" s="341"/>
      <c r="D75" s="341"/>
      <c r="E75" s="341"/>
    </row>
    <row r="76" spans="1:5" x14ac:dyDescent="0.25">
      <c r="A76" s="341"/>
      <c r="B76" s="341"/>
      <c r="C76" s="341"/>
      <c r="D76" s="341"/>
      <c r="E76" s="34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46"/>
  <sheetViews>
    <sheetView topLeftCell="A31" zoomScale="70" zoomScaleNormal="70" workbookViewId="0">
      <selection activeCell="A69" sqref="A69"/>
    </sheetView>
  </sheetViews>
  <sheetFormatPr defaultColWidth="7.08203125" defaultRowHeight="15" x14ac:dyDescent="0.25"/>
  <cols>
    <col min="1" max="1" width="19" style="304" bestFit="1" customWidth="1"/>
    <col min="2" max="2" width="10" style="304" bestFit="1" customWidth="1"/>
    <col min="3" max="3" width="15.75" style="304" customWidth="1"/>
    <col min="4" max="4" width="13.75" style="304" bestFit="1" customWidth="1"/>
    <col min="5" max="5" width="36" style="304" bestFit="1" customWidth="1"/>
    <col min="6" max="6" width="10.75" style="304" customWidth="1"/>
    <col min="7" max="7" width="21.4140625" style="304" bestFit="1" customWidth="1"/>
    <col min="8" max="8" width="27" style="304" bestFit="1" customWidth="1"/>
    <col min="9" max="9" width="22.33203125" style="304" bestFit="1" customWidth="1"/>
    <col min="10" max="10" width="29.33203125" style="304" bestFit="1" customWidth="1"/>
    <col min="11" max="11" width="15.4140625" style="304" bestFit="1" customWidth="1"/>
    <col min="12" max="12" width="15.4140625" style="304" customWidth="1"/>
    <col min="13" max="13" width="20.4140625" style="304" bestFit="1" customWidth="1"/>
    <col min="14" max="14" width="19.9140625" style="304" bestFit="1" customWidth="1"/>
    <col min="15" max="15" width="18.08203125" style="304" bestFit="1" customWidth="1"/>
    <col min="16" max="16" width="16.75" style="304" bestFit="1" customWidth="1"/>
    <col min="17" max="17" width="12.25" style="304" bestFit="1" customWidth="1"/>
    <col min="18" max="18" width="10.75" style="304" bestFit="1" customWidth="1"/>
    <col min="19" max="19" width="13.08203125" style="304" bestFit="1" customWidth="1"/>
    <col min="20" max="20" width="13.58203125" style="304" bestFit="1" customWidth="1"/>
    <col min="21" max="21" width="18.08203125" style="304" bestFit="1" customWidth="1"/>
    <col min="22" max="22" width="14.4140625" style="304" bestFit="1" customWidth="1"/>
    <col min="23" max="23" width="17.08203125" style="304" bestFit="1" customWidth="1"/>
    <col min="24" max="24" width="20.25" style="304" bestFit="1" customWidth="1"/>
    <col min="25" max="25" width="14.58203125" style="304" bestFit="1" customWidth="1"/>
    <col min="26" max="26" width="14.58203125" style="304" customWidth="1"/>
    <col min="27" max="27" width="12.9140625" style="304" bestFit="1" customWidth="1"/>
    <col min="28" max="28" width="11.9140625" style="304" bestFit="1" customWidth="1"/>
    <col min="29" max="29" width="12.6640625" style="304" bestFit="1" customWidth="1"/>
    <col min="30" max="30" width="21" style="304" bestFit="1" customWidth="1"/>
    <col min="31" max="31" width="16" style="304" bestFit="1" customWidth="1"/>
    <col min="32" max="32" width="12.25" style="304" bestFit="1" customWidth="1"/>
    <col min="33" max="33" width="13.9140625" style="304" bestFit="1" customWidth="1"/>
    <col min="34" max="34" width="11.6640625" style="304" bestFit="1" customWidth="1"/>
    <col min="35" max="35" width="11.6640625" style="304" customWidth="1"/>
    <col min="36" max="36" width="16.9140625" style="304" bestFit="1" customWidth="1"/>
    <col min="37" max="37" width="19.6640625" style="304" bestFit="1" customWidth="1"/>
    <col min="38" max="38" width="13.58203125" style="304" bestFit="1" customWidth="1"/>
    <col min="39" max="39" width="3.9140625" style="304" bestFit="1" customWidth="1"/>
    <col min="40" max="40" width="31.58203125" style="304" hidden="1" customWidth="1"/>
    <col min="41" max="41" width="26.75" style="304" hidden="1" customWidth="1"/>
    <col min="42" max="42" width="3.9140625" style="304" hidden="1" customWidth="1"/>
    <col min="43" max="43" width="5.6640625" style="304" hidden="1" customWidth="1"/>
    <col min="44" max="44" width="3.9140625" style="304" hidden="1" customWidth="1"/>
    <col min="45" max="59" width="0" style="304" hidden="1" customWidth="1"/>
    <col min="60" max="16384" width="7.08203125" style="304"/>
  </cols>
  <sheetData>
    <row r="1" spans="1:47" ht="15.6" x14ac:dyDescent="0.3">
      <c r="A1" s="304" t="s">
        <v>1652</v>
      </c>
      <c r="C1" s="304" t="s">
        <v>1333</v>
      </c>
      <c r="D1" s="304" t="s">
        <v>1334</v>
      </c>
      <c r="E1" s="305" t="s">
        <v>212</v>
      </c>
      <c r="F1" s="305" t="s">
        <v>1335</v>
      </c>
      <c r="G1" s="305" t="s">
        <v>1336</v>
      </c>
      <c r="H1" s="306" t="s">
        <v>1337</v>
      </c>
      <c r="I1" s="305" t="s">
        <v>1338</v>
      </c>
      <c r="J1" s="306" t="s">
        <v>1339</v>
      </c>
      <c r="K1" s="306" t="s">
        <v>1340</v>
      </c>
      <c r="L1" s="305" t="s">
        <v>1341</v>
      </c>
      <c r="M1" s="305" t="s">
        <v>1342</v>
      </c>
      <c r="N1" s="305" t="s">
        <v>1343</v>
      </c>
      <c r="O1" s="305" t="s">
        <v>1344</v>
      </c>
      <c r="P1" s="305" t="s">
        <v>1345</v>
      </c>
      <c r="Q1" s="305" t="s">
        <v>473</v>
      </c>
      <c r="R1" s="305" t="s">
        <v>1346</v>
      </c>
      <c r="S1" s="305" t="s">
        <v>1347</v>
      </c>
      <c r="T1" s="305" t="s">
        <v>1348</v>
      </c>
      <c r="U1" s="305" t="s">
        <v>1349</v>
      </c>
      <c r="V1" s="305" t="s">
        <v>1350</v>
      </c>
      <c r="W1" s="305" t="s">
        <v>1351</v>
      </c>
      <c r="X1" s="306" t="s">
        <v>1352</v>
      </c>
      <c r="Y1" s="305" t="s">
        <v>1353</v>
      </c>
      <c r="Z1" s="305" t="s">
        <v>1354</v>
      </c>
      <c r="AA1" s="305" t="s">
        <v>1355</v>
      </c>
      <c r="AB1" s="305" t="s">
        <v>1356</v>
      </c>
      <c r="AC1" s="305" t="s">
        <v>1357</v>
      </c>
      <c r="AD1" s="305" t="s">
        <v>1358</v>
      </c>
      <c r="AE1" s="326" t="s">
        <v>1359</v>
      </c>
      <c r="AF1" s="326" t="s">
        <v>1360</v>
      </c>
      <c r="AG1" s="326" t="s">
        <v>1361</v>
      </c>
      <c r="AH1" s="326" t="s">
        <v>1362</v>
      </c>
      <c r="AI1" s="305" t="s">
        <v>1363</v>
      </c>
      <c r="AJ1" s="305" t="s">
        <v>1364</v>
      </c>
      <c r="AK1" s="305" t="s">
        <v>1365</v>
      </c>
      <c r="AL1" s="305" t="s">
        <v>1366</v>
      </c>
      <c r="AM1" s="305"/>
      <c r="AN1" s="306" t="s">
        <v>1367</v>
      </c>
      <c r="AO1" s="306" t="s">
        <v>1368</v>
      </c>
      <c r="AP1" s="305"/>
      <c r="AQ1" s="305" t="s">
        <v>1369</v>
      </c>
      <c r="AR1" s="305"/>
      <c r="AS1" s="305"/>
      <c r="AT1" s="305"/>
      <c r="AU1" s="305"/>
    </row>
    <row r="2" spans="1:47" customFormat="1" ht="15.6" x14ac:dyDescent="0.3">
      <c r="A2" s="294">
        <f>SUM(AE2:AH2)</f>
        <v>6115.42</v>
      </c>
      <c r="B2" s="340">
        <f>VALUE(LEFT(C2,4))</f>
        <v>6070</v>
      </c>
      <c r="C2" t="s">
        <v>514</v>
      </c>
      <c r="D2">
        <v>3000103</v>
      </c>
      <c r="E2" s="305" t="s">
        <v>1370</v>
      </c>
      <c r="F2" s="305"/>
      <c r="G2" s="307">
        <v>35580978.07</v>
      </c>
      <c r="H2" s="307">
        <v>5438133.2199999997</v>
      </c>
      <c r="I2" s="307">
        <v>0</v>
      </c>
      <c r="J2" s="307">
        <v>0</v>
      </c>
      <c r="K2" s="307">
        <v>0</v>
      </c>
      <c r="L2" s="307">
        <v>5438133.2199999997</v>
      </c>
      <c r="M2" s="307">
        <v>41019111.289999999</v>
      </c>
      <c r="N2" s="307">
        <v>41019111.289999999</v>
      </c>
      <c r="O2" s="307">
        <v>0</v>
      </c>
      <c r="P2" s="307">
        <v>41019111.289999999</v>
      </c>
      <c r="Q2" s="307">
        <v>5772599.9099999992</v>
      </c>
      <c r="R2" s="307">
        <v>119669.43</v>
      </c>
      <c r="S2" s="307">
        <v>5892269.3399999989</v>
      </c>
      <c r="T2" s="307">
        <v>1538833.4200000002</v>
      </c>
      <c r="U2" s="307">
        <v>42625</v>
      </c>
      <c r="V2" s="307">
        <v>66802.259999999995</v>
      </c>
      <c r="W2" s="307">
        <v>1.1000000000000001</v>
      </c>
      <c r="X2" s="307">
        <v>0</v>
      </c>
      <c r="Y2" s="307">
        <v>0</v>
      </c>
      <c r="Z2" s="307">
        <v>66803.360000000001</v>
      </c>
      <c r="AA2" s="307">
        <v>497433.44999999995</v>
      </c>
      <c r="AB2" s="307">
        <v>392.26</v>
      </c>
      <c r="AC2" s="307">
        <v>10818.1</v>
      </c>
      <c r="AD2" s="307">
        <v>61083.48</v>
      </c>
      <c r="AE2" s="307">
        <v>0</v>
      </c>
      <c r="AF2" s="307">
        <v>0</v>
      </c>
      <c r="AG2" s="307">
        <v>0</v>
      </c>
      <c r="AH2" s="307">
        <v>6115.42</v>
      </c>
      <c r="AI2" s="307"/>
      <c r="AJ2" s="307">
        <v>8116373.8299999991</v>
      </c>
      <c r="AK2" s="307">
        <v>0</v>
      </c>
      <c r="AL2" s="307">
        <v>32902737.460000001</v>
      </c>
      <c r="AM2" s="307"/>
      <c r="AN2" s="307">
        <v>0</v>
      </c>
      <c r="AO2" s="307">
        <v>0</v>
      </c>
      <c r="AP2" s="307"/>
      <c r="AQ2" s="307"/>
    </row>
    <row r="3" spans="1:47" customFormat="1" ht="15.6" x14ac:dyDescent="0.3">
      <c r="A3" s="294">
        <f t="shared" ref="A3:A66" si="0">SUM(AE3:AH3)</f>
        <v>8423.91</v>
      </c>
      <c r="B3" s="340">
        <f t="shared" ref="B3:B66" si="1">VALUE(LEFT(C3,4))</f>
        <v>7020</v>
      </c>
      <c r="C3" t="s">
        <v>1300</v>
      </c>
      <c r="D3">
        <v>3136103</v>
      </c>
      <c r="E3" s="305" t="s">
        <v>1371</v>
      </c>
      <c r="F3" s="305"/>
      <c r="G3" s="307">
        <v>31068550.059999999</v>
      </c>
      <c r="H3" s="307">
        <v>6912134.6600000001</v>
      </c>
      <c r="I3" s="307">
        <v>0</v>
      </c>
      <c r="J3" s="307">
        <v>0</v>
      </c>
      <c r="K3" s="307">
        <v>0</v>
      </c>
      <c r="L3" s="307">
        <v>6912134.6600000001</v>
      </c>
      <c r="M3" s="307">
        <v>37980684.719999999</v>
      </c>
      <c r="N3" s="307">
        <v>37980684.719999999</v>
      </c>
      <c r="O3" s="307">
        <v>5000</v>
      </c>
      <c r="P3" s="307">
        <v>37985684.719999999</v>
      </c>
      <c r="Q3" s="307">
        <v>4804627.4200000009</v>
      </c>
      <c r="R3" s="307">
        <v>146580.41</v>
      </c>
      <c r="S3" s="307">
        <v>4951207.830000001</v>
      </c>
      <c r="T3" s="307">
        <v>1304289.79</v>
      </c>
      <c r="U3" s="307">
        <v>0</v>
      </c>
      <c r="V3" s="307">
        <v>72200.88</v>
      </c>
      <c r="W3" s="307">
        <v>44.46</v>
      </c>
      <c r="X3" s="307">
        <v>0</v>
      </c>
      <c r="Y3" s="307">
        <v>0</v>
      </c>
      <c r="Z3" s="307">
        <v>72245.340000000011</v>
      </c>
      <c r="AA3" s="307">
        <v>416661.15</v>
      </c>
      <c r="AB3" s="307">
        <v>626.92000000000007</v>
      </c>
      <c r="AC3" s="307">
        <v>6319.99</v>
      </c>
      <c r="AD3" s="307">
        <v>59339.479999999996</v>
      </c>
      <c r="AE3" s="307">
        <v>0</v>
      </c>
      <c r="AF3" s="307">
        <v>0</v>
      </c>
      <c r="AG3" s="307">
        <v>0</v>
      </c>
      <c r="AH3" s="307">
        <v>8423.91</v>
      </c>
      <c r="AI3" s="307"/>
      <c r="AJ3" s="307">
        <v>6819114.410000002</v>
      </c>
      <c r="AK3" s="307">
        <v>0</v>
      </c>
      <c r="AL3" s="307">
        <v>31166570.309999995</v>
      </c>
      <c r="AM3" s="307"/>
      <c r="AN3" s="307">
        <v>0</v>
      </c>
      <c r="AO3" s="307">
        <v>0</v>
      </c>
      <c r="AP3" s="307"/>
      <c r="AQ3" s="307"/>
    </row>
    <row r="4" spans="1:47" customFormat="1" ht="15.6" x14ac:dyDescent="0.3">
      <c r="A4" s="294">
        <f t="shared" si="0"/>
        <v>0</v>
      </c>
      <c r="B4" s="340">
        <f t="shared" si="1"/>
        <v>7230</v>
      </c>
      <c r="C4" t="s">
        <v>1309</v>
      </c>
      <c r="D4">
        <v>3199103</v>
      </c>
      <c r="E4" s="305" t="s">
        <v>1372</v>
      </c>
      <c r="F4" s="305"/>
      <c r="G4" s="307">
        <v>2567460.7999999998</v>
      </c>
      <c r="H4" s="307">
        <v>1163644.28</v>
      </c>
      <c r="I4" s="307">
        <v>0</v>
      </c>
      <c r="J4" s="307">
        <v>0</v>
      </c>
      <c r="K4" s="307">
        <v>0</v>
      </c>
      <c r="L4" s="307">
        <v>1163644.28</v>
      </c>
      <c r="M4" s="307">
        <v>3731105.08</v>
      </c>
      <c r="N4" s="307">
        <v>3731105.08</v>
      </c>
      <c r="O4" s="307">
        <v>0</v>
      </c>
      <c r="P4" s="307">
        <v>3731105.08</v>
      </c>
      <c r="Q4" s="307">
        <v>1497039.1099999999</v>
      </c>
      <c r="R4" s="307">
        <v>191680.33000000002</v>
      </c>
      <c r="S4" s="307">
        <v>1688719.44</v>
      </c>
      <c r="T4" s="307">
        <v>382120.79000000004</v>
      </c>
      <c r="U4" s="307">
        <v>0</v>
      </c>
      <c r="V4" s="307">
        <v>136</v>
      </c>
      <c r="W4" s="307">
        <v>0</v>
      </c>
      <c r="X4" s="307">
        <v>0</v>
      </c>
      <c r="Y4" s="307">
        <v>0</v>
      </c>
      <c r="Z4" s="307">
        <v>136</v>
      </c>
      <c r="AA4" s="307">
        <v>326.22000000000003</v>
      </c>
      <c r="AB4" s="307">
        <v>0</v>
      </c>
      <c r="AC4" s="307">
        <v>0</v>
      </c>
      <c r="AD4" s="307">
        <v>0</v>
      </c>
      <c r="AE4" s="307">
        <v>0</v>
      </c>
      <c r="AF4" s="307">
        <v>0</v>
      </c>
      <c r="AG4" s="307">
        <v>0</v>
      </c>
      <c r="AH4" s="307">
        <v>0</v>
      </c>
      <c r="AI4" s="307"/>
      <c r="AJ4" s="307">
        <v>2071302.45</v>
      </c>
      <c r="AK4" s="307">
        <v>0</v>
      </c>
      <c r="AL4" s="307">
        <v>1659802.6300000001</v>
      </c>
      <c r="AM4" s="307"/>
      <c r="AN4" s="307">
        <v>0</v>
      </c>
      <c r="AO4" s="307">
        <v>0</v>
      </c>
      <c r="AP4" s="307"/>
      <c r="AQ4" s="307"/>
    </row>
    <row r="5" spans="1:47" customFormat="1" ht="15.6" x14ac:dyDescent="0.3">
      <c r="A5" s="294">
        <f t="shared" si="0"/>
        <v>0</v>
      </c>
      <c r="B5" s="340">
        <f t="shared" si="1"/>
        <v>8370</v>
      </c>
      <c r="C5" t="s">
        <v>1315</v>
      </c>
      <c r="D5">
        <v>3230103</v>
      </c>
      <c r="E5" s="305" t="s">
        <v>1373</v>
      </c>
      <c r="F5" s="305"/>
      <c r="G5" s="307">
        <v>0</v>
      </c>
      <c r="H5" s="307">
        <v>0</v>
      </c>
      <c r="I5" s="307">
        <v>0</v>
      </c>
      <c r="J5" s="307">
        <v>0</v>
      </c>
      <c r="K5" s="307">
        <v>0</v>
      </c>
      <c r="L5" s="307">
        <v>0</v>
      </c>
      <c r="M5" s="307">
        <v>0</v>
      </c>
      <c r="N5" s="307">
        <v>0</v>
      </c>
      <c r="O5" s="307">
        <v>0</v>
      </c>
      <c r="P5" s="307">
        <v>0</v>
      </c>
      <c r="Q5" s="307">
        <v>24033.88</v>
      </c>
      <c r="R5" s="307">
        <v>0</v>
      </c>
      <c r="S5" s="307">
        <v>24033.88</v>
      </c>
      <c r="T5" s="307">
        <v>8859.7999999999993</v>
      </c>
      <c r="U5" s="307">
        <v>0</v>
      </c>
      <c r="V5" s="307">
        <v>0</v>
      </c>
      <c r="W5" s="307">
        <v>0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0</v>
      </c>
      <c r="AF5" s="307">
        <v>0</v>
      </c>
      <c r="AG5" s="307">
        <v>0</v>
      </c>
      <c r="AH5" s="307">
        <v>0</v>
      </c>
      <c r="AI5" s="307"/>
      <c r="AJ5" s="307">
        <v>32893.68</v>
      </c>
      <c r="AK5" s="307">
        <v>0</v>
      </c>
      <c r="AL5" s="307">
        <v>-32893.68</v>
      </c>
      <c r="AM5" s="307"/>
      <c r="AN5" s="307">
        <v>0</v>
      </c>
      <c r="AO5" s="307">
        <v>0</v>
      </c>
      <c r="AP5" s="307"/>
      <c r="AQ5" s="307"/>
    </row>
    <row r="6" spans="1:47" customFormat="1" ht="15.6" x14ac:dyDescent="0.3">
      <c r="A6" s="294">
        <f t="shared" si="0"/>
        <v>0</v>
      </c>
      <c r="B6" s="340">
        <f t="shared" si="1"/>
        <v>7060</v>
      </c>
      <c r="C6" t="s">
        <v>1303</v>
      </c>
      <c r="D6">
        <v>3240103</v>
      </c>
      <c r="E6" s="305" t="s">
        <v>1374</v>
      </c>
      <c r="F6" s="305"/>
      <c r="G6" s="307">
        <v>3054825.69</v>
      </c>
      <c r="H6" s="307">
        <v>177163.48000000004</v>
      </c>
      <c r="I6" s="307">
        <v>0</v>
      </c>
      <c r="J6" s="307">
        <v>0</v>
      </c>
      <c r="K6" s="307">
        <v>0</v>
      </c>
      <c r="L6" s="307">
        <v>177163.48000000004</v>
      </c>
      <c r="M6" s="307">
        <v>3231989.17</v>
      </c>
      <c r="N6" s="307">
        <v>3231989.17</v>
      </c>
      <c r="O6" s="307">
        <v>0</v>
      </c>
      <c r="P6" s="307">
        <v>3231989.17</v>
      </c>
      <c r="Q6" s="307">
        <v>276770.37</v>
      </c>
      <c r="R6" s="307">
        <v>0</v>
      </c>
      <c r="S6" s="307">
        <v>276770.37</v>
      </c>
      <c r="T6" s="307">
        <v>60301.990000000005</v>
      </c>
      <c r="U6" s="307">
        <v>0</v>
      </c>
      <c r="V6" s="307">
        <v>135</v>
      </c>
      <c r="W6" s="307">
        <v>0</v>
      </c>
      <c r="X6" s="307">
        <v>0</v>
      </c>
      <c r="Y6" s="307">
        <v>0</v>
      </c>
      <c r="Z6" s="307">
        <v>135</v>
      </c>
      <c r="AA6" s="307">
        <v>86136.21</v>
      </c>
      <c r="AB6" s="307">
        <v>0</v>
      </c>
      <c r="AC6" s="307">
        <v>0</v>
      </c>
      <c r="AD6" s="307">
        <v>1433.14</v>
      </c>
      <c r="AE6" s="307">
        <v>0</v>
      </c>
      <c r="AF6" s="307">
        <v>0</v>
      </c>
      <c r="AG6" s="307">
        <v>0</v>
      </c>
      <c r="AH6" s="307">
        <v>0</v>
      </c>
      <c r="AI6" s="307"/>
      <c r="AJ6" s="307">
        <v>424776.71</v>
      </c>
      <c r="AK6" s="307">
        <v>0</v>
      </c>
      <c r="AL6" s="307">
        <v>2807212.46</v>
      </c>
      <c r="AM6" s="307"/>
      <c r="AN6" s="307">
        <v>0</v>
      </c>
      <c r="AO6" s="307">
        <v>0</v>
      </c>
      <c r="AP6" s="307"/>
      <c r="AQ6" s="307"/>
    </row>
    <row r="7" spans="1:47" customFormat="1" ht="15.6" x14ac:dyDescent="0.3">
      <c r="A7" s="294">
        <f t="shared" si="0"/>
        <v>10796.87</v>
      </c>
      <c r="B7" s="340">
        <f t="shared" si="1"/>
        <v>8720</v>
      </c>
      <c r="C7" t="s">
        <v>1324</v>
      </c>
      <c r="D7">
        <v>3270103</v>
      </c>
      <c r="E7" s="305" t="s">
        <v>1375</v>
      </c>
      <c r="F7" s="305"/>
      <c r="G7" s="307">
        <v>0</v>
      </c>
      <c r="H7" s="307">
        <v>0</v>
      </c>
      <c r="I7" s="307">
        <v>0</v>
      </c>
      <c r="J7" s="307">
        <v>0</v>
      </c>
      <c r="K7" s="307">
        <v>0</v>
      </c>
      <c r="L7" s="307">
        <v>0</v>
      </c>
      <c r="M7" s="307">
        <v>0</v>
      </c>
      <c r="N7" s="307">
        <v>0</v>
      </c>
      <c r="O7" s="307">
        <v>0</v>
      </c>
      <c r="P7" s="307">
        <v>0</v>
      </c>
      <c r="Q7" s="307">
        <v>746559.89</v>
      </c>
      <c r="R7" s="307">
        <v>0</v>
      </c>
      <c r="S7" s="307">
        <v>746559.89</v>
      </c>
      <c r="T7" s="307">
        <v>162478.88</v>
      </c>
      <c r="U7" s="307">
        <v>0</v>
      </c>
      <c r="V7" s="307">
        <v>514.85</v>
      </c>
      <c r="W7" s="307">
        <v>0</v>
      </c>
      <c r="X7" s="307">
        <v>0</v>
      </c>
      <c r="Y7" s="307">
        <v>0</v>
      </c>
      <c r="Z7" s="307">
        <v>514.85</v>
      </c>
      <c r="AA7" s="307">
        <v>5877.38</v>
      </c>
      <c r="AB7" s="307">
        <v>943.46</v>
      </c>
      <c r="AC7" s="307">
        <v>29995.16</v>
      </c>
      <c r="AD7" s="307">
        <v>784.03</v>
      </c>
      <c r="AE7" s="307">
        <v>0</v>
      </c>
      <c r="AF7" s="307">
        <v>0</v>
      </c>
      <c r="AG7" s="307">
        <v>0</v>
      </c>
      <c r="AH7" s="307">
        <v>10796.87</v>
      </c>
      <c r="AI7" s="307"/>
      <c r="AJ7" s="307">
        <v>957950.52</v>
      </c>
      <c r="AK7" s="307">
        <v>0</v>
      </c>
      <c r="AL7" s="307">
        <v>-957950.52</v>
      </c>
      <c r="AM7" s="307"/>
      <c r="AN7" s="307">
        <v>0</v>
      </c>
      <c r="AO7" s="307">
        <v>0</v>
      </c>
      <c r="AP7" s="307"/>
      <c r="AQ7" s="307"/>
    </row>
    <row r="8" spans="1:47" customFormat="1" ht="15.6" x14ac:dyDescent="0.3">
      <c r="A8" s="294">
        <f t="shared" si="0"/>
        <v>0</v>
      </c>
      <c r="B8" s="340">
        <f t="shared" si="1"/>
        <v>8720</v>
      </c>
      <c r="C8" t="s">
        <v>1324</v>
      </c>
      <c r="D8">
        <v>3208103</v>
      </c>
      <c r="E8" s="305" t="s">
        <v>1376</v>
      </c>
      <c r="F8" s="305"/>
      <c r="G8" s="307">
        <v>0</v>
      </c>
      <c r="H8" s="307">
        <v>0</v>
      </c>
      <c r="I8" s="307">
        <v>0</v>
      </c>
      <c r="J8" s="307">
        <v>0</v>
      </c>
      <c r="K8" s="307">
        <v>0</v>
      </c>
      <c r="L8" s="307">
        <v>0</v>
      </c>
      <c r="M8" s="307">
        <v>0</v>
      </c>
      <c r="N8" s="307">
        <v>0</v>
      </c>
      <c r="O8" s="307">
        <v>0</v>
      </c>
      <c r="P8" s="307">
        <v>0</v>
      </c>
      <c r="Q8" s="307">
        <v>5306.41</v>
      </c>
      <c r="R8" s="307">
        <v>0</v>
      </c>
      <c r="S8" s="307">
        <v>5306.41</v>
      </c>
      <c r="T8" s="307">
        <v>1402.84</v>
      </c>
      <c r="U8" s="307">
        <v>0</v>
      </c>
      <c r="V8" s="307">
        <v>0</v>
      </c>
      <c r="W8" s="307">
        <v>0</v>
      </c>
      <c r="X8" s="307">
        <v>0</v>
      </c>
      <c r="Y8" s="307">
        <v>0</v>
      </c>
      <c r="Z8" s="307">
        <v>0</v>
      </c>
      <c r="AA8" s="307">
        <v>8</v>
      </c>
      <c r="AB8" s="307">
        <v>0</v>
      </c>
      <c r="AC8" s="307">
        <v>0</v>
      </c>
      <c r="AD8" s="307">
        <v>0</v>
      </c>
      <c r="AE8" s="307">
        <v>0</v>
      </c>
      <c r="AF8" s="307">
        <v>0</v>
      </c>
      <c r="AG8" s="307">
        <v>0</v>
      </c>
      <c r="AH8" s="307">
        <v>0</v>
      </c>
      <c r="AI8" s="307"/>
      <c r="AJ8" s="307">
        <v>6717.25</v>
      </c>
      <c r="AK8" s="307">
        <v>0</v>
      </c>
      <c r="AL8" s="307">
        <v>-6717.25</v>
      </c>
      <c r="AM8" s="307"/>
      <c r="AN8" s="307">
        <v>0</v>
      </c>
      <c r="AO8" s="307">
        <v>0</v>
      </c>
      <c r="AP8" s="307"/>
      <c r="AQ8" s="307"/>
    </row>
    <row r="9" spans="1:47" customFormat="1" ht="15.6" x14ac:dyDescent="0.3">
      <c r="A9" s="294">
        <f t="shared" si="0"/>
        <v>0</v>
      </c>
      <c r="B9" s="340">
        <f t="shared" si="1"/>
        <v>8720</v>
      </c>
      <c r="C9" t="s">
        <v>1324</v>
      </c>
      <c r="D9">
        <v>3205103</v>
      </c>
      <c r="E9" s="305" t="s">
        <v>1377</v>
      </c>
      <c r="F9" s="305"/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  <c r="N9" s="307">
        <v>0</v>
      </c>
      <c r="O9" s="307">
        <v>0</v>
      </c>
      <c r="P9" s="307">
        <v>0</v>
      </c>
      <c r="Q9" s="307">
        <v>50086.26</v>
      </c>
      <c r="R9" s="307">
        <v>0</v>
      </c>
      <c r="S9" s="307">
        <v>50086.26</v>
      </c>
      <c r="T9" s="307">
        <v>13974.13</v>
      </c>
      <c r="U9" s="307">
        <v>0</v>
      </c>
      <c r="V9" s="307">
        <v>0</v>
      </c>
      <c r="W9" s="307">
        <v>0</v>
      </c>
      <c r="X9" s="307">
        <v>0</v>
      </c>
      <c r="Y9" s="307">
        <v>0</v>
      </c>
      <c r="Z9" s="307">
        <v>0</v>
      </c>
      <c r="AA9" s="307">
        <v>7.15</v>
      </c>
      <c r="AB9" s="307">
        <v>0</v>
      </c>
      <c r="AC9" s="307">
        <v>0</v>
      </c>
      <c r="AD9" s="307">
        <v>0</v>
      </c>
      <c r="AE9" s="307">
        <v>0</v>
      </c>
      <c r="AF9" s="307">
        <v>0</v>
      </c>
      <c r="AG9" s="307">
        <v>0</v>
      </c>
      <c r="AH9" s="307">
        <v>0</v>
      </c>
      <c r="AI9" s="307"/>
      <c r="AJ9" s="307">
        <v>64067.54</v>
      </c>
      <c r="AK9" s="307">
        <v>0</v>
      </c>
      <c r="AL9" s="307">
        <v>-64067.54</v>
      </c>
      <c r="AM9" s="307"/>
      <c r="AN9" s="307">
        <v>0</v>
      </c>
      <c r="AO9" s="307">
        <v>0</v>
      </c>
      <c r="AP9" s="307"/>
      <c r="AQ9" s="307"/>
    </row>
    <row r="10" spans="1:47" customFormat="1" ht="15.6" x14ac:dyDescent="0.3">
      <c r="A10" s="294">
        <f t="shared" si="0"/>
        <v>337.54</v>
      </c>
      <c r="B10" s="340">
        <f t="shared" si="1"/>
        <v>8740</v>
      </c>
      <c r="C10" t="s">
        <v>1325</v>
      </c>
      <c r="D10">
        <v>3250103</v>
      </c>
      <c r="E10" s="305" t="s">
        <v>1378</v>
      </c>
      <c r="F10" s="305"/>
      <c r="G10" s="307">
        <v>0</v>
      </c>
      <c r="H10" s="307">
        <v>0</v>
      </c>
      <c r="I10" s="307">
        <v>0</v>
      </c>
      <c r="J10" s="307">
        <v>0</v>
      </c>
      <c r="K10" s="307">
        <v>0</v>
      </c>
      <c r="L10" s="307">
        <v>0</v>
      </c>
      <c r="M10" s="307">
        <v>0</v>
      </c>
      <c r="N10" s="307">
        <v>0</v>
      </c>
      <c r="O10" s="307">
        <v>0</v>
      </c>
      <c r="P10" s="307">
        <v>0</v>
      </c>
      <c r="Q10" s="307">
        <v>291862.87</v>
      </c>
      <c r="R10" s="307">
        <v>0</v>
      </c>
      <c r="S10" s="307">
        <v>291862.87</v>
      </c>
      <c r="T10" s="307">
        <v>62559.4</v>
      </c>
      <c r="U10" s="307">
        <v>0</v>
      </c>
      <c r="V10" s="307">
        <v>0</v>
      </c>
      <c r="W10" s="307">
        <v>0</v>
      </c>
      <c r="X10" s="307">
        <v>0</v>
      </c>
      <c r="Y10" s="307">
        <v>0</v>
      </c>
      <c r="Z10" s="307">
        <v>0</v>
      </c>
      <c r="AA10" s="307">
        <v>152.69999999999999</v>
      </c>
      <c r="AB10" s="307">
        <v>0</v>
      </c>
      <c r="AC10" s="307">
        <v>0</v>
      </c>
      <c r="AD10" s="307">
        <v>0</v>
      </c>
      <c r="AE10" s="307">
        <v>0</v>
      </c>
      <c r="AF10" s="307">
        <v>0</v>
      </c>
      <c r="AG10" s="307">
        <v>0</v>
      </c>
      <c r="AH10" s="307">
        <v>337.54</v>
      </c>
      <c r="AI10" s="307"/>
      <c r="AJ10" s="307">
        <v>354912.51</v>
      </c>
      <c r="AK10" s="307">
        <v>0</v>
      </c>
      <c r="AL10" s="307">
        <v>-354912.51</v>
      </c>
      <c r="AM10" s="307"/>
      <c r="AN10" s="307">
        <v>119961.89</v>
      </c>
      <c r="AO10" s="307">
        <v>0</v>
      </c>
      <c r="AP10" s="307"/>
      <c r="AQ10" s="307"/>
    </row>
    <row r="11" spans="1:47" customFormat="1" ht="15.6" x14ac:dyDescent="0.3">
      <c r="A11" s="294">
        <f t="shared" si="0"/>
        <v>15411.68</v>
      </c>
      <c r="B11" s="340">
        <f t="shared" si="1"/>
        <v>6070</v>
      </c>
      <c r="C11" t="s">
        <v>514</v>
      </c>
      <c r="D11">
        <v>3300103</v>
      </c>
      <c r="E11" s="305" t="s">
        <v>1379</v>
      </c>
      <c r="F11" s="305"/>
      <c r="G11" s="307">
        <v>25995367.959999997</v>
      </c>
      <c r="H11" s="307">
        <v>2550119.6399999997</v>
      </c>
      <c r="I11" s="307">
        <v>0</v>
      </c>
      <c r="J11" s="307">
        <v>0</v>
      </c>
      <c r="K11" s="307">
        <v>0</v>
      </c>
      <c r="L11" s="307">
        <v>2550119.6399999997</v>
      </c>
      <c r="M11" s="307">
        <v>28545487.599999998</v>
      </c>
      <c r="N11" s="307">
        <v>28545487.599999998</v>
      </c>
      <c r="O11" s="307">
        <v>0</v>
      </c>
      <c r="P11" s="307">
        <v>28545487.599999998</v>
      </c>
      <c r="Q11" s="307">
        <v>3325968.5400000005</v>
      </c>
      <c r="R11" s="307">
        <v>562381.61</v>
      </c>
      <c r="S11" s="307">
        <v>3888350.1500000004</v>
      </c>
      <c r="T11" s="307">
        <v>879226.85</v>
      </c>
      <c r="U11" s="307">
        <v>0</v>
      </c>
      <c r="V11" s="307">
        <v>11765.13</v>
      </c>
      <c r="W11" s="307">
        <v>4.3899999999999997</v>
      </c>
      <c r="X11" s="307">
        <v>0</v>
      </c>
      <c r="Y11" s="307">
        <v>0</v>
      </c>
      <c r="Z11" s="307">
        <v>11769.519999999999</v>
      </c>
      <c r="AA11" s="307">
        <v>381529.61</v>
      </c>
      <c r="AB11" s="307">
        <v>604.88</v>
      </c>
      <c r="AC11" s="307">
        <v>3553.62</v>
      </c>
      <c r="AD11" s="307">
        <v>22957.18</v>
      </c>
      <c r="AE11" s="307">
        <v>0</v>
      </c>
      <c r="AF11" s="307">
        <v>0</v>
      </c>
      <c r="AG11" s="307">
        <v>0</v>
      </c>
      <c r="AH11" s="307">
        <v>15411.68</v>
      </c>
      <c r="AI11" s="307"/>
      <c r="AJ11" s="307">
        <v>5203403.4899999993</v>
      </c>
      <c r="AK11" s="307">
        <v>0</v>
      </c>
      <c r="AL11" s="307">
        <v>23342084.109999999</v>
      </c>
      <c r="AM11" s="307"/>
      <c r="AN11" s="307">
        <v>0</v>
      </c>
      <c r="AO11" s="307">
        <v>0</v>
      </c>
      <c r="AP11" s="307"/>
      <c r="AQ11" s="307"/>
    </row>
    <row r="12" spans="1:47" customFormat="1" ht="15.6" x14ac:dyDescent="0.3">
      <c r="A12" s="294">
        <f t="shared" si="0"/>
        <v>18222.379999999997</v>
      </c>
      <c r="B12" s="340">
        <f t="shared" si="1"/>
        <v>6010</v>
      </c>
      <c r="C12" t="s">
        <v>1298</v>
      </c>
      <c r="D12">
        <v>3400103</v>
      </c>
      <c r="E12" s="305" t="s">
        <v>1380</v>
      </c>
      <c r="F12" s="305"/>
      <c r="G12" s="307">
        <v>15959377.639999999</v>
      </c>
      <c r="H12" s="307">
        <v>147618.4</v>
      </c>
      <c r="I12" s="307">
        <v>0</v>
      </c>
      <c r="J12" s="307">
        <v>0</v>
      </c>
      <c r="K12" s="307">
        <v>0</v>
      </c>
      <c r="L12" s="307">
        <v>147618.4</v>
      </c>
      <c r="M12" s="307">
        <v>16106996.039999999</v>
      </c>
      <c r="N12" s="307">
        <v>16106996.039999999</v>
      </c>
      <c r="O12" s="307">
        <v>0</v>
      </c>
      <c r="P12" s="307">
        <v>16106996.039999999</v>
      </c>
      <c r="Q12" s="307">
        <v>2364195.38</v>
      </c>
      <c r="R12" s="307">
        <v>486029.04</v>
      </c>
      <c r="S12" s="307">
        <v>2850224.42</v>
      </c>
      <c r="T12" s="307">
        <v>568704.80000000005</v>
      </c>
      <c r="U12" s="307">
        <v>840768.63</v>
      </c>
      <c r="V12" s="307">
        <v>73169.240000000005</v>
      </c>
      <c r="W12" s="307">
        <v>2.2000000000000002</v>
      </c>
      <c r="X12" s="307">
        <v>0</v>
      </c>
      <c r="Y12" s="307">
        <v>0</v>
      </c>
      <c r="Z12" s="307">
        <v>73171.44</v>
      </c>
      <c r="AA12" s="307">
        <v>540754.8899999999</v>
      </c>
      <c r="AB12" s="307">
        <v>529.62</v>
      </c>
      <c r="AC12" s="307">
        <v>3369.82</v>
      </c>
      <c r="AD12" s="307">
        <v>39316.35</v>
      </c>
      <c r="AE12" s="307">
        <v>0</v>
      </c>
      <c r="AF12" s="307">
        <v>0</v>
      </c>
      <c r="AG12" s="307">
        <v>0</v>
      </c>
      <c r="AH12" s="307">
        <v>18222.379999999997</v>
      </c>
      <c r="AI12" s="307"/>
      <c r="AJ12" s="307">
        <v>4935062.3499999987</v>
      </c>
      <c r="AK12" s="307">
        <v>0</v>
      </c>
      <c r="AL12" s="307">
        <v>11171933.690000001</v>
      </c>
      <c r="AM12" s="307"/>
      <c r="AN12" s="307">
        <v>0</v>
      </c>
      <c r="AO12" s="307">
        <v>0</v>
      </c>
      <c r="AP12" s="307"/>
      <c r="AQ12" s="307"/>
    </row>
    <row r="13" spans="1:47" customFormat="1" ht="15.6" x14ac:dyDescent="0.3">
      <c r="A13" s="294">
        <f t="shared" si="0"/>
        <v>14195.230000000001</v>
      </c>
      <c r="B13" s="340">
        <f t="shared" si="1"/>
        <v>7230</v>
      </c>
      <c r="C13" t="s">
        <v>1309</v>
      </c>
      <c r="D13">
        <v>3800103</v>
      </c>
      <c r="E13" s="305" t="s">
        <v>1381</v>
      </c>
      <c r="F13" s="305"/>
      <c r="G13" s="307">
        <v>31466632.540000003</v>
      </c>
      <c r="H13" s="307">
        <v>113383635.07000001</v>
      </c>
      <c r="I13" s="307">
        <v>0</v>
      </c>
      <c r="J13" s="307">
        <v>0</v>
      </c>
      <c r="K13" s="307">
        <v>0</v>
      </c>
      <c r="L13" s="307">
        <v>113383635.07000001</v>
      </c>
      <c r="M13" s="307">
        <v>144850267.61000001</v>
      </c>
      <c r="N13" s="307">
        <v>144850267.61000001</v>
      </c>
      <c r="O13" s="307">
        <v>-450</v>
      </c>
      <c r="P13" s="307">
        <v>144849817.61000001</v>
      </c>
      <c r="Q13" s="307">
        <v>4096343.9200000004</v>
      </c>
      <c r="R13" s="307">
        <v>658003.09000000008</v>
      </c>
      <c r="S13" s="307">
        <v>4754347.0100000007</v>
      </c>
      <c r="T13" s="307">
        <v>1105443.7999999998</v>
      </c>
      <c r="U13" s="307">
        <v>1072145.31</v>
      </c>
      <c r="V13" s="307">
        <v>364178.3</v>
      </c>
      <c r="W13" s="307">
        <v>1076.9000000000001</v>
      </c>
      <c r="X13" s="307">
        <v>0</v>
      </c>
      <c r="Y13" s="307">
        <v>0</v>
      </c>
      <c r="Z13" s="307">
        <v>365255.2</v>
      </c>
      <c r="AA13" s="307">
        <v>1263223.8700000001</v>
      </c>
      <c r="AB13" s="307">
        <v>1214.8400000000001</v>
      </c>
      <c r="AC13" s="307">
        <v>12400.28</v>
      </c>
      <c r="AD13" s="307">
        <v>155023.80000000002</v>
      </c>
      <c r="AE13" s="307">
        <v>0</v>
      </c>
      <c r="AF13" s="307">
        <v>0</v>
      </c>
      <c r="AG13" s="307">
        <v>0</v>
      </c>
      <c r="AH13" s="307">
        <v>14195.230000000001</v>
      </c>
      <c r="AI13" s="307"/>
      <c r="AJ13" s="307">
        <v>8743249.3400000017</v>
      </c>
      <c r="AK13" s="307">
        <v>0</v>
      </c>
      <c r="AL13" s="307">
        <v>136106568.27000001</v>
      </c>
      <c r="AM13" s="307"/>
      <c r="AN13" s="307">
        <v>0</v>
      </c>
      <c r="AO13" s="307">
        <v>0</v>
      </c>
      <c r="AP13" s="307"/>
      <c r="AQ13" s="307"/>
    </row>
    <row r="14" spans="1:47" customFormat="1" ht="15.6" x14ac:dyDescent="0.3">
      <c r="A14" s="294">
        <f t="shared" si="0"/>
        <v>0</v>
      </c>
      <c r="B14" s="340">
        <f t="shared" si="1"/>
        <v>7490</v>
      </c>
      <c r="C14" t="s">
        <v>1312</v>
      </c>
      <c r="D14">
        <v>4155103</v>
      </c>
      <c r="E14" s="305" t="s">
        <v>1382</v>
      </c>
      <c r="F14" s="305"/>
      <c r="G14" s="307">
        <v>0</v>
      </c>
      <c r="H14" s="307">
        <v>0</v>
      </c>
      <c r="I14" s="307">
        <v>-774</v>
      </c>
      <c r="J14" s="307">
        <v>0</v>
      </c>
      <c r="K14" s="307">
        <v>0</v>
      </c>
      <c r="L14" s="307">
        <v>-774</v>
      </c>
      <c r="M14" s="307">
        <v>-774</v>
      </c>
      <c r="N14" s="307">
        <v>-2623</v>
      </c>
      <c r="O14" s="307">
        <v>0</v>
      </c>
      <c r="P14" s="307">
        <v>-2623</v>
      </c>
      <c r="Q14" s="307">
        <v>0</v>
      </c>
      <c r="R14" s="307">
        <v>0</v>
      </c>
      <c r="S14" s="307">
        <v>0</v>
      </c>
      <c r="T14" s="307">
        <v>0</v>
      </c>
      <c r="U14" s="307">
        <v>0</v>
      </c>
      <c r="V14" s="307">
        <v>0</v>
      </c>
      <c r="W14" s="307">
        <v>0</v>
      </c>
      <c r="X14" s="307">
        <v>0</v>
      </c>
      <c r="Y14" s="307">
        <v>0</v>
      </c>
      <c r="Z14" s="307">
        <v>0</v>
      </c>
      <c r="AA14" s="307">
        <v>0</v>
      </c>
      <c r="AB14" s="307">
        <v>0</v>
      </c>
      <c r="AC14" s="307">
        <v>0</v>
      </c>
      <c r="AD14" s="307">
        <v>0</v>
      </c>
      <c r="AE14" s="307">
        <v>0</v>
      </c>
      <c r="AF14" s="307">
        <v>0</v>
      </c>
      <c r="AG14" s="307">
        <v>0</v>
      </c>
      <c r="AH14" s="307">
        <v>0</v>
      </c>
      <c r="AI14" s="307"/>
      <c r="AJ14" s="307">
        <v>0</v>
      </c>
      <c r="AK14" s="307">
        <v>0</v>
      </c>
      <c r="AL14" s="307">
        <v>-2623</v>
      </c>
      <c r="AM14" s="307"/>
      <c r="AN14" s="307">
        <v>0</v>
      </c>
      <c r="AO14" s="307">
        <v>0</v>
      </c>
      <c r="AP14" s="307"/>
      <c r="AQ14" s="307"/>
    </row>
    <row r="15" spans="1:47" customFormat="1" ht="15.6" x14ac:dyDescent="0.3">
      <c r="A15" s="294">
        <f t="shared" si="0"/>
        <v>6939.2300000000005</v>
      </c>
      <c r="B15" s="340">
        <f t="shared" si="1"/>
        <v>7200</v>
      </c>
      <c r="C15" t="s">
        <v>540</v>
      </c>
      <c r="D15">
        <v>4315103</v>
      </c>
      <c r="E15" s="305" t="s">
        <v>1383</v>
      </c>
      <c r="F15" s="305"/>
      <c r="G15" s="307">
        <v>2444307.5499999993</v>
      </c>
      <c r="H15" s="307">
        <v>5318359.62</v>
      </c>
      <c r="I15" s="307">
        <v>0</v>
      </c>
      <c r="J15" s="307">
        <v>0</v>
      </c>
      <c r="K15" s="307">
        <v>0</v>
      </c>
      <c r="L15" s="307">
        <v>5318359.62</v>
      </c>
      <c r="M15" s="307">
        <v>7762667.1699999999</v>
      </c>
      <c r="N15" s="307">
        <v>7762667.1699999999</v>
      </c>
      <c r="O15" s="307">
        <v>0</v>
      </c>
      <c r="P15" s="307">
        <v>7762667.1699999999</v>
      </c>
      <c r="Q15" s="307">
        <v>1200806.78</v>
      </c>
      <c r="R15" s="307">
        <v>0</v>
      </c>
      <c r="S15" s="307">
        <v>1200806.78</v>
      </c>
      <c r="T15" s="307">
        <v>294367.7</v>
      </c>
      <c r="U15" s="307">
        <v>0</v>
      </c>
      <c r="V15" s="307">
        <v>19118.939999999999</v>
      </c>
      <c r="W15" s="307">
        <v>0</v>
      </c>
      <c r="X15" s="307">
        <v>0</v>
      </c>
      <c r="Y15" s="307">
        <v>0</v>
      </c>
      <c r="Z15" s="307">
        <v>19118.939999999999</v>
      </c>
      <c r="AA15" s="307">
        <v>15358.25</v>
      </c>
      <c r="AB15" s="307">
        <v>8255.56</v>
      </c>
      <c r="AC15" s="307">
        <v>229616.38</v>
      </c>
      <c r="AD15" s="307">
        <v>293.11</v>
      </c>
      <c r="AE15" s="307">
        <v>0</v>
      </c>
      <c r="AF15" s="307">
        <v>0</v>
      </c>
      <c r="AG15" s="307">
        <v>0</v>
      </c>
      <c r="AH15" s="307">
        <v>6939.2300000000005</v>
      </c>
      <c r="AI15" s="307"/>
      <c r="AJ15" s="307">
        <v>1774755.95</v>
      </c>
      <c r="AK15" s="307">
        <v>0</v>
      </c>
      <c r="AL15" s="307">
        <v>5987911.2199999997</v>
      </c>
      <c r="AM15" s="307"/>
      <c r="AN15" s="307">
        <v>14538.14</v>
      </c>
      <c r="AO15" s="307">
        <v>0</v>
      </c>
      <c r="AP15" s="307"/>
      <c r="AQ15" s="307"/>
    </row>
    <row r="16" spans="1:47" customFormat="1" ht="15.6" x14ac:dyDescent="0.3">
      <c r="A16" s="294">
        <f t="shared" si="0"/>
        <v>1051.76</v>
      </c>
      <c r="B16" s="340">
        <f t="shared" si="1"/>
        <v>7310</v>
      </c>
      <c r="C16" t="s">
        <v>1310</v>
      </c>
      <c r="D16">
        <v>4340103</v>
      </c>
      <c r="E16" s="305" t="s">
        <v>1384</v>
      </c>
      <c r="F16" s="305"/>
      <c r="G16" s="307">
        <v>1251694.8899999999</v>
      </c>
      <c r="H16" s="307">
        <v>608631.3899999999</v>
      </c>
      <c r="I16" s="307">
        <v>0</v>
      </c>
      <c r="J16" s="307">
        <v>0</v>
      </c>
      <c r="K16" s="307">
        <v>0</v>
      </c>
      <c r="L16" s="307">
        <v>608631.3899999999</v>
      </c>
      <c r="M16" s="307">
        <v>1860326.2799999998</v>
      </c>
      <c r="N16" s="307">
        <v>1860326.2799999998</v>
      </c>
      <c r="O16" s="307">
        <v>0</v>
      </c>
      <c r="P16" s="307">
        <v>1860326.2799999998</v>
      </c>
      <c r="Q16" s="307">
        <v>285291.96999999997</v>
      </c>
      <c r="R16" s="307">
        <v>0</v>
      </c>
      <c r="S16" s="307">
        <v>285291.96999999997</v>
      </c>
      <c r="T16" s="307">
        <v>64724.21</v>
      </c>
      <c r="U16" s="307">
        <v>0</v>
      </c>
      <c r="V16" s="307">
        <v>648</v>
      </c>
      <c r="W16" s="307">
        <v>0</v>
      </c>
      <c r="X16" s="307">
        <v>0</v>
      </c>
      <c r="Y16" s="307">
        <v>0</v>
      </c>
      <c r="Z16" s="307">
        <v>648</v>
      </c>
      <c r="AA16" s="307">
        <v>1202.1600000000001</v>
      </c>
      <c r="AB16" s="307">
        <v>187.17</v>
      </c>
      <c r="AC16" s="307">
        <v>0</v>
      </c>
      <c r="AD16" s="307">
        <v>0</v>
      </c>
      <c r="AE16" s="307">
        <v>0</v>
      </c>
      <c r="AF16" s="307">
        <v>0</v>
      </c>
      <c r="AG16" s="307">
        <v>0</v>
      </c>
      <c r="AH16" s="307">
        <v>1051.76</v>
      </c>
      <c r="AI16" s="307"/>
      <c r="AJ16" s="307">
        <v>353105.26999999996</v>
      </c>
      <c r="AK16" s="307">
        <v>0</v>
      </c>
      <c r="AL16" s="307">
        <v>1507221.0099999998</v>
      </c>
      <c r="AM16" s="307"/>
      <c r="AN16" s="307">
        <v>185707.21</v>
      </c>
      <c r="AO16" s="307">
        <v>0</v>
      </c>
      <c r="AP16" s="307"/>
      <c r="AQ16" s="307"/>
    </row>
    <row r="17" spans="1:43" customFormat="1" ht="15.6" x14ac:dyDescent="0.3">
      <c r="A17" s="294">
        <f t="shared" si="0"/>
        <v>0</v>
      </c>
      <c r="B17" s="340">
        <f t="shared" si="1"/>
        <v>7320</v>
      </c>
      <c r="C17" t="s">
        <v>1311</v>
      </c>
      <c r="D17">
        <v>4350103</v>
      </c>
      <c r="E17" s="305" t="s">
        <v>1385</v>
      </c>
      <c r="F17" s="305"/>
      <c r="G17" s="307">
        <v>528664.41</v>
      </c>
      <c r="H17" s="307">
        <v>218323.77000000002</v>
      </c>
      <c r="I17" s="307">
        <v>0</v>
      </c>
      <c r="J17" s="307">
        <v>0</v>
      </c>
      <c r="K17" s="307">
        <v>0</v>
      </c>
      <c r="L17" s="307">
        <v>218323.77000000002</v>
      </c>
      <c r="M17" s="307">
        <v>746988.18</v>
      </c>
      <c r="N17" s="307">
        <v>746988.18</v>
      </c>
      <c r="O17" s="307">
        <v>0</v>
      </c>
      <c r="P17" s="307">
        <v>746988.18</v>
      </c>
      <c r="Q17" s="307">
        <v>68812.89</v>
      </c>
      <c r="R17" s="307">
        <v>0</v>
      </c>
      <c r="S17" s="307">
        <v>68812.89</v>
      </c>
      <c r="T17" s="307">
        <v>18080.080000000002</v>
      </c>
      <c r="U17" s="307">
        <v>0</v>
      </c>
      <c r="V17" s="307">
        <v>111</v>
      </c>
      <c r="W17" s="307">
        <v>0</v>
      </c>
      <c r="X17" s="307">
        <v>0</v>
      </c>
      <c r="Y17" s="307">
        <v>0</v>
      </c>
      <c r="Z17" s="307">
        <v>111</v>
      </c>
      <c r="AA17" s="307">
        <v>96.45</v>
      </c>
      <c r="AB17" s="307">
        <v>0</v>
      </c>
      <c r="AC17" s="307">
        <v>0</v>
      </c>
      <c r="AD17" s="307">
        <v>0</v>
      </c>
      <c r="AE17" s="307">
        <v>0</v>
      </c>
      <c r="AF17" s="307">
        <v>0</v>
      </c>
      <c r="AG17" s="307">
        <v>0</v>
      </c>
      <c r="AH17" s="307">
        <v>0</v>
      </c>
      <c r="AI17" s="307"/>
      <c r="AJ17" s="307">
        <v>87100.42</v>
      </c>
      <c r="AK17" s="307">
        <v>0</v>
      </c>
      <c r="AL17" s="307">
        <v>659887.76</v>
      </c>
      <c r="AM17" s="307"/>
      <c r="AN17" s="307">
        <v>0</v>
      </c>
      <c r="AO17" s="307">
        <v>0</v>
      </c>
      <c r="AP17" s="307"/>
      <c r="AQ17" s="307"/>
    </row>
    <row r="18" spans="1:43" customFormat="1" ht="15.6" x14ac:dyDescent="0.3">
      <c r="A18" s="294">
        <f t="shared" si="0"/>
        <v>960.43000000000006</v>
      </c>
      <c r="B18" s="340">
        <f t="shared" si="1"/>
        <v>8610</v>
      </c>
      <c r="C18" t="s">
        <v>1319</v>
      </c>
      <c r="D18">
        <v>4399103</v>
      </c>
      <c r="E18" s="305" t="s">
        <v>1386</v>
      </c>
      <c r="F18" s="305"/>
      <c r="G18" s="307">
        <v>0</v>
      </c>
      <c r="H18" s="307">
        <v>0</v>
      </c>
      <c r="I18" s="307">
        <v>0</v>
      </c>
      <c r="J18" s="307">
        <v>0</v>
      </c>
      <c r="K18" s="307">
        <v>0</v>
      </c>
      <c r="L18" s="307">
        <v>0</v>
      </c>
      <c r="M18" s="307">
        <v>0</v>
      </c>
      <c r="N18" s="307">
        <v>0</v>
      </c>
      <c r="O18" s="307">
        <v>0</v>
      </c>
      <c r="P18" s="307">
        <v>0</v>
      </c>
      <c r="Q18" s="307">
        <v>156952.86000000004</v>
      </c>
      <c r="R18" s="307">
        <v>0</v>
      </c>
      <c r="S18" s="307">
        <v>156952.86000000004</v>
      </c>
      <c r="T18" s="307">
        <v>35887.839999999997</v>
      </c>
      <c r="U18" s="307">
        <v>0</v>
      </c>
      <c r="V18" s="307">
        <v>211998.11</v>
      </c>
      <c r="W18" s="307">
        <v>0</v>
      </c>
      <c r="X18" s="307">
        <v>0</v>
      </c>
      <c r="Y18" s="307">
        <v>0</v>
      </c>
      <c r="Z18" s="307">
        <v>211998.11</v>
      </c>
      <c r="AA18" s="307">
        <v>0</v>
      </c>
      <c r="AB18" s="307">
        <v>97.2</v>
      </c>
      <c r="AC18" s="307">
        <v>253.61</v>
      </c>
      <c r="AD18" s="307">
        <v>0</v>
      </c>
      <c r="AE18" s="307">
        <v>0</v>
      </c>
      <c r="AF18" s="307">
        <v>0</v>
      </c>
      <c r="AG18" s="307">
        <v>0</v>
      </c>
      <c r="AH18" s="307">
        <v>960.43000000000006</v>
      </c>
      <c r="AI18" s="307"/>
      <c r="AJ18" s="307">
        <v>406150.05000000005</v>
      </c>
      <c r="AK18" s="307">
        <v>0</v>
      </c>
      <c r="AL18" s="307">
        <v>-406150.05000000005</v>
      </c>
      <c r="AM18" s="307"/>
      <c r="AN18" s="307">
        <v>0</v>
      </c>
      <c r="AO18" s="307">
        <v>0</v>
      </c>
      <c r="AP18" s="307"/>
      <c r="AQ18" s="307"/>
    </row>
    <row r="19" spans="1:43" customFormat="1" ht="15.6" x14ac:dyDescent="0.3">
      <c r="A19" s="294">
        <f t="shared" si="0"/>
        <v>18332.18</v>
      </c>
      <c r="B19" s="340">
        <f t="shared" si="1"/>
        <v>7020</v>
      </c>
      <c r="C19" t="s">
        <v>1300</v>
      </c>
      <c r="D19">
        <v>4400103</v>
      </c>
      <c r="E19" s="305" t="s">
        <v>1387</v>
      </c>
      <c r="F19" s="305"/>
      <c r="G19" s="307">
        <v>60830735.629999995</v>
      </c>
      <c r="H19" s="307">
        <v>93147554.019999996</v>
      </c>
      <c r="I19" s="307">
        <v>0</v>
      </c>
      <c r="J19" s="307">
        <v>0</v>
      </c>
      <c r="K19" s="307">
        <v>0</v>
      </c>
      <c r="L19" s="307">
        <v>93147554.019999996</v>
      </c>
      <c r="M19" s="307">
        <v>153978289.64999998</v>
      </c>
      <c r="N19" s="307">
        <v>153978289.64999998</v>
      </c>
      <c r="O19" s="307">
        <v>0</v>
      </c>
      <c r="P19" s="307">
        <v>153978289.64999998</v>
      </c>
      <c r="Q19" s="307">
        <v>2439782.23</v>
      </c>
      <c r="R19" s="307">
        <v>7082.2</v>
      </c>
      <c r="S19" s="307">
        <v>2446864.4300000002</v>
      </c>
      <c r="T19" s="307">
        <v>609514.25</v>
      </c>
      <c r="U19" s="307">
        <v>848754.73</v>
      </c>
      <c r="V19" s="307">
        <v>446387.75</v>
      </c>
      <c r="W19" s="307">
        <v>55525.93</v>
      </c>
      <c r="X19" s="307">
        <v>0</v>
      </c>
      <c r="Y19" s="307">
        <v>352</v>
      </c>
      <c r="Z19" s="307">
        <v>502265.68</v>
      </c>
      <c r="AA19" s="307">
        <v>9453522.0999999996</v>
      </c>
      <c r="AB19" s="307">
        <v>1476.76</v>
      </c>
      <c r="AC19" s="307">
        <v>128890.88</v>
      </c>
      <c r="AD19" s="307">
        <v>1719667.5800000003</v>
      </c>
      <c r="AE19" s="307">
        <v>0</v>
      </c>
      <c r="AF19" s="307">
        <v>0</v>
      </c>
      <c r="AG19" s="307">
        <v>0</v>
      </c>
      <c r="AH19" s="307">
        <v>18332.18</v>
      </c>
      <c r="AI19" s="307"/>
      <c r="AJ19" s="307">
        <v>15729288.59</v>
      </c>
      <c r="AK19" s="307">
        <v>0</v>
      </c>
      <c r="AL19" s="307">
        <v>138249001.05999997</v>
      </c>
      <c r="AM19" s="307"/>
      <c r="AN19" s="307">
        <v>0</v>
      </c>
      <c r="AO19" s="307">
        <v>0</v>
      </c>
      <c r="AP19" s="307"/>
      <c r="AQ19" s="307"/>
    </row>
    <row r="20" spans="1:43" customFormat="1" ht="15.6" x14ac:dyDescent="0.3">
      <c r="A20" s="294">
        <f t="shared" si="0"/>
        <v>5282.76</v>
      </c>
      <c r="B20" s="340">
        <f t="shared" si="1"/>
        <v>7030</v>
      </c>
      <c r="C20" t="s">
        <v>1301</v>
      </c>
      <c r="D20">
        <v>4505103</v>
      </c>
      <c r="E20" s="305" t="s">
        <v>1388</v>
      </c>
      <c r="F20" s="305"/>
      <c r="G20" s="307">
        <v>4202254.7799999993</v>
      </c>
      <c r="H20" s="307">
        <v>13243365.590000002</v>
      </c>
      <c r="I20" s="307">
        <v>0</v>
      </c>
      <c r="J20" s="307">
        <v>0</v>
      </c>
      <c r="K20" s="307">
        <v>0</v>
      </c>
      <c r="L20" s="307">
        <v>13243365.590000002</v>
      </c>
      <c r="M20" s="307">
        <v>17445620.370000001</v>
      </c>
      <c r="N20" s="307">
        <v>17445620.370000001</v>
      </c>
      <c r="O20" s="307">
        <v>0</v>
      </c>
      <c r="P20" s="307">
        <v>17445620.370000001</v>
      </c>
      <c r="Q20" s="307">
        <v>1634207.67</v>
      </c>
      <c r="R20" s="307">
        <v>65659.290000000008</v>
      </c>
      <c r="S20" s="307">
        <v>1699866.96</v>
      </c>
      <c r="T20" s="307">
        <v>375459.57</v>
      </c>
      <c r="U20" s="307">
        <v>328</v>
      </c>
      <c r="V20" s="307">
        <v>20821.73</v>
      </c>
      <c r="W20" s="307">
        <v>0</v>
      </c>
      <c r="X20" s="307">
        <v>0</v>
      </c>
      <c r="Y20" s="307">
        <v>290.08999999999997</v>
      </c>
      <c r="Z20" s="307">
        <v>21111.82</v>
      </c>
      <c r="AA20" s="307">
        <v>162119.38</v>
      </c>
      <c r="AB20" s="307">
        <v>735.35</v>
      </c>
      <c r="AC20" s="307">
        <v>1883.72</v>
      </c>
      <c r="AD20" s="307">
        <v>59429.53</v>
      </c>
      <c r="AE20" s="307">
        <v>0</v>
      </c>
      <c r="AF20" s="307">
        <v>0</v>
      </c>
      <c r="AG20" s="307">
        <v>0</v>
      </c>
      <c r="AH20" s="307">
        <v>5282.76</v>
      </c>
      <c r="AI20" s="307"/>
      <c r="AJ20" s="307">
        <v>2326217.09</v>
      </c>
      <c r="AK20" s="307">
        <v>0</v>
      </c>
      <c r="AL20" s="307">
        <v>15119403.280000001</v>
      </c>
      <c r="AM20" s="307"/>
      <c r="AN20" s="307">
        <v>0</v>
      </c>
      <c r="AO20" s="307">
        <v>0</v>
      </c>
      <c r="AP20" s="307"/>
      <c r="AQ20" s="307"/>
    </row>
    <row r="21" spans="1:43" customFormat="1" ht="15.6" x14ac:dyDescent="0.3">
      <c r="A21" s="294">
        <f t="shared" si="0"/>
        <v>0</v>
      </c>
      <c r="B21" s="340">
        <f t="shared" si="1"/>
        <v>7020</v>
      </c>
      <c r="C21" t="s">
        <v>1300</v>
      </c>
      <c r="D21">
        <v>4510103</v>
      </c>
      <c r="E21" s="305" t="s">
        <v>1389</v>
      </c>
      <c r="F21" s="305"/>
      <c r="G21" s="307">
        <v>0</v>
      </c>
      <c r="H21" s="307">
        <v>0</v>
      </c>
      <c r="I21" s="307">
        <v>0</v>
      </c>
      <c r="J21" s="307">
        <v>0</v>
      </c>
      <c r="K21" s="307">
        <v>0</v>
      </c>
      <c r="L21" s="307">
        <v>0</v>
      </c>
      <c r="M21" s="307">
        <v>0</v>
      </c>
      <c r="N21" s="307">
        <v>0</v>
      </c>
      <c r="O21" s="307">
        <v>0</v>
      </c>
      <c r="P21" s="307">
        <v>0</v>
      </c>
      <c r="Q21" s="307">
        <v>43.85</v>
      </c>
      <c r="R21" s="307">
        <v>0</v>
      </c>
      <c r="S21" s="307">
        <v>43.85</v>
      </c>
      <c r="T21" s="307">
        <v>3.36</v>
      </c>
      <c r="U21" s="307">
        <v>0</v>
      </c>
      <c r="V21" s="307">
        <v>0</v>
      </c>
      <c r="W21" s="307">
        <v>0</v>
      </c>
      <c r="X21" s="307">
        <v>0</v>
      </c>
      <c r="Y21" s="307">
        <v>0</v>
      </c>
      <c r="Z21" s="307">
        <v>0</v>
      </c>
      <c r="AA21" s="307">
        <v>3184.1800000000003</v>
      </c>
      <c r="AB21" s="307">
        <v>0</v>
      </c>
      <c r="AC21" s="307">
        <v>507.15</v>
      </c>
      <c r="AD21" s="307">
        <v>0</v>
      </c>
      <c r="AE21" s="307">
        <v>0</v>
      </c>
      <c r="AF21" s="307">
        <v>0</v>
      </c>
      <c r="AG21" s="307">
        <v>0</v>
      </c>
      <c r="AH21" s="307">
        <v>0</v>
      </c>
      <c r="AI21" s="307"/>
      <c r="AJ21" s="307">
        <v>3738.5400000000004</v>
      </c>
      <c r="AK21" s="307">
        <v>0</v>
      </c>
      <c r="AL21" s="307">
        <v>-3738.5400000000004</v>
      </c>
      <c r="AM21" s="307"/>
      <c r="AN21" s="307">
        <v>1112.53</v>
      </c>
      <c r="AO21" s="307">
        <v>0</v>
      </c>
      <c r="AP21" s="307"/>
      <c r="AQ21" s="307"/>
    </row>
    <row r="22" spans="1:43" customFormat="1" ht="15.6" x14ac:dyDescent="0.3">
      <c r="A22" s="294">
        <f t="shared" si="0"/>
        <v>2265.8900000000003</v>
      </c>
      <c r="B22" s="340">
        <f t="shared" si="1"/>
        <v>7050</v>
      </c>
      <c r="C22" t="s">
        <v>1302</v>
      </c>
      <c r="D22">
        <v>4550103</v>
      </c>
      <c r="E22" s="305" t="s">
        <v>1390</v>
      </c>
      <c r="F22" s="305"/>
      <c r="G22" s="307">
        <v>0</v>
      </c>
      <c r="H22" s="307">
        <v>0</v>
      </c>
      <c r="I22" s="307">
        <v>0</v>
      </c>
      <c r="J22" s="307">
        <v>0</v>
      </c>
      <c r="K22" s="307">
        <v>0</v>
      </c>
      <c r="L22" s="307">
        <v>0</v>
      </c>
      <c r="M22" s="307">
        <v>0</v>
      </c>
      <c r="N22" s="307">
        <v>0</v>
      </c>
      <c r="O22" s="307">
        <v>0</v>
      </c>
      <c r="P22" s="307">
        <v>0</v>
      </c>
      <c r="Q22" s="307">
        <v>329886.71000000008</v>
      </c>
      <c r="R22" s="307">
        <v>0</v>
      </c>
      <c r="S22" s="307">
        <v>329886.71000000008</v>
      </c>
      <c r="T22" s="307">
        <v>111787.83</v>
      </c>
      <c r="U22" s="307">
        <v>0</v>
      </c>
      <c r="V22" s="307">
        <v>57339.350000000006</v>
      </c>
      <c r="W22" s="307">
        <v>6541.93</v>
      </c>
      <c r="X22" s="307">
        <v>0</v>
      </c>
      <c r="Y22" s="307">
        <v>0</v>
      </c>
      <c r="Z22" s="307">
        <v>63881.280000000006</v>
      </c>
      <c r="AA22" s="307">
        <v>329043.71999999991</v>
      </c>
      <c r="AB22" s="307">
        <v>0</v>
      </c>
      <c r="AC22" s="307">
        <v>8000.76</v>
      </c>
      <c r="AD22" s="307">
        <v>28322.03</v>
      </c>
      <c r="AE22" s="307">
        <v>0</v>
      </c>
      <c r="AF22" s="307">
        <v>0</v>
      </c>
      <c r="AG22" s="307">
        <v>0</v>
      </c>
      <c r="AH22" s="307">
        <v>2265.8900000000003</v>
      </c>
      <c r="AI22" s="307"/>
      <c r="AJ22" s="307">
        <v>873188.22000000009</v>
      </c>
      <c r="AK22" s="307">
        <v>0</v>
      </c>
      <c r="AL22" s="307">
        <v>-873188.22000000009</v>
      </c>
      <c r="AM22" s="307"/>
      <c r="AN22" s="307">
        <v>123647.87</v>
      </c>
      <c r="AO22" s="307">
        <v>0</v>
      </c>
      <c r="AP22" s="307"/>
      <c r="AQ22" s="307"/>
    </row>
    <row r="23" spans="1:43" customFormat="1" ht="15.6" x14ac:dyDescent="0.3">
      <c r="A23" s="294">
        <f t="shared" si="0"/>
        <v>0</v>
      </c>
      <c r="B23" s="340">
        <f t="shared" si="1"/>
        <v>7020</v>
      </c>
      <c r="C23" t="s">
        <v>1300</v>
      </c>
      <c r="D23">
        <v>4600103</v>
      </c>
      <c r="E23" s="305" t="s">
        <v>1391</v>
      </c>
      <c r="F23" s="305"/>
      <c r="G23" s="307">
        <v>1792917.89</v>
      </c>
      <c r="H23" s="307">
        <v>1486872.49</v>
      </c>
      <c r="I23" s="307">
        <v>0</v>
      </c>
      <c r="J23" s="307">
        <v>0</v>
      </c>
      <c r="K23" s="307">
        <v>0</v>
      </c>
      <c r="L23" s="307">
        <v>1486872.49</v>
      </c>
      <c r="M23" s="307">
        <v>3279790.38</v>
      </c>
      <c r="N23" s="307">
        <v>3279790.38</v>
      </c>
      <c r="O23" s="307">
        <v>0</v>
      </c>
      <c r="P23" s="307">
        <v>3279790.38</v>
      </c>
      <c r="Q23" s="307">
        <v>141543.92000000001</v>
      </c>
      <c r="R23" s="307">
        <v>0</v>
      </c>
      <c r="S23" s="307">
        <v>141543.92000000001</v>
      </c>
      <c r="T23" s="307">
        <v>33103.56</v>
      </c>
      <c r="U23" s="307">
        <v>0</v>
      </c>
      <c r="V23" s="307">
        <v>22860.21</v>
      </c>
      <c r="W23" s="307">
        <v>0</v>
      </c>
      <c r="X23" s="307">
        <v>0</v>
      </c>
      <c r="Y23" s="307">
        <v>0</v>
      </c>
      <c r="Z23" s="307">
        <v>22860.21</v>
      </c>
      <c r="AA23" s="307">
        <v>100524.66</v>
      </c>
      <c r="AB23" s="307">
        <v>0</v>
      </c>
      <c r="AC23" s="307">
        <v>38829.120000000003</v>
      </c>
      <c r="AD23" s="307">
        <v>66633.13</v>
      </c>
      <c r="AE23" s="307">
        <v>0</v>
      </c>
      <c r="AF23" s="307">
        <v>0</v>
      </c>
      <c r="AG23" s="307">
        <v>0</v>
      </c>
      <c r="AH23" s="307">
        <v>0</v>
      </c>
      <c r="AI23" s="307"/>
      <c r="AJ23" s="307">
        <v>403494.6</v>
      </c>
      <c r="AK23" s="307">
        <v>0</v>
      </c>
      <c r="AL23" s="307">
        <v>2876295.78</v>
      </c>
      <c r="AM23" s="307"/>
      <c r="AN23" s="307">
        <v>0</v>
      </c>
      <c r="AO23" s="307">
        <v>0</v>
      </c>
      <c r="AP23" s="307"/>
      <c r="AQ23" s="307"/>
    </row>
    <row r="24" spans="1:43" customFormat="1" ht="15.6" x14ac:dyDescent="0.3">
      <c r="A24" s="294">
        <f t="shared" si="0"/>
        <v>30372.280000000002</v>
      </c>
      <c r="B24" s="340">
        <f t="shared" si="1"/>
        <v>7070</v>
      </c>
      <c r="C24" t="s">
        <v>1304</v>
      </c>
      <c r="D24">
        <v>4700103</v>
      </c>
      <c r="E24" s="305" t="s">
        <v>1392</v>
      </c>
      <c r="F24" s="305"/>
      <c r="G24" s="307">
        <v>30020643.830000002</v>
      </c>
      <c r="H24" s="307">
        <v>24010680.429999996</v>
      </c>
      <c r="I24" s="307">
        <v>0</v>
      </c>
      <c r="J24" s="307">
        <v>0</v>
      </c>
      <c r="K24" s="307">
        <v>0</v>
      </c>
      <c r="L24" s="307">
        <v>24010680.429999996</v>
      </c>
      <c r="M24" s="307">
        <v>54031324.259999998</v>
      </c>
      <c r="N24" s="307">
        <v>54031324.259999998</v>
      </c>
      <c r="O24" s="307">
        <v>4947.2700000000004</v>
      </c>
      <c r="P24" s="307">
        <v>54036271.530000001</v>
      </c>
      <c r="Q24" s="307">
        <v>1519301.4600000002</v>
      </c>
      <c r="R24" s="307">
        <v>23467.05</v>
      </c>
      <c r="S24" s="307">
        <v>1542768.5100000002</v>
      </c>
      <c r="T24" s="307">
        <v>456611.83999999997</v>
      </c>
      <c r="U24" s="307">
        <v>31830.95</v>
      </c>
      <c r="V24" s="307">
        <v>699769.85</v>
      </c>
      <c r="W24" s="307">
        <v>1505.4499999999998</v>
      </c>
      <c r="X24" s="307">
        <v>0</v>
      </c>
      <c r="Y24" s="307">
        <v>0</v>
      </c>
      <c r="Z24" s="307">
        <v>701275.29999999993</v>
      </c>
      <c r="AA24" s="307">
        <v>1494144.9999999998</v>
      </c>
      <c r="AB24" s="307">
        <v>388.8</v>
      </c>
      <c r="AC24" s="307">
        <v>126746.93000000001</v>
      </c>
      <c r="AD24" s="307">
        <v>72486.390000000014</v>
      </c>
      <c r="AE24" s="307">
        <v>0</v>
      </c>
      <c r="AF24" s="307">
        <v>0</v>
      </c>
      <c r="AG24" s="307">
        <v>0</v>
      </c>
      <c r="AH24" s="307">
        <v>30372.280000000002</v>
      </c>
      <c r="AI24" s="307"/>
      <c r="AJ24" s="307">
        <v>4456625.9999999991</v>
      </c>
      <c r="AK24" s="307">
        <v>0</v>
      </c>
      <c r="AL24" s="307">
        <v>49579645.530000001</v>
      </c>
      <c r="AM24" s="307"/>
      <c r="AN24" s="307">
        <v>0</v>
      </c>
      <c r="AO24" s="307">
        <v>0</v>
      </c>
      <c r="AP24" s="307"/>
      <c r="AQ24" s="307"/>
    </row>
    <row r="25" spans="1:43" customFormat="1" ht="15.6" x14ac:dyDescent="0.3">
      <c r="A25" s="294">
        <f t="shared" si="0"/>
        <v>506.56</v>
      </c>
      <c r="B25" s="340">
        <f t="shared" si="1"/>
        <v>7140</v>
      </c>
      <c r="C25" t="s">
        <v>1306</v>
      </c>
      <c r="D25">
        <v>4800103</v>
      </c>
      <c r="E25" s="305" t="s">
        <v>1393</v>
      </c>
      <c r="F25" s="305"/>
      <c r="G25" s="307">
        <v>3914383.56</v>
      </c>
      <c r="H25" s="307">
        <v>27909342.050000001</v>
      </c>
      <c r="I25" s="307">
        <v>0</v>
      </c>
      <c r="J25" s="307">
        <v>0</v>
      </c>
      <c r="K25" s="307">
        <v>0</v>
      </c>
      <c r="L25" s="307">
        <v>27909342.050000001</v>
      </c>
      <c r="M25" s="307">
        <v>31823725.609999999</v>
      </c>
      <c r="N25" s="307">
        <v>31823725.609999999</v>
      </c>
      <c r="O25" s="307">
        <v>0</v>
      </c>
      <c r="P25" s="307">
        <v>31823725.609999999</v>
      </c>
      <c r="Q25" s="307">
        <v>649010.18000000005</v>
      </c>
      <c r="R25" s="307">
        <v>0</v>
      </c>
      <c r="S25" s="307">
        <v>649010.18000000005</v>
      </c>
      <c r="T25" s="307">
        <v>144501.71</v>
      </c>
      <c r="U25" s="307">
        <v>420.92</v>
      </c>
      <c r="V25" s="307">
        <v>183100.4</v>
      </c>
      <c r="W25" s="307">
        <v>0</v>
      </c>
      <c r="X25" s="307">
        <v>0</v>
      </c>
      <c r="Y25" s="307">
        <v>0</v>
      </c>
      <c r="Z25" s="307">
        <v>183100.4</v>
      </c>
      <c r="AA25" s="307">
        <v>93559.01</v>
      </c>
      <c r="AB25" s="307">
        <v>10104.060000000001</v>
      </c>
      <c r="AC25" s="307">
        <v>332163.09999999998</v>
      </c>
      <c r="AD25" s="307">
        <v>7444.95</v>
      </c>
      <c r="AE25" s="307">
        <v>0</v>
      </c>
      <c r="AF25" s="307">
        <v>0</v>
      </c>
      <c r="AG25" s="307">
        <v>0</v>
      </c>
      <c r="AH25" s="307">
        <v>506.56</v>
      </c>
      <c r="AI25" s="307"/>
      <c r="AJ25" s="307">
        <v>1420810.89</v>
      </c>
      <c r="AK25" s="307">
        <v>0</v>
      </c>
      <c r="AL25" s="307">
        <v>30402914.719999999</v>
      </c>
      <c r="AM25" s="307"/>
      <c r="AN25" s="307">
        <v>0</v>
      </c>
      <c r="AO25" s="307">
        <v>0</v>
      </c>
      <c r="AP25" s="307"/>
      <c r="AQ25" s="307"/>
    </row>
    <row r="26" spans="1:43" customFormat="1" ht="15.6" x14ac:dyDescent="0.3">
      <c r="A26" s="294">
        <f t="shared" si="0"/>
        <v>0</v>
      </c>
      <c r="B26" s="340">
        <f t="shared" si="1"/>
        <v>7130</v>
      </c>
      <c r="C26" t="s">
        <v>1305</v>
      </c>
      <c r="D26">
        <v>4805103</v>
      </c>
      <c r="E26" s="305" t="s">
        <v>1394</v>
      </c>
      <c r="F26" s="305"/>
      <c r="G26" s="307">
        <v>23147472.519999996</v>
      </c>
      <c r="H26" s="307">
        <v>54575661.789999992</v>
      </c>
      <c r="I26" s="307">
        <v>0</v>
      </c>
      <c r="J26" s="307">
        <v>0</v>
      </c>
      <c r="K26" s="307">
        <v>0</v>
      </c>
      <c r="L26" s="307">
        <v>54575661.789999992</v>
      </c>
      <c r="M26" s="307">
        <v>77723134.309999987</v>
      </c>
      <c r="N26" s="307">
        <v>77723134.309999987</v>
      </c>
      <c r="O26" s="307">
        <v>0</v>
      </c>
      <c r="P26" s="307">
        <v>77723134.309999987</v>
      </c>
      <c r="Q26" s="307">
        <v>460163.65</v>
      </c>
      <c r="R26" s="307">
        <v>3426.2799999999997</v>
      </c>
      <c r="S26" s="307">
        <v>463589.93000000005</v>
      </c>
      <c r="T26" s="307">
        <v>106305.31999999999</v>
      </c>
      <c r="U26" s="307">
        <v>0</v>
      </c>
      <c r="V26" s="307">
        <v>88439.12000000001</v>
      </c>
      <c r="W26" s="307">
        <v>0</v>
      </c>
      <c r="X26" s="307">
        <v>0</v>
      </c>
      <c r="Y26" s="307">
        <v>0</v>
      </c>
      <c r="Z26" s="307">
        <v>88439.12000000001</v>
      </c>
      <c r="AA26" s="307">
        <v>145819.51</v>
      </c>
      <c r="AB26" s="307">
        <v>496.68</v>
      </c>
      <c r="AC26" s="307">
        <v>0</v>
      </c>
      <c r="AD26" s="307">
        <v>166.13</v>
      </c>
      <c r="AE26" s="307">
        <v>0</v>
      </c>
      <c r="AF26" s="307">
        <v>0</v>
      </c>
      <c r="AG26" s="307">
        <v>0</v>
      </c>
      <c r="AH26" s="307">
        <v>0</v>
      </c>
      <c r="AI26" s="307"/>
      <c r="AJ26" s="307">
        <v>804816.69000000006</v>
      </c>
      <c r="AK26" s="307">
        <v>0</v>
      </c>
      <c r="AL26" s="307">
        <v>76918317.61999999</v>
      </c>
      <c r="AM26" s="307"/>
      <c r="AN26" s="307">
        <v>0</v>
      </c>
      <c r="AO26" s="307">
        <v>0</v>
      </c>
      <c r="AP26" s="307"/>
      <c r="AQ26" s="307"/>
    </row>
    <row r="27" spans="1:43" customFormat="1" ht="15.6" x14ac:dyDescent="0.3">
      <c r="A27" s="294">
        <f t="shared" si="0"/>
        <v>5469.89</v>
      </c>
      <c r="B27" s="340">
        <f t="shared" si="1"/>
        <v>7140</v>
      </c>
      <c r="C27" t="s">
        <v>1306</v>
      </c>
      <c r="D27">
        <v>4810103</v>
      </c>
      <c r="E27" s="305" t="s">
        <v>1395</v>
      </c>
      <c r="F27" s="305"/>
      <c r="G27" s="307">
        <v>6170260.1000000006</v>
      </c>
      <c r="H27" s="307">
        <v>15519565.840000002</v>
      </c>
      <c r="I27" s="307">
        <v>0</v>
      </c>
      <c r="J27" s="307">
        <v>0</v>
      </c>
      <c r="K27" s="307">
        <v>0</v>
      </c>
      <c r="L27" s="307">
        <v>15519565.840000002</v>
      </c>
      <c r="M27" s="307">
        <v>21689825.940000001</v>
      </c>
      <c r="N27" s="307">
        <v>21689825.940000001</v>
      </c>
      <c r="O27" s="307">
        <v>0</v>
      </c>
      <c r="P27" s="307">
        <v>21689825.940000001</v>
      </c>
      <c r="Q27" s="307">
        <v>1365832.0400000003</v>
      </c>
      <c r="R27" s="307">
        <v>0</v>
      </c>
      <c r="S27" s="307">
        <v>1365832.0400000003</v>
      </c>
      <c r="T27" s="307">
        <v>320866.59999999998</v>
      </c>
      <c r="U27" s="307">
        <v>0</v>
      </c>
      <c r="V27" s="307">
        <v>119449.63</v>
      </c>
      <c r="W27" s="307">
        <v>2885.19</v>
      </c>
      <c r="X27" s="307">
        <v>0</v>
      </c>
      <c r="Y27" s="307">
        <v>0</v>
      </c>
      <c r="Z27" s="307">
        <v>122334.82</v>
      </c>
      <c r="AA27" s="307">
        <v>320272.05999999994</v>
      </c>
      <c r="AB27" s="307">
        <v>797.82</v>
      </c>
      <c r="AC27" s="307">
        <v>8149.05</v>
      </c>
      <c r="AD27" s="307">
        <v>18992.410000000003</v>
      </c>
      <c r="AE27" s="307">
        <v>0</v>
      </c>
      <c r="AF27" s="307">
        <v>0</v>
      </c>
      <c r="AG27" s="307">
        <v>0</v>
      </c>
      <c r="AH27" s="307">
        <v>5469.89</v>
      </c>
      <c r="AI27" s="307"/>
      <c r="AJ27" s="307">
        <v>2162714.6900000004</v>
      </c>
      <c r="AK27" s="307">
        <v>0</v>
      </c>
      <c r="AL27" s="307">
        <v>19527111.25</v>
      </c>
      <c r="AM27" s="307"/>
      <c r="AN27" s="307">
        <v>51616.75</v>
      </c>
      <c r="AO27" s="307">
        <v>0</v>
      </c>
      <c r="AP27" s="307"/>
      <c r="AQ27" s="307"/>
    </row>
    <row r="28" spans="1:43" customFormat="1" ht="15.6" x14ac:dyDescent="0.3">
      <c r="A28" s="294">
        <f t="shared" si="0"/>
        <v>0</v>
      </c>
      <c r="B28" s="340">
        <f t="shared" si="1"/>
        <v>7140</v>
      </c>
      <c r="C28" t="s">
        <v>1306</v>
      </c>
      <c r="D28">
        <v>4815103</v>
      </c>
      <c r="E28" s="305" t="s">
        <v>1396</v>
      </c>
      <c r="F28" s="305"/>
      <c r="G28" s="307">
        <v>99552.819999999992</v>
      </c>
      <c r="H28" s="307">
        <v>322988.06</v>
      </c>
      <c r="I28" s="307">
        <v>0</v>
      </c>
      <c r="J28" s="307">
        <v>0</v>
      </c>
      <c r="K28" s="307">
        <v>0</v>
      </c>
      <c r="L28" s="307">
        <v>322988.06</v>
      </c>
      <c r="M28" s="307">
        <v>422540.88</v>
      </c>
      <c r="N28" s="307">
        <v>422540.88</v>
      </c>
      <c r="O28" s="307">
        <v>0</v>
      </c>
      <c r="P28" s="307">
        <v>422540.88</v>
      </c>
      <c r="Q28" s="307">
        <v>13401.410000000002</v>
      </c>
      <c r="R28" s="307">
        <v>0</v>
      </c>
      <c r="S28" s="307">
        <v>13401.410000000002</v>
      </c>
      <c r="T28" s="307">
        <v>2626.66</v>
      </c>
      <c r="U28" s="307">
        <v>0</v>
      </c>
      <c r="V28" s="307">
        <v>0</v>
      </c>
      <c r="W28" s="307">
        <v>0</v>
      </c>
      <c r="X28" s="307">
        <v>0</v>
      </c>
      <c r="Y28" s="307">
        <v>0</v>
      </c>
      <c r="Z28" s="307">
        <v>0</v>
      </c>
      <c r="AA28" s="307">
        <v>0</v>
      </c>
      <c r="AB28" s="307">
        <v>0</v>
      </c>
      <c r="AC28" s="307">
        <v>0</v>
      </c>
      <c r="AD28" s="307">
        <v>0</v>
      </c>
      <c r="AE28" s="307">
        <v>0</v>
      </c>
      <c r="AF28" s="307">
        <v>0</v>
      </c>
      <c r="AG28" s="307">
        <v>0</v>
      </c>
      <c r="AH28" s="307">
        <v>0</v>
      </c>
      <c r="AI28" s="307"/>
      <c r="AJ28" s="307">
        <v>16028.070000000002</v>
      </c>
      <c r="AK28" s="307">
        <v>0</v>
      </c>
      <c r="AL28" s="307">
        <v>406512.81</v>
      </c>
      <c r="AM28" s="307"/>
      <c r="AN28" s="307">
        <v>0</v>
      </c>
      <c r="AO28" s="307">
        <v>0</v>
      </c>
      <c r="AP28" s="307"/>
      <c r="AQ28" s="307"/>
    </row>
    <row r="29" spans="1:43" customFormat="1" ht="15.6" x14ac:dyDescent="0.3">
      <c r="A29" s="294">
        <f t="shared" si="0"/>
        <v>0</v>
      </c>
      <c r="B29" s="340">
        <f t="shared" si="1"/>
        <v>7160</v>
      </c>
      <c r="C29" t="s">
        <v>1307</v>
      </c>
      <c r="D29">
        <v>4825103</v>
      </c>
      <c r="E29" s="305" t="s">
        <v>1397</v>
      </c>
      <c r="F29" s="305"/>
      <c r="G29" s="307">
        <v>1489522.9</v>
      </c>
      <c r="H29" s="307">
        <v>3541836.2299999995</v>
      </c>
      <c r="I29" s="307">
        <v>0</v>
      </c>
      <c r="J29" s="307">
        <v>0</v>
      </c>
      <c r="K29" s="307">
        <v>0</v>
      </c>
      <c r="L29" s="307">
        <v>3541836.2299999995</v>
      </c>
      <c r="M29" s="307">
        <v>5031359.129999999</v>
      </c>
      <c r="N29" s="307">
        <v>5031359.129999999</v>
      </c>
      <c r="O29" s="307">
        <v>0</v>
      </c>
      <c r="P29" s="307">
        <v>5031359.129999999</v>
      </c>
      <c r="Q29" s="307">
        <v>278730.73000000004</v>
      </c>
      <c r="R29" s="307">
        <v>0</v>
      </c>
      <c r="S29" s="307">
        <v>278730.73000000004</v>
      </c>
      <c r="T29" s="307">
        <v>59241.440000000002</v>
      </c>
      <c r="U29" s="307">
        <v>5450.43</v>
      </c>
      <c r="V29" s="307">
        <v>43963.09</v>
      </c>
      <c r="W29" s="307">
        <v>42.86</v>
      </c>
      <c r="X29" s="307">
        <v>0</v>
      </c>
      <c r="Y29" s="307">
        <v>0</v>
      </c>
      <c r="Z29" s="307">
        <v>44005.95</v>
      </c>
      <c r="AA29" s="307">
        <v>234122.21</v>
      </c>
      <c r="AB29" s="307">
        <v>345.54</v>
      </c>
      <c r="AC29" s="307">
        <v>266.83999999999997</v>
      </c>
      <c r="AD29" s="307">
        <v>0</v>
      </c>
      <c r="AE29" s="307">
        <v>0</v>
      </c>
      <c r="AF29" s="307">
        <v>0</v>
      </c>
      <c r="AG29" s="307">
        <v>0</v>
      </c>
      <c r="AH29" s="307">
        <v>0</v>
      </c>
      <c r="AI29" s="307"/>
      <c r="AJ29" s="307">
        <v>622163.14</v>
      </c>
      <c r="AK29" s="307">
        <v>0</v>
      </c>
      <c r="AL29" s="307">
        <v>4409195.9899999993</v>
      </c>
      <c r="AM29" s="307"/>
      <c r="AN29" s="307">
        <v>47732.77</v>
      </c>
      <c r="AO29" s="307">
        <v>0</v>
      </c>
      <c r="AP29" s="307"/>
      <c r="AQ29" s="307"/>
    </row>
    <row r="30" spans="1:43" customFormat="1" ht="15.6" x14ac:dyDescent="0.3">
      <c r="A30" s="294">
        <f t="shared" si="0"/>
        <v>1871.18</v>
      </c>
      <c r="B30" s="340">
        <f t="shared" si="1"/>
        <v>7140</v>
      </c>
      <c r="C30" t="s">
        <v>1306</v>
      </c>
      <c r="D30">
        <v>4835103</v>
      </c>
      <c r="E30" s="305" t="s">
        <v>1398</v>
      </c>
      <c r="F30" s="305"/>
      <c r="G30" s="307">
        <v>0</v>
      </c>
      <c r="H30" s="307">
        <v>0</v>
      </c>
      <c r="I30" s="307">
        <v>0</v>
      </c>
      <c r="J30" s="307">
        <v>0</v>
      </c>
      <c r="K30" s="307">
        <v>0</v>
      </c>
      <c r="L30" s="307">
        <v>0</v>
      </c>
      <c r="M30" s="307">
        <v>0</v>
      </c>
      <c r="N30" s="307">
        <v>0</v>
      </c>
      <c r="O30" s="307">
        <v>-50</v>
      </c>
      <c r="P30" s="307">
        <v>-50</v>
      </c>
      <c r="Q30" s="307">
        <v>297236.09999999992</v>
      </c>
      <c r="R30" s="307">
        <v>0</v>
      </c>
      <c r="S30" s="307">
        <v>297236.09999999992</v>
      </c>
      <c r="T30" s="307">
        <v>91849.930000000008</v>
      </c>
      <c r="U30" s="307">
        <v>20475</v>
      </c>
      <c r="V30" s="307">
        <v>224126.7</v>
      </c>
      <c r="W30" s="307">
        <v>0</v>
      </c>
      <c r="X30" s="307">
        <v>0</v>
      </c>
      <c r="Y30" s="307">
        <v>0</v>
      </c>
      <c r="Z30" s="307">
        <v>224126.7</v>
      </c>
      <c r="AA30" s="307">
        <v>8329.3100000000013</v>
      </c>
      <c r="AB30" s="307">
        <v>272.26</v>
      </c>
      <c r="AC30" s="307">
        <v>0</v>
      </c>
      <c r="AD30" s="307">
        <v>0</v>
      </c>
      <c r="AE30" s="307">
        <v>0</v>
      </c>
      <c r="AF30" s="307">
        <v>0</v>
      </c>
      <c r="AG30" s="307">
        <v>0</v>
      </c>
      <c r="AH30" s="307">
        <v>1871.18</v>
      </c>
      <c r="AI30" s="307"/>
      <c r="AJ30" s="307">
        <v>644160.4800000001</v>
      </c>
      <c r="AK30" s="307">
        <v>0</v>
      </c>
      <c r="AL30" s="307">
        <v>-644210.4800000001</v>
      </c>
      <c r="AM30" s="307"/>
      <c r="AN30" s="307">
        <v>0</v>
      </c>
      <c r="AO30" s="307">
        <v>0</v>
      </c>
      <c r="AP30" s="307"/>
      <c r="AQ30" s="307"/>
    </row>
    <row r="31" spans="1:43" customFormat="1" ht="15.6" x14ac:dyDescent="0.3">
      <c r="A31" s="294">
        <f t="shared" si="0"/>
        <v>0</v>
      </c>
      <c r="B31" s="340">
        <f t="shared" si="1"/>
        <v>7140</v>
      </c>
      <c r="C31" t="s">
        <v>1306</v>
      </c>
      <c r="D31">
        <v>4845103</v>
      </c>
      <c r="E31" s="305" t="s">
        <v>1399</v>
      </c>
      <c r="F31" s="305"/>
      <c r="G31" s="307">
        <v>1052516.3400000001</v>
      </c>
      <c r="H31" s="307">
        <v>2754953.59</v>
      </c>
      <c r="I31" s="307">
        <v>0</v>
      </c>
      <c r="J31" s="307">
        <v>0</v>
      </c>
      <c r="K31" s="307">
        <v>0</v>
      </c>
      <c r="L31" s="307">
        <v>2754953.59</v>
      </c>
      <c r="M31" s="307">
        <v>3807469.9299999997</v>
      </c>
      <c r="N31" s="307">
        <v>3807469.9299999997</v>
      </c>
      <c r="O31" s="307">
        <v>0</v>
      </c>
      <c r="P31" s="307">
        <v>3807469.9299999997</v>
      </c>
      <c r="Q31" s="307">
        <v>353302.22</v>
      </c>
      <c r="R31" s="307">
        <v>0</v>
      </c>
      <c r="S31" s="307">
        <v>353302.22</v>
      </c>
      <c r="T31" s="307">
        <v>78578.42</v>
      </c>
      <c r="U31" s="307">
        <v>0</v>
      </c>
      <c r="V31" s="307">
        <v>7192.53</v>
      </c>
      <c r="W31" s="307">
        <v>0</v>
      </c>
      <c r="X31" s="307">
        <v>0</v>
      </c>
      <c r="Y31" s="307">
        <v>0</v>
      </c>
      <c r="Z31" s="307">
        <v>7192.53</v>
      </c>
      <c r="AA31" s="307">
        <v>53716.170000000006</v>
      </c>
      <c r="AB31" s="307">
        <v>1146.49</v>
      </c>
      <c r="AC31" s="307">
        <v>0</v>
      </c>
      <c r="AD31" s="307">
        <v>21954.36</v>
      </c>
      <c r="AE31" s="307">
        <v>0</v>
      </c>
      <c r="AF31" s="307">
        <v>0</v>
      </c>
      <c r="AG31" s="307">
        <v>0</v>
      </c>
      <c r="AH31" s="307">
        <v>0</v>
      </c>
      <c r="AI31" s="307"/>
      <c r="AJ31" s="307">
        <v>515890.18999999994</v>
      </c>
      <c r="AK31" s="307">
        <v>0</v>
      </c>
      <c r="AL31" s="307">
        <v>3291579.7399999998</v>
      </c>
      <c r="AM31" s="307"/>
      <c r="AN31" s="307">
        <v>23866.38</v>
      </c>
      <c r="AO31" s="307">
        <v>0</v>
      </c>
      <c r="AP31" s="307"/>
      <c r="AQ31" s="307"/>
    </row>
    <row r="32" spans="1:43" customFormat="1" ht="15.6" x14ac:dyDescent="0.3">
      <c r="A32" s="294">
        <f t="shared" si="0"/>
        <v>0</v>
      </c>
      <c r="B32" s="340">
        <f t="shared" si="1"/>
        <v>7140</v>
      </c>
      <c r="C32" t="s">
        <v>1306</v>
      </c>
      <c r="D32">
        <v>4925103</v>
      </c>
      <c r="E32" s="305" t="s">
        <v>1400</v>
      </c>
      <c r="F32" s="305"/>
      <c r="G32" s="307">
        <v>1596827.9700000004</v>
      </c>
      <c r="H32" s="307">
        <v>1245439.79</v>
      </c>
      <c r="I32" s="307">
        <v>0</v>
      </c>
      <c r="J32" s="307">
        <v>0</v>
      </c>
      <c r="K32" s="307">
        <v>0</v>
      </c>
      <c r="L32" s="307">
        <v>1245439.79</v>
      </c>
      <c r="M32" s="307">
        <v>2842267.7600000007</v>
      </c>
      <c r="N32" s="307">
        <v>2842267.7600000007</v>
      </c>
      <c r="O32" s="307">
        <v>0</v>
      </c>
      <c r="P32" s="307">
        <v>2842267.7600000007</v>
      </c>
      <c r="Q32" s="307">
        <v>0</v>
      </c>
      <c r="R32" s="307">
        <v>0</v>
      </c>
      <c r="S32" s="307">
        <v>0</v>
      </c>
      <c r="T32" s="307">
        <v>0</v>
      </c>
      <c r="U32" s="307">
        <v>0</v>
      </c>
      <c r="V32" s="307">
        <v>405392.10000000003</v>
      </c>
      <c r="W32" s="307">
        <v>0</v>
      </c>
      <c r="X32" s="307">
        <v>0</v>
      </c>
      <c r="Y32" s="307">
        <v>0</v>
      </c>
      <c r="Z32" s="307">
        <v>405392.10000000003</v>
      </c>
      <c r="AA32" s="307">
        <v>1480.99</v>
      </c>
      <c r="AB32" s="307">
        <v>305.08</v>
      </c>
      <c r="AC32" s="307">
        <v>1646.13</v>
      </c>
      <c r="AD32" s="307">
        <v>38031.360000000001</v>
      </c>
      <c r="AE32" s="307">
        <v>0</v>
      </c>
      <c r="AF32" s="307">
        <v>0</v>
      </c>
      <c r="AG32" s="307">
        <v>0</v>
      </c>
      <c r="AH32" s="307">
        <v>0</v>
      </c>
      <c r="AI32" s="307"/>
      <c r="AJ32" s="307">
        <v>446855.66000000003</v>
      </c>
      <c r="AK32" s="307">
        <v>0</v>
      </c>
      <c r="AL32" s="307">
        <v>2395412.1000000006</v>
      </c>
      <c r="AM32" s="307"/>
      <c r="AN32" s="307">
        <v>0</v>
      </c>
      <c r="AO32" s="307">
        <v>0</v>
      </c>
      <c r="AP32" s="307"/>
      <c r="AQ32" s="307"/>
    </row>
    <row r="33" spans="1:43" customFormat="1" ht="15.6" x14ac:dyDescent="0.3">
      <c r="A33" s="294">
        <f t="shared" si="0"/>
        <v>2462.08</v>
      </c>
      <c r="B33" s="340">
        <f t="shared" si="1"/>
        <v>7180</v>
      </c>
      <c r="C33" t="s">
        <v>1308</v>
      </c>
      <c r="D33">
        <v>4950103</v>
      </c>
      <c r="E33" s="305" t="s">
        <v>1401</v>
      </c>
      <c r="F33" s="305"/>
      <c r="G33" s="307">
        <v>26370323.769999996</v>
      </c>
      <c r="H33" s="307">
        <v>6149446.1600000001</v>
      </c>
      <c r="I33" s="307">
        <v>0</v>
      </c>
      <c r="J33" s="307">
        <v>0</v>
      </c>
      <c r="K33" s="307">
        <v>0</v>
      </c>
      <c r="L33" s="307">
        <v>6149446.1600000001</v>
      </c>
      <c r="M33" s="307">
        <v>32519769.929999996</v>
      </c>
      <c r="N33" s="307">
        <v>32519769.929999996</v>
      </c>
      <c r="O33" s="307">
        <v>56.35</v>
      </c>
      <c r="P33" s="307">
        <v>32519826.279999997</v>
      </c>
      <c r="Q33" s="307">
        <v>1140870.24</v>
      </c>
      <c r="R33" s="307">
        <v>0</v>
      </c>
      <c r="S33" s="307">
        <v>1140870.24</v>
      </c>
      <c r="T33" s="307">
        <v>286158.15999999997</v>
      </c>
      <c r="U33" s="307">
        <v>9762.2000000000007</v>
      </c>
      <c r="V33" s="307">
        <v>3906.58</v>
      </c>
      <c r="W33" s="307">
        <v>0</v>
      </c>
      <c r="X33" s="307">
        <v>0</v>
      </c>
      <c r="Y33" s="307">
        <v>0</v>
      </c>
      <c r="Z33" s="307">
        <v>3906.58</v>
      </c>
      <c r="AA33" s="307">
        <v>229792.3</v>
      </c>
      <c r="AB33" s="307">
        <v>597.72</v>
      </c>
      <c r="AC33" s="307">
        <v>13502.26</v>
      </c>
      <c r="AD33" s="307">
        <v>18422.599999999999</v>
      </c>
      <c r="AE33" s="307">
        <v>0</v>
      </c>
      <c r="AF33" s="307">
        <v>0</v>
      </c>
      <c r="AG33" s="307">
        <v>0</v>
      </c>
      <c r="AH33" s="307">
        <v>2462.08</v>
      </c>
      <c r="AI33" s="307"/>
      <c r="AJ33" s="307">
        <v>1705474.1400000001</v>
      </c>
      <c r="AK33" s="307">
        <v>0</v>
      </c>
      <c r="AL33" s="307">
        <v>30814352.139999997</v>
      </c>
      <c r="AM33" s="307"/>
      <c r="AN33" s="307">
        <v>146361.88</v>
      </c>
      <c r="AO33" s="307">
        <v>0</v>
      </c>
      <c r="AP33" s="307"/>
      <c r="AQ33" s="307"/>
    </row>
    <row r="34" spans="1:43" customFormat="1" ht="15.6" x14ac:dyDescent="0.3">
      <c r="A34" s="294">
        <f t="shared" si="0"/>
        <v>0</v>
      </c>
      <c r="B34" s="340">
        <f t="shared" si="1"/>
        <v>7020</v>
      </c>
      <c r="C34" t="s">
        <v>1300</v>
      </c>
      <c r="D34">
        <v>4915103</v>
      </c>
      <c r="E34" s="305" t="s">
        <v>1402</v>
      </c>
      <c r="F34" s="305"/>
      <c r="G34" s="307">
        <v>5732961.54</v>
      </c>
      <c r="H34" s="307">
        <v>5239449.9899999993</v>
      </c>
      <c r="I34" s="307">
        <v>0</v>
      </c>
      <c r="J34" s="307">
        <v>0</v>
      </c>
      <c r="K34" s="307">
        <v>0</v>
      </c>
      <c r="L34" s="307">
        <v>5239449.9899999993</v>
      </c>
      <c r="M34" s="307">
        <v>10972411.529999999</v>
      </c>
      <c r="N34" s="307">
        <v>10972411.529999999</v>
      </c>
      <c r="O34" s="307">
        <v>0</v>
      </c>
      <c r="P34" s="307">
        <v>10972411.529999999</v>
      </c>
      <c r="Q34" s="307">
        <v>272639.37</v>
      </c>
      <c r="R34" s="307">
        <v>0</v>
      </c>
      <c r="S34" s="307">
        <v>272639.37</v>
      </c>
      <c r="T34" s="307">
        <v>62145.7</v>
      </c>
      <c r="U34" s="307">
        <v>0</v>
      </c>
      <c r="V34" s="307">
        <v>69141.11</v>
      </c>
      <c r="W34" s="307">
        <v>0</v>
      </c>
      <c r="X34" s="307">
        <v>0</v>
      </c>
      <c r="Y34" s="307">
        <v>0</v>
      </c>
      <c r="Z34" s="307">
        <v>69141.11</v>
      </c>
      <c r="AA34" s="307">
        <v>34378.050000000003</v>
      </c>
      <c r="AB34" s="307">
        <v>0</v>
      </c>
      <c r="AC34" s="307">
        <v>0</v>
      </c>
      <c r="AD34" s="307">
        <v>72317.100000000006</v>
      </c>
      <c r="AE34" s="307">
        <v>0</v>
      </c>
      <c r="AF34" s="307">
        <v>0</v>
      </c>
      <c r="AG34" s="307">
        <v>0</v>
      </c>
      <c r="AH34" s="307">
        <v>0</v>
      </c>
      <c r="AI34" s="307"/>
      <c r="AJ34" s="307">
        <v>510621.32999999996</v>
      </c>
      <c r="AK34" s="307">
        <v>0</v>
      </c>
      <c r="AL34" s="307">
        <v>10461790.199999999</v>
      </c>
      <c r="AM34" s="307"/>
      <c r="AN34" s="307">
        <v>9497.25</v>
      </c>
      <c r="AO34" s="307">
        <v>0</v>
      </c>
      <c r="AP34" s="307"/>
      <c r="AQ34" s="307"/>
    </row>
    <row r="35" spans="1:43" customFormat="1" ht="15.6" x14ac:dyDescent="0.3">
      <c r="A35" s="294">
        <f t="shared" si="0"/>
        <v>5000.99</v>
      </c>
      <c r="B35" s="340">
        <f t="shared" si="1"/>
        <v>7490</v>
      </c>
      <c r="C35" t="s">
        <v>1312</v>
      </c>
      <c r="D35">
        <v>5050103</v>
      </c>
      <c r="E35" s="305" t="s">
        <v>1403</v>
      </c>
      <c r="F35" s="305"/>
      <c r="G35" s="307">
        <v>158498.25</v>
      </c>
      <c r="H35" s="307">
        <v>8264982.0899999999</v>
      </c>
      <c r="I35" s="307">
        <v>0</v>
      </c>
      <c r="J35" s="307">
        <v>0</v>
      </c>
      <c r="K35" s="307">
        <v>0</v>
      </c>
      <c r="L35" s="307">
        <v>8264982.0899999999</v>
      </c>
      <c r="M35" s="307">
        <v>8423480.3399999999</v>
      </c>
      <c r="N35" s="307">
        <v>8423480.3399999999</v>
      </c>
      <c r="O35" s="307">
        <v>0</v>
      </c>
      <c r="P35" s="307">
        <v>8423480.3399999999</v>
      </c>
      <c r="Q35" s="307">
        <v>688517.64000000013</v>
      </c>
      <c r="R35" s="307">
        <v>0</v>
      </c>
      <c r="S35" s="307">
        <v>688517.64000000013</v>
      </c>
      <c r="T35" s="307">
        <v>179829.77</v>
      </c>
      <c r="U35" s="307">
        <v>36960</v>
      </c>
      <c r="V35" s="307">
        <v>11941.15</v>
      </c>
      <c r="W35" s="307">
        <v>0</v>
      </c>
      <c r="X35" s="307">
        <v>0</v>
      </c>
      <c r="Y35" s="307">
        <v>0</v>
      </c>
      <c r="Z35" s="307">
        <v>11941.15</v>
      </c>
      <c r="AA35" s="307">
        <v>139287.38</v>
      </c>
      <c r="AB35" s="307">
        <v>138.55000000000001</v>
      </c>
      <c r="AC35" s="307">
        <v>277550.8</v>
      </c>
      <c r="AD35" s="307">
        <v>51086.17</v>
      </c>
      <c r="AE35" s="307">
        <v>0</v>
      </c>
      <c r="AF35" s="307">
        <v>0</v>
      </c>
      <c r="AG35" s="307">
        <v>0</v>
      </c>
      <c r="AH35" s="307">
        <v>5000.99</v>
      </c>
      <c r="AI35" s="307"/>
      <c r="AJ35" s="307">
        <v>1390312.4500000002</v>
      </c>
      <c r="AK35" s="307">
        <v>0</v>
      </c>
      <c r="AL35" s="307">
        <v>7033167.8899999997</v>
      </c>
      <c r="AM35" s="307"/>
      <c r="AN35" s="307">
        <v>262252.28000000003</v>
      </c>
      <c r="AO35" s="307">
        <v>0</v>
      </c>
      <c r="AP35" s="307"/>
      <c r="AQ35" s="307"/>
    </row>
    <row r="36" spans="1:43" customFormat="1" ht="15.6" x14ac:dyDescent="0.3">
      <c r="A36" s="294">
        <f t="shared" si="0"/>
        <v>9417.5500000000011</v>
      </c>
      <c r="B36" s="340">
        <f t="shared" si="1"/>
        <v>7170</v>
      </c>
      <c r="C36" t="s">
        <v>537</v>
      </c>
      <c r="D36">
        <v>5100103</v>
      </c>
      <c r="E36" s="305" t="s">
        <v>1404</v>
      </c>
      <c r="F36" s="305"/>
      <c r="G36" s="307">
        <v>65448856.900000013</v>
      </c>
      <c r="H36" s="307">
        <v>66500611.25</v>
      </c>
      <c r="I36" s="307">
        <v>0</v>
      </c>
      <c r="J36" s="307">
        <v>0</v>
      </c>
      <c r="K36" s="307">
        <v>0</v>
      </c>
      <c r="L36" s="307">
        <v>66500611.25</v>
      </c>
      <c r="M36" s="307">
        <v>131949468.15000001</v>
      </c>
      <c r="N36" s="307">
        <v>131949468.15000001</v>
      </c>
      <c r="O36" s="307">
        <v>0</v>
      </c>
      <c r="P36" s="307">
        <v>131949468.15000001</v>
      </c>
      <c r="Q36" s="307">
        <v>2090667.7300000002</v>
      </c>
      <c r="R36" s="307">
        <v>0</v>
      </c>
      <c r="S36" s="307">
        <v>2090667.7300000002</v>
      </c>
      <c r="T36" s="307">
        <v>456418.08999999997</v>
      </c>
      <c r="U36" s="307">
        <v>0</v>
      </c>
      <c r="V36" s="307">
        <v>248930.75</v>
      </c>
      <c r="W36" s="307">
        <v>4857.9399999999996</v>
      </c>
      <c r="X36" s="307">
        <v>0</v>
      </c>
      <c r="Y36" s="307">
        <v>0</v>
      </c>
      <c r="Z36" s="307">
        <v>253788.69</v>
      </c>
      <c r="AA36" s="307">
        <v>6622428.6699999999</v>
      </c>
      <c r="AB36" s="307">
        <v>684.14</v>
      </c>
      <c r="AC36" s="307">
        <v>6190.5199999999995</v>
      </c>
      <c r="AD36" s="307">
        <v>110478.64</v>
      </c>
      <c r="AE36" s="307">
        <v>0</v>
      </c>
      <c r="AF36" s="307">
        <v>0</v>
      </c>
      <c r="AG36" s="307">
        <v>0</v>
      </c>
      <c r="AH36" s="307">
        <v>9417.5500000000011</v>
      </c>
      <c r="AI36" s="307"/>
      <c r="AJ36" s="307">
        <v>9550074.0300000031</v>
      </c>
      <c r="AK36" s="307">
        <v>0</v>
      </c>
      <c r="AL36" s="307">
        <v>122399394.12</v>
      </c>
      <c r="AM36" s="307"/>
      <c r="AN36" s="307">
        <v>0</v>
      </c>
      <c r="AO36" s="307">
        <v>0</v>
      </c>
      <c r="AP36" s="307"/>
      <c r="AQ36" s="307"/>
    </row>
    <row r="37" spans="1:43" customFormat="1" ht="15.6" x14ac:dyDescent="0.3">
      <c r="A37" s="294">
        <f t="shared" si="0"/>
        <v>0</v>
      </c>
      <c r="B37" s="340">
        <f t="shared" si="1"/>
        <v>7170</v>
      </c>
      <c r="C37" t="s">
        <v>537</v>
      </c>
      <c r="D37">
        <v>5105103</v>
      </c>
      <c r="E37" s="305" t="s">
        <v>1405</v>
      </c>
      <c r="F37" s="305"/>
      <c r="G37" s="307">
        <v>4767</v>
      </c>
      <c r="H37" s="307">
        <v>3205959.25</v>
      </c>
      <c r="I37" s="307">
        <v>0</v>
      </c>
      <c r="J37" s="307">
        <v>0</v>
      </c>
      <c r="K37" s="307">
        <v>0</v>
      </c>
      <c r="L37" s="307">
        <v>3205959.25</v>
      </c>
      <c r="M37" s="307">
        <v>3210726.25</v>
      </c>
      <c r="N37" s="307">
        <v>3210726.25</v>
      </c>
      <c r="O37" s="307">
        <v>0</v>
      </c>
      <c r="P37" s="307">
        <v>3210726.25</v>
      </c>
      <c r="Q37" s="307">
        <v>417335.43</v>
      </c>
      <c r="R37" s="307">
        <v>0</v>
      </c>
      <c r="S37" s="307">
        <v>417335.43</v>
      </c>
      <c r="T37" s="307">
        <v>88241.74</v>
      </c>
      <c r="U37" s="307">
        <v>0</v>
      </c>
      <c r="V37" s="307">
        <v>7382.0599999999995</v>
      </c>
      <c r="W37" s="307">
        <v>44.12</v>
      </c>
      <c r="X37" s="307">
        <v>0</v>
      </c>
      <c r="Y37" s="307">
        <v>0</v>
      </c>
      <c r="Z37" s="307">
        <v>7426.1799999999994</v>
      </c>
      <c r="AA37" s="307">
        <v>56624.49</v>
      </c>
      <c r="AB37" s="307">
        <v>1176.44</v>
      </c>
      <c r="AC37" s="307">
        <v>50816.21</v>
      </c>
      <c r="AD37" s="307">
        <v>0</v>
      </c>
      <c r="AE37" s="307">
        <v>0</v>
      </c>
      <c r="AF37" s="307">
        <v>0</v>
      </c>
      <c r="AG37" s="307">
        <v>0</v>
      </c>
      <c r="AH37" s="307">
        <v>0</v>
      </c>
      <c r="AI37" s="307"/>
      <c r="AJ37" s="307">
        <v>621620.48999999987</v>
      </c>
      <c r="AK37" s="307">
        <v>0</v>
      </c>
      <c r="AL37" s="307">
        <v>2589105.7600000002</v>
      </c>
      <c r="AM37" s="307"/>
      <c r="AN37" s="307">
        <v>0</v>
      </c>
      <c r="AO37" s="307">
        <v>0</v>
      </c>
      <c r="AP37" s="307"/>
      <c r="AQ37" s="307"/>
    </row>
    <row r="38" spans="1:43" customFormat="1" ht="15.6" x14ac:dyDescent="0.3">
      <c r="A38" s="294">
        <f t="shared" si="0"/>
        <v>14924.09</v>
      </c>
      <c r="B38" s="340">
        <f t="shared" si="1"/>
        <v>7260</v>
      </c>
      <c r="C38" t="s">
        <v>545</v>
      </c>
      <c r="D38">
        <v>5160103</v>
      </c>
      <c r="E38" s="305" t="s">
        <v>1406</v>
      </c>
      <c r="F38" s="305"/>
      <c r="G38" s="307">
        <v>4185.3599999999997</v>
      </c>
      <c r="H38" s="307">
        <v>3194712.04</v>
      </c>
      <c r="I38" s="307">
        <v>0</v>
      </c>
      <c r="J38" s="307">
        <v>0</v>
      </c>
      <c r="K38" s="307">
        <v>0</v>
      </c>
      <c r="L38" s="307">
        <v>3194712.04</v>
      </c>
      <c r="M38" s="307">
        <v>3198897.4</v>
      </c>
      <c r="N38" s="307">
        <v>3198897.4</v>
      </c>
      <c r="O38" s="307">
        <v>0</v>
      </c>
      <c r="P38" s="307">
        <v>3198897.4</v>
      </c>
      <c r="Q38" s="307">
        <v>233964.11000000004</v>
      </c>
      <c r="R38" s="307">
        <v>339137.68</v>
      </c>
      <c r="S38" s="307">
        <v>573101.79</v>
      </c>
      <c r="T38" s="307">
        <v>62818.66</v>
      </c>
      <c r="U38" s="307">
        <v>0</v>
      </c>
      <c r="V38" s="307">
        <v>151066</v>
      </c>
      <c r="W38" s="307">
        <v>0</v>
      </c>
      <c r="X38" s="307">
        <v>0</v>
      </c>
      <c r="Y38" s="307">
        <v>0</v>
      </c>
      <c r="Z38" s="307">
        <v>151066</v>
      </c>
      <c r="AA38" s="307">
        <v>67366.37000000001</v>
      </c>
      <c r="AB38" s="307">
        <v>6468.89</v>
      </c>
      <c r="AC38" s="307">
        <v>202120.54</v>
      </c>
      <c r="AD38" s="307">
        <v>2465.87</v>
      </c>
      <c r="AE38" s="307">
        <v>0</v>
      </c>
      <c r="AF38" s="307">
        <v>0</v>
      </c>
      <c r="AG38" s="307">
        <v>0</v>
      </c>
      <c r="AH38" s="307">
        <v>14924.09</v>
      </c>
      <c r="AI38" s="307"/>
      <c r="AJ38" s="307">
        <v>1080332.2100000002</v>
      </c>
      <c r="AK38" s="307">
        <v>0</v>
      </c>
      <c r="AL38" s="307">
        <v>2118565.1899999995</v>
      </c>
      <c r="AM38" s="307"/>
      <c r="AN38" s="307">
        <v>0</v>
      </c>
      <c r="AO38" s="307">
        <v>0</v>
      </c>
      <c r="AP38" s="307"/>
      <c r="AQ38" s="307"/>
    </row>
    <row r="39" spans="1:43" customFormat="1" ht="15.6" x14ac:dyDescent="0.3">
      <c r="A39" s="294">
        <f t="shared" si="0"/>
        <v>0</v>
      </c>
      <c r="B39" s="340">
        <f t="shared" si="1"/>
        <v>6400</v>
      </c>
      <c r="C39" t="s">
        <v>1299</v>
      </c>
      <c r="D39">
        <v>5340103</v>
      </c>
      <c r="E39" s="305" t="s">
        <v>1407</v>
      </c>
      <c r="F39" s="305"/>
      <c r="G39" s="307">
        <v>0</v>
      </c>
      <c r="H39" s="307">
        <v>0</v>
      </c>
      <c r="I39" s="307">
        <v>0</v>
      </c>
      <c r="J39" s="307">
        <v>0</v>
      </c>
      <c r="K39" s="307">
        <v>0</v>
      </c>
      <c r="L39" s="307">
        <v>0</v>
      </c>
      <c r="M39" s="307">
        <v>0</v>
      </c>
      <c r="N39" s="307">
        <v>0</v>
      </c>
      <c r="O39" s="307">
        <v>0</v>
      </c>
      <c r="P39" s="307">
        <v>0</v>
      </c>
      <c r="Q39" s="307">
        <v>115.06</v>
      </c>
      <c r="R39" s="307">
        <v>0</v>
      </c>
      <c r="S39" s="307">
        <v>115.06</v>
      </c>
      <c r="T39" s="307">
        <v>0</v>
      </c>
      <c r="U39" s="307">
        <v>0</v>
      </c>
      <c r="V39" s="307">
        <v>0</v>
      </c>
      <c r="W39" s="307">
        <v>0</v>
      </c>
      <c r="X39" s="307">
        <v>0</v>
      </c>
      <c r="Y39" s="307">
        <v>0</v>
      </c>
      <c r="Z39" s="307">
        <v>0</v>
      </c>
      <c r="AA39" s="307">
        <v>0</v>
      </c>
      <c r="AB39" s="307">
        <v>0</v>
      </c>
      <c r="AC39" s="307">
        <v>1350.83</v>
      </c>
      <c r="AD39" s="307">
        <v>0</v>
      </c>
      <c r="AE39" s="307">
        <v>0</v>
      </c>
      <c r="AF39" s="307">
        <v>0</v>
      </c>
      <c r="AG39" s="307">
        <v>0</v>
      </c>
      <c r="AH39" s="307">
        <v>0</v>
      </c>
      <c r="AI39" s="307"/>
      <c r="AJ39" s="307">
        <v>1465.8899999999999</v>
      </c>
      <c r="AK39" s="307">
        <v>0</v>
      </c>
      <c r="AL39" s="307">
        <v>-1465.8899999999999</v>
      </c>
      <c r="AM39" s="307"/>
      <c r="AN39" s="307">
        <v>0</v>
      </c>
      <c r="AO39" s="307">
        <v>0</v>
      </c>
      <c r="AP39" s="307"/>
      <c r="AQ39" s="307"/>
    </row>
    <row r="40" spans="1:43" customFormat="1" ht="15.6" x14ac:dyDescent="0.3">
      <c r="A40" s="294">
        <f t="shared" si="0"/>
        <v>0</v>
      </c>
      <c r="B40" s="340">
        <f t="shared" si="1"/>
        <v>7260</v>
      </c>
      <c r="C40" t="s">
        <v>545</v>
      </c>
      <c r="D40">
        <v>5390103</v>
      </c>
      <c r="E40" s="305" t="s">
        <v>1408</v>
      </c>
      <c r="F40" s="305"/>
      <c r="G40" s="307">
        <v>2101</v>
      </c>
      <c r="H40" s="307">
        <v>57236.399999999994</v>
      </c>
      <c r="I40" s="307">
        <v>55065</v>
      </c>
      <c r="J40" s="307">
        <v>0</v>
      </c>
      <c r="K40" s="307">
        <v>0</v>
      </c>
      <c r="L40" s="307">
        <v>112301.4</v>
      </c>
      <c r="M40" s="307">
        <v>114402.4</v>
      </c>
      <c r="N40" s="307">
        <v>72976.939999999988</v>
      </c>
      <c r="O40" s="307">
        <v>0</v>
      </c>
      <c r="P40" s="307">
        <v>72976.939999999988</v>
      </c>
      <c r="Q40" s="307">
        <v>13864.59</v>
      </c>
      <c r="R40" s="307">
        <v>0</v>
      </c>
      <c r="S40" s="307">
        <v>13864.59</v>
      </c>
      <c r="T40" s="307">
        <v>3593.9</v>
      </c>
      <c r="U40" s="307">
        <v>0</v>
      </c>
      <c r="V40" s="307">
        <v>43643.92</v>
      </c>
      <c r="W40" s="307">
        <v>0</v>
      </c>
      <c r="X40" s="307">
        <v>0</v>
      </c>
      <c r="Y40" s="307">
        <v>0</v>
      </c>
      <c r="Z40" s="307">
        <v>43643.92</v>
      </c>
      <c r="AA40" s="307">
        <v>128.83000000000001</v>
      </c>
      <c r="AB40" s="307">
        <v>535.02</v>
      </c>
      <c r="AC40" s="307">
        <v>665.04</v>
      </c>
      <c r="AD40" s="307">
        <v>0</v>
      </c>
      <c r="AE40" s="307">
        <v>0</v>
      </c>
      <c r="AF40" s="307">
        <v>0</v>
      </c>
      <c r="AG40" s="307">
        <v>0</v>
      </c>
      <c r="AH40" s="307">
        <v>0</v>
      </c>
      <c r="AI40" s="307"/>
      <c r="AJ40" s="307">
        <v>62431.3</v>
      </c>
      <c r="AK40" s="307">
        <v>0</v>
      </c>
      <c r="AL40" s="307">
        <v>10545.639999999985</v>
      </c>
      <c r="AM40" s="307"/>
      <c r="AN40" s="307">
        <v>0</v>
      </c>
      <c r="AO40" s="307">
        <v>0</v>
      </c>
      <c r="AP40" s="307"/>
      <c r="AQ40" s="307"/>
    </row>
    <row r="41" spans="1:43" customFormat="1" ht="15.6" x14ac:dyDescent="0.3">
      <c r="A41" s="294">
        <f t="shared" si="0"/>
        <v>0</v>
      </c>
      <c r="B41" s="340">
        <f t="shared" si="1"/>
        <v>7490</v>
      </c>
      <c r="C41" t="s">
        <v>1312</v>
      </c>
      <c r="D41">
        <v>5391103</v>
      </c>
      <c r="E41" s="305" t="s">
        <v>1409</v>
      </c>
      <c r="F41" s="305"/>
      <c r="G41" s="307">
        <v>145927.79000000004</v>
      </c>
      <c r="H41" s="307">
        <v>1145.74</v>
      </c>
      <c r="I41" s="307">
        <v>0</v>
      </c>
      <c r="J41" s="307">
        <v>0</v>
      </c>
      <c r="K41" s="307">
        <v>0</v>
      </c>
      <c r="L41" s="307">
        <v>1145.74</v>
      </c>
      <c r="M41" s="307">
        <v>147073.53000000003</v>
      </c>
      <c r="N41" s="307">
        <v>147073.53000000003</v>
      </c>
      <c r="O41" s="307">
        <v>0</v>
      </c>
      <c r="P41" s="307">
        <v>147073.53000000003</v>
      </c>
      <c r="Q41" s="307">
        <v>23208.26</v>
      </c>
      <c r="R41" s="307">
        <v>0</v>
      </c>
      <c r="S41" s="307">
        <v>23208.26</v>
      </c>
      <c r="T41" s="307">
        <v>5186.9699999999993</v>
      </c>
      <c r="U41" s="307">
        <v>0</v>
      </c>
      <c r="V41" s="307">
        <v>0</v>
      </c>
      <c r="W41" s="307">
        <v>0</v>
      </c>
      <c r="X41" s="307">
        <v>0</v>
      </c>
      <c r="Y41" s="307">
        <v>0</v>
      </c>
      <c r="Z41" s="307">
        <v>0</v>
      </c>
      <c r="AA41" s="307">
        <v>0</v>
      </c>
      <c r="AB41" s="307">
        <v>0</v>
      </c>
      <c r="AC41" s="307">
        <v>0</v>
      </c>
      <c r="AD41" s="307">
        <v>0</v>
      </c>
      <c r="AE41" s="307">
        <v>0</v>
      </c>
      <c r="AF41" s="307">
        <v>0</v>
      </c>
      <c r="AG41" s="307">
        <v>0</v>
      </c>
      <c r="AH41" s="307">
        <v>0</v>
      </c>
      <c r="AI41" s="307"/>
      <c r="AJ41" s="307">
        <v>28395.229999999996</v>
      </c>
      <c r="AK41" s="307">
        <v>0</v>
      </c>
      <c r="AL41" s="307">
        <v>118678.30000000003</v>
      </c>
      <c r="AM41" s="307"/>
      <c r="AN41" s="307">
        <v>0</v>
      </c>
      <c r="AO41" s="307">
        <v>0</v>
      </c>
      <c r="AP41" s="307"/>
      <c r="AQ41" s="307"/>
    </row>
    <row r="42" spans="1:43" customFormat="1" ht="15.6" x14ac:dyDescent="0.3">
      <c r="A42" s="294">
        <f t="shared" si="0"/>
        <v>0</v>
      </c>
      <c r="B42" s="340">
        <f t="shared" si="1"/>
        <v>7260</v>
      </c>
      <c r="C42" t="s">
        <v>545</v>
      </c>
      <c r="D42">
        <v>5201103</v>
      </c>
      <c r="E42" s="305" t="s">
        <v>1410</v>
      </c>
      <c r="F42" s="305"/>
      <c r="G42" s="307">
        <v>543805</v>
      </c>
      <c r="H42" s="307">
        <v>29372</v>
      </c>
      <c r="I42" s="307">
        <v>0</v>
      </c>
      <c r="J42" s="307">
        <v>0</v>
      </c>
      <c r="K42" s="307">
        <v>0</v>
      </c>
      <c r="L42" s="307">
        <v>29372</v>
      </c>
      <c r="M42" s="307">
        <v>573177</v>
      </c>
      <c r="N42" s="307">
        <v>573177</v>
      </c>
      <c r="O42" s="307">
        <v>10294.48</v>
      </c>
      <c r="P42" s="307">
        <v>583471.48</v>
      </c>
      <c r="Q42" s="307">
        <v>0</v>
      </c>
      <c r="R42" s="307">
        <v>0</v>
      </c>
      <c r="S42" s="307">
        <v>0</v>
      </c>
      <c r="T42" s="307">
        <v>0</v>
      </c>
      <c r="U42" s="307">
        <v>0</v>
      </c>
      <c r="V42" s="307">
        <v>183347.66</v>
      </c>
      <c r="W42" s="307">
        <v>0</v>
      </c>
      <c r="X42" s="307">
        <v>0</v>
      </c>
      <c r="Y42" s="307">
        <v>0</v>
      </c>
      <c r="Z42" s="307">
        <v>183347.66</v>
      </c>
      <c r="AA42" s="307">
        <v>10698.83</v>
      </c>
      <c r="AB42" s="307">
        <v>0</v>
      </c>
      <c r="AC42" s="307">
        <v>0</v>
      </c>
      <c r="AD42" s="307">
        <v>0</v>
      </c>
      <c r="AE42" s="307">
        <v>0</v>
      </c>
      <c r="AF42" s="307">
        <v>0</v>
      </c>
      <c r="AG42" s="307">
        <v>0</v>
      </c>
      <c r="AH42" s="307">
        <v>0</v>
      </c>
      <c r="AI42" s="307"/>
      <c r="AJ42" s="307">
        <v>194046.49</v>
      </c>
      <c r="AK42" s="307">
        <v>0</v>
      </c>
      <c r="AL42" s="307">
        <v>389424.99</v>
      </c>
      <c r="AM42" s="307"/>
      <c r="AN42" s="307">
        <v>0</v>
      </c>
      <c r="AO42" s="307">
        <v>0</v>
      </c>
      <c r="AP42" s="307"/>
      <c r="AQ42" s="307"/>
    </row>
    <row r="43" spans="1:43" customFormat="1" ht="15.6" x14ac:dyDescent="0.3">
      <c r="A43" s="294">
        <f t="shared" si="0"/>
        <v>6101.99</v>
      </c>
      <c r="B43" s="340">
        <f t="shared" si="1"/>
        <v>8460</v>
      </c>
      <c r="C43" t="s">
        <v>565</v>
      </c>
      <c r="D43">
        <v>6005103</v>
      </c>
      <c r="E43" s="305" t="s">
        <v>1411</v>
      </c>
      <c r="F43" s="305"/>
      <c r="G43" s="307">
        <v>0</v>
      </c>
      <c r="H43" s="307">
        <v>0</v>
      </c>
      <c r="I43" s="307">
        <v>0</v>
      </c>
      <c r="J43" s="307">
        <v>0</v>
      </c>
      <c r="K43" s="307">
        <v>0</v>
      </c>
      <c r="L43" s="307">
        <v>0</v>
      </c>
      <c r="M43" s="307">
        <v>0</v>
      </c>
      <c r="N43" s="307">
        <v>0</v>
      </c>
      <c r="O43" s="307">
        <v>0</v>
      </c>
      <c r="P43" s="307">
        <v>0</v>
      </c>
      <c r="Q43" s="307">
        <v>912116.59</v>
      </c>
      <c r="R43" s="307">
        <v>0</v>
      </c>
      <c r="S43" s="307">
        <v>912116.59</v>
      </c>
      <c r="T43" s="307">
        <v>351960.12</v>
      </c>
      <c r="U43" s="307">
        <v>0</v>
      </c>
      <c r="V43" s="307">
        <v>159011.18</v>
      </c>
      <c r="W43" s="307">
        <v>2277.2199999999998</v>
      </c>
      <c r="X43" s="307">
        <v>0</v>
      </c>
      <c r="Y43" s="307">
        <v>0</v>
      </c>
      <c r="Z43" s="307">
        <v>161288.4</v>
      </c>
      <c r="AA43" s="307">
        <v>220218.71</v>
      </c>
      <c r="AB43" s="307">
        <v>2550.31</v>
      </c>
      <c r="AC43" s="307">
        <v>411.6</v>
      </c>
      <c r="AD43" s="307">
        <v>8231.64</v>
      </c>
      <c r="AE43" s="307">
        <v>0</v>
      </c>
      <c r="AF43" s="307">
        <v>0</v>
      </c>
      <c r="AG43" s="307">
        <v>0</v>
      </c>
      <c r="AH43" s="307">
        <v>6101.99</v>
      </c>
      <c r="AI43" s="307"/>
      <c r="AJ43" s="307">
        <v>1662879.3599999999</v>
      </c>
      <c r="AK43" s="307">
        <v>0</v>
      </c>
      <c r="AL43" s="307">
        <v>-1662879.3599999999</v>
      </c>
      <c r="AM43" s="307"/>
      <c r="AN43" s="307">
        <v>0</v>
      </c>
      <c r="AO43" s="307">
        <v>0</v>
      </c>
      <c r="AP43" s="307"/>
      <c r="AQ43" s="307"/>
    </row>
    <row r="44" spans="1:43" customFormat="1" ht="15.6" x14ac:dyDescent="0.3">
      <c r="A44" s="294">
        <f t="shared" si="0"/>
        <v>0</v>
      </c>
      <c r="B44" s="340">
        <f t="shared" si="1"/>
        <v>8350</v>
      </c>
      <c r="C44" t="s">
        <v>1314</v>
      </c>
      <c r="D44">
        <v>6010103</v>
      </c>
      <c r="E44" s="305" t="s">
        <v>1412</v>
      </c>
      <c r="F44" s="305"/>
      <c r="G44" s="307">
        <v>0</v>
      </c>
      <c r="H44" s="307">
        <v>0</v>
      </c>
      <c r="I44" s="307">
        <v>0</v>
      </c>
      <c r="J44" s="307">
        <v>0</v>
      </c>
      <c r="K44" s="307">
        <v>0</v>
      </c>
      <c r="L44" s="307">
        <v>0</v>
      </c>
      <c r="M44" s="307">
        <v>0</v>
      </c>
      <c r="N44" s="307">
        <v>0</v>
      </c>
      <c r="O44" s="307">
        <v>0</v>
      </c>
      <c r="P44" s="307">
        <v>0</v>
      </c>
      <c r="Q44" s="307">
        <v>28240.44</v>
      </c>
      <c r="R44" s="307">
        <v>0</v>
      </c>
      <c r="S44" s="307">
        <v>28240.44</v>
      </c>
      <c r="T44" s="307">
        <v>9603.25</v>
      </c>
      <c r="U44" s="307">
        <v>0</v>
      </c>
      <c r="V44" s="307">
        <v>-647.96</v>
      </c>
      <c r="W44" s="307">
        <v>0</v>
      </c>
      <c r="X44" s="307">
        <v>0</v>
      </c>
      <c r="Y44" s="307">
        <v>0</v>
      </c>
      <c r="Z44" s="307">
        <v>-647.96</v>
      </c>
      <c r="AA44" s="307">
        <v>0</v>
      </c>
      <c r="AB44" s="307">
        <v>0</v>
      </c>
      <c r="AC44" s="307">
        <v>0</v>
      </c>
      <c r="AD44" s="307">
        <v>0</v>
      </c>
      <c r="AE44" s="307">
        <v>0</v>
      </c>
      <c r="AF44" s="307">
        <v>0</v>
      </c>
      <c r="AG44" s="307">
        <v>0</v>
      </c>
      <c r="AH44" s="307">
        <v>0</v>
      </c>
      <c r="AI44" s="307"/>
      <c r="AJ44" s="307">
        <v>37195.730000000003</v>
      </c>
      <c r="AK44" s="307">
        <v>0</v>
      </c>
      <c r="AL44" s="307">
        <v>-37195.730000000003</v>
      </c>
      <c r="AM44" s="307"/>
      <c r="AN44" s="307">
        <v>0</v>
      </c>
      <c r="AO44" s="307">
        <v>0</v>
      </c>
      <c r="AP44" s="307"/>
      <c r="AQ44" s="307"/>
    </row>
    <row r="45" spans="1:43" customFormat="1" ht="15.6" x14ac:dyDescent="0.3">
      <c r="A45" s="294">
        <f t="shared" si="0"/>
        <v>9939.34</v>
      </c>
      <c r="B45" s="340">
        <f t="shared" si="1"/>
        <v>8430</v>
      </c>
      <c r="C45" t="s">
        <v>564</v>
      </c>
      <c r="D45">
        <v>6060103</v>
      </c>
      <c r="E45" s="305" t="s">
        <v>1413</v>
      </c>
      <c r="F45" s="305"/>
      <c r="G45" s="307">
        <v>0</v>
      </c>
      <c r="H45" s="307">
        <v>0</v>
      </c>
      <c r="I45" s="307">
        <v>0</v>
      </c>
      <c r="J45" s="307">
        <v>0</v>
      </c>
      <c r="K45" s="307">
        <v>0</v>
      </c>
      <c r="L45" s="307">
        <v>0</v>
      </c>
      <c r="M45" s="307">
        <v>0</v>
      </c>
      <c r="N45" s="307">
        <v>0</v>
      </c>
      <c r="O45" s="307">
        <v>33.86</v>
      </c>
      <c r="P45" s="307">
        <v>33.86</v>
      </c>
      <c r="Q45" s="307">
        <v>349033.1</v>
      </c>
      <c r="R45" s="307">
        <v>0</v>
      </c>
      <c r="S45" s="307">
        <v>349033.1</v>
      </c>
      <c r="T45" s="307">
        <v>96712.01</v>
      </c>
      <c r="U45" s="307">
        <v>0</v>
      </c>
      <c r="V45" s="307">
        <v>574906.52999999991</v>
      </c>
      <c r="W45" s="307">
        <v>445822.51000000007</v>
      </c>
      <c r="X45" s="307">
        <v>0</v>
      </c>
      <c r="Y45" s="307">
        <v>0</v>
      </c>
      <c r="Z45" s="307">
        <v>1020729.04</v>
      </c>
      <c r="AA45" s="307">
        <v>16682.070000000003</v>
      </c>
      <c r="AB45" s="307">
        <v>791992.34</v>
      </c>
      <c r="AC45" s="307">
        <v>15182.75</v>
      </c>
      <c r="AD45" s="307">
        <v>43144.94</v>
      </c>
      <c r="AE45" s="307">
        <v>0</v>
      </c>
      <c r="AF45" s="307">
        <v>0</v>
      </c>
      <c r="AG45" s="307">
        <v>0</v>
      </c>
      <c r="AH45" s="307">
        <v>9939.34</v>
      </c>
      <c r="AI45" s="307"/>
      <c r="AJ45" s="307">
        <v>2343415.59</v>
      </c>
      <c r="AK45" s="307">
        <v>0</v>
      </c>
      <c r="AL45" s="307">
        <v>-2343381.73</v>
      </c>
      <c r="AM45" s="307"/>
      <c r="AN45" s="307">
        <v>0</v>
      </c>
      <c r="AO45" s="307">
        <v>0</v>
      </c>
      <c r="AP45" s="307"/>
      <c r="AQ45" s="307"/>
    </row>
    <row r="46" spans="1:43" customFormat="1" ht="15.6" x14ac:dyDescent="0.3">
      <c r="A46" s="294">
        <f t="shared" si="0"/>
        <v>15200.05</v>
      </c>
      <c r="B46" s="340">
        <f t="shared" si="1"/>
        <v>8430</v>
      </c>
      <c r="C46" t="s">
        <v>564</v>
      </c>
      <c r="D46">
        <v>6075103</v>
      </c>
      <c r="E46" s="305" t="s">
        <v>1414</v>
      </c>
      <c r="F46" s="305"/>
      <c r="G46" s="307">
        <v>0</v>
      </c>
      <c r="H46" s="307">
        <v>0</v>
      </c>
      <c r="I46" s="307">
        <v>0</v>
      </c>
      <c r="J46" s="307">
        <v>0</v>
      </c>
      <c r="K46" s="307">
        <v>0</v>
      </c>
      <c r="L46" s="307">
        <v>0</v>
      </c>
      <c r="M46" s="307">
        <v>0</v>
      </c>
      <c r="N46" s="307">
        <v>0</v>
      </c>
      <c r="O46" s="307">
        <v>0</v>
      </c>
      <c r="P46" s="307">
        <v>0</v>
      </c>
      <c r="Q46" s="307">
        <v>0</v>
      </c>
      <c r="R46" s="307">
        <v>0</v>
      </c>
      <c r="S46" s="307">
        <v>0</v>
      </c>
      <c r="T46" s="307">
        <v>0</v>
      </c>
      <c r="U46" s="307">
        <v>0</v>
      </c>
      <c r="V46" s="307">
        <v>-257.14999999999998</v>
      </c>
      <c r="W46" s="307">
        <v>46236.509999999995</v>
      </c>
      <c r="X46" s="307">
        <v>0</v>
      </c>
      <c r="Y46" s="307">
        <v>0</v>
      </c>
      <c r="Z46" s="307">
        <v>45979.359999999993</v>
      </c>
      <c r="AA46" s="307">
        <v>0</v>
      </c>
      <c r="AB46" s="307">
        <v>0</v>
      </c>
      <c r="AC46" s="307">
        <v>0</v>
      </c>
      <c r="AD46" s="307">
        <v>0</v>
      </c>
      <c r="AE46" s="307">
        <v>0</v>
      </c>
      <c r="AF46" s="307">
        <v>0</v>
      </c>
      <c r="AG46" s="307">
        <v>2572.3199999999997</v>
      </c>
      <c r="AH46" s="307">
        <v>12627.73</v>
      </c>
      <c r="AI46" s="307"/>
      <c r="AJ46" s="307">
        <v>61179.409999999989</v>
      </c>
      <c r="AK46" s="307">
        <v>0</v>
      </c>
      <c r="AL46" s="307">
        <v>-61179.409999999989</v>
      </c>
      <c r="AM46" s="307"/>
      <c r="AN46" s="307">
        <v>0</v>
      </c>
      <c r="AO46" s="307">
        <v>0</v>
      </c>
      <c r="AP46" s="307"/>
      <c r="AQ46" s="307"/>
    </row>
    <row r="47" spans="1:43" customFormat="1" ht="15.6" x14ac:dyDescent="0.3">
      <c r="A47" s="294">
        <f t="shared" si="0"/>
        <v>0</v>
      </c>
      <c r="B47" s="340">
        <f t="shared" si="1"/>
        <v>8430</v>
      </c>
      <c r="C47" t="s">
        <v>564</v>
      </c>
      <c r="D47">
        <v>6100103</v>
      </c>
      <c r="E47" s="305" t="s">
        <v>1415</v>
      </c>
      <c r="F47" s="305"/>
      <c r="G47" s="307">
        <v>0</v>
      </c>
      <c r="H47" s="307">
        <v>0</v>
      </c>
      <c r="I47" s="307">
        <v>0</v>
      </c>
      <c r="J47" s="307">
        <v>0</v>
      </c>
      <c r="K47" s="307">
        <v>0</v>
      </c>
      <c r="L47" s="307">
        <v>0</v>
      </c>
      <c r="M47" s="307">
        <v>0</v>
      </c>
      <c r="N47" s="307">
        <v>0</v>
      </c>
      <c r="O47" s="307">
        <v>0</v>
      </c>
      <c r="P47" s="307">
        <v>0</v>
      </c>
      <c r="Q47" s="307">
        <v>0</v>
      </c>
      <c r="R47" s="307">
        <v>0</v>
      </c>
      <c r="S47" s="307">
        <v>0</v>
      </c>
      <c r="T47" s="307">
        <v>0</v>
      </c>
      <c r="U47" s="307">
        <v>0</v>
      </c>
      <c r="V47" s="307">
        <v>1149834.6200000001</v>
      </c>
      <c r="W47" s="307">
        <v>0</v>
      </c>
      <c r="X47" s="307">
        <v>0</v>
      </c>
      <c r="Y47" s="307">
        <v>0</v>
      </c>
      <c r="Z47" s="307">
        <v>1149834.6200000001</v>
      </c>
      <c r="AA47" s="307">
        <v>135.53</v>
      </c>
      <c r="AB47" s="307">
        <v>0</v>
      </c>
      <c r="AC47" s="307">
        <v>457.85</v>
      </c>
      <c r="AD47" s="307">
        <v>0</v>
      </c>
      <c r="AE47" s="307">
        <v>0</v>
      </c>
      <c r="AF47" s="307">
        <v>0</v>
      </c>
      <c r="AG47" s="307">
        <v>0</v>
      </c>
      <c r="AH47" s="307">
        <v>0</v>
      </c>
      <c r="AI47" s="307"/>
      <c r="AJ47" s="307">
        <v>1150428.0000000002</v>
      </c>
      <c r="AK47" s="307">
        <v>0</v>
      </c>
      <c r="AL47" s="307">
        <v>-1150428.0000000002</v>
      </c>
      <c r="AM47" s="307"/>
      <c r="AN47" s="307">
        <v>0</v>
      </c>
      <c r="AO47" s="307">
        <v>0</v>
      </c>
      <c r="AP47" s="307"/>
      <c r="AQ47" s="307"/>
    </row>
    <row r="48" spans="1:43" customFormat="1" ht="15.6" x14ac:dyDescent="0.3">
      <c r="A48" s="294">
        <f t="shared" si="0"/>
        <v>16358.029999999999</v>
      </c>
      <c r="B48" s="340">
        <f t="shared" si="1"/>
        <v>8330</v>
      </c>
      <c r="C48" t="s">
        <v>559</v>
      </c>
      <c r="D48">
        <v>6125103</v>
      </c>
      <c r="E48" s="305" t="s">
        <v>1416</v>
      </c>
      <c r="F48" s="305"/>
      <c r="G48" s="307">
        <v>0</v>
      </c>
      <c r="H48" s="307">
        <v>0</v>
      </c>
      <c r="I48" s="307">
        <v>0</v>
      </c>
      <c r="J48" s="307">
        <v>0</v>
      </c>
      <c r="K48" s="307">
        <v>0</v>
      </c>
      <c r="L48" s="307">
        <v>0</v>
      </c>
      <c r="M48" s="307">
        <v>0</v>
      </c>
      <c r="N48" s="307">
        <v>0</v>
      </c>
      <c r="O48" s="307">
        <v>673108.42</v>
      </c>
      <c r="P48" s="307">
        <v>673108.42</v>
      </c>
      <c r="Q48" s="307">
        <v>1513284.34</v>
      </c>
      <c r="R48" s="307">
        <v>0</v>
      </c>
      <c r="S48" s="307">
        <v>1513284.34</v>
      </c>
      <c r="T48" s="307">
        <v>561244.78</v>
      </c>
      <c r="U48" s="307">
        <v>0</v>
      </c>
      <c r="V48" s="307">
        <v>433218.66000000003</v>
      </c>
      <c r="W48" s="307">
        <v>34922.769999999997</v>
      </c>
      <c r="X48" s="307">
        <v>0</v>
      </c>
      <c r="Y48" s="307">
        <v>0</v>
      </c>
      <c r="Z48" s="307">
        <v>468141.43000000005</v>
      </c>
      <c r="AA48" s="307">
        <v>578415.44000000006</v>
      </c>
      <c r="AB48" s="307">
        <v>151.13999999999999</v>
      </c>
      <c r="AC48" s="307">
        <v>8153.3</v>
      </c>
      <c r="AD48" s="307">
        <v>105759.13</v>
      </c>
      <c r="AE48" s="307">
        <v>0</v>
      </c>
      <c r="AF48" s="307">
        <v>0</v>
      </c>
      <c r="AG48" s="307">
        <v>0</v>
      </c>
      <c r="AH48" s="307">
        <v>16358.029999999999</v>
      </c>
      <c r="AI48" s="307"/>
      <c r="AJ48" s="307">
        <v>3251507.59</v>
      </c>
      <c r="AK48" s="307">
        <v>0</v>
      </c>
      <c r="AL48" s="307">
        <v>-2578399.17</v>
      </c>
      <c r="AM48" s="307"/>
      <c r="AN48" s="307">
        <v>0</v>
      </c>
      <c r="AO48" s="307">
        <v>0</v>
      </c>
      <c r="AP48" s="307"/>
      <c r="AQ48" s="307"/>
    </row>
    <row r="49" spans="1:43" customFormat="1" ht="15.6" x14ac:dyDescent="0.3">
      <c r="A49" s="294">
        <f t="shared" si="0"/>
        <v>4721.28</v>
      </c>
      <c r="B49" s="340">
        <f t="shared" si="1"/>
        <v>7050</v>
      </c>
      <c r="C49" t="s">
        <v>1302</v>
      </c>
      <c r="D49">
        <v>6158103</v>
      </c>
      <c r="E49" s="305" t="s">
        <v>1417</v>
      </c>
      <c r="F49" s="305"/>
      <c r="G49" s="307">
        <v>0</v>
      </c>
      <c r="H49" s="307">
        <v>0</v>
      </c>
      <c r="I49" s="307">
        <v>0</v>
      </c>
      <c r="J49" s="307">
        <v>0</v>
      </c>
      <c r="K49" s="307">
        <v>0</v>
      </c>
      <c r="L49" s="307">
        <v>0</v>
      </c>
      <c r="M49" s="307">
        <v>0</v>
      </c>
      <c r="N49" s="307">
        <v>0</v>
      </c>
      <c r="O49" s="307">
        <v>0</v>
      </c>
      <c r="P49" s="307">
        <v>0</v>
      </c>
      <c r="Q49" s="307">
        <v>453378.01999999996</v>
      </c>
      <c r="R49" s="307">
        <v>0</v>
      </c>
      <c r="S49" s="307">
        <v>453378.01999999996</v>
      </c>
      <c r="T49" s="307">
        <v>166098.68</v>
      </c>
      <c r="U49" s="307">
        <v>0</v>
      </c>
      <c r="V49" s="307">
        <v>1559.26</v>
      </c>
      <c r="W49" s="307">
        <v>3321.25</v>
      </c>
      <c r="X49" s="307">
        <v>0</v>
      </c>
      <c r="Y49" s="307">
        <v>0</v>
      </c>
      <c r="Z49" s="307">
        <v>4880.51</v>
      </c>
      <c r="AA49" s="307">
        <v>-291820.2</v>
      </c>
      <c r="AB49" s="307">
        <v>152.19999999999999</v>
      </c>
      <c r="AC49" s="307">
        <v>2480.7199999999998</v>
      </c>
      <c r="AD49" s="307">
        <v>8177.79</v>
      </c>
      <c r="AE49" s="307">
        <v>0</v>
      </c>
      <c r="AF49" s="307">
        <v>0</v>
      </c>
      <c r="AG49" s="307">
        <v>0</v>
      </c>
      <c r="AH49" s="307">
        <v>4721.28</v>
      </c>
      <c r="AI49" s="307"/>
      <c r="AJ49" s="307">
        <v>348068.99999999994</v>
      </c>
      <c r="AK49" s="307">
        <v>0</v>
      </c>
      <c r="AL49" s="307">
        <v>-348068.99999999994</v>
      </c>
      <c r="AM49" s="307"/>
      <c r="AN49" s="307">
        <v>0</v>
      </c>
      <c r="AO49" s="307">
        <v>0</v>
      </c>
      <c r="AP49" s="307"/>
      <c r="AQ49" s="307"/>
    </row>
    <row r="50" spans="1:43" customFormat="1" ht="15.6" x14ac:dyDescent="0.3">
      <c r="A50" s="294">
        <f t="shared" si="0"/>
        <v>0</v>
      </c>
      <c r="B50" s="340">
        <f t="shared" si="1"/>
        <v>8430</v>
      </c>
      <c r="C50" t="s">
        <v>564</v>
      </c>
      <c r="D50">
        <v>6170103</v>
      </c>
      <c r="E50" s="305" t="s">
        <v>1418</v>
      </c>
      <c r="F50" s="305"/>
      <c r="G50" s="307">
        <v>0</v>
      </c>
      <c r="H50" s="307">
        <v>0</v>
      </c>
      <c r="I50" s="307">
        <v>0</v>
      </c>
      <c r="J50" s="307">
        <v>0</v>
      </c>
      <c r="K50" s="307">
        <v>0</v>
      </c>
      <c r="L50" s="307">
        <v>0</v>
      </c>
      <c r="M50" s="307">
        <v>0</v>
      </c>
      <c r="N50" s="307">
        <v>0</v>
      </c>
      <c r="O50" s="307">
        <v>0</v>
      </c>
      <c r="P50" s="307">
        <v>0</v>
      </c>
      <c r="Q50" s="307">
        <v>16690.009999999998</v>
      </c>
      <c r="R50" s="307">
        <v>0</v>
      </c>
      <c r="S50" s="307">
        <v>16690.009999999998</v>
      </c>
      <c r="T50" s="307">
        <v>7356.2999999999993</v>
      </c>
      <c r="U50" s="307">
        <v>0</v>
      </c>
      <c r="V50" s="307">
        <v>0</v>
      </c>
      <c r="W50" s="307">
        <v>0</v>
      </c>
      <c r="X50" s="307">
        <v>0</v>
      </c>
      <c r="Y50" s="307">
        <v>0</v>
      </c>
      <c r="Z50" s="307">
        <v>0</v>
      </c>
      <c r="AA50" s="307">
        <v>0</v>
      </c>
      <c r="AB50" s="307">
        <v>0</v>
      </c>
      <c r="AC50" s="307">
        <v>0</v>
      </c>
      <c r="AD50" s="307">
        <v>0</v>
      </c>
      <c r="AE50" s="307">
        <v>0</v>
      </c>
      <c r="AF50" s="307">
        <v>0</v>
      </c>
      <c r="AG50" s="307">
        <v>0</v>
      </c>
      <c r="AH50" s="307">
        <v>0</v>
      </c>
      <c r="AI50" s="307"/>
      <c r="AJ50" s="307">
        <v>24046.309999999998</v>
      </c>
      <c r="AK50" s="307">
        <v>0</v>
      </c>
      <c r="AL50" s="307">
        <v>-24046.309999999998</v>
      </c>
      <c r="AM50" s="307"/>
      <c r="AN50" s="307">
        <v>0</v>
      </c>
      <c r="AO50" s="307">
        <v>0</v>
      </c>
      <c r="AP50" s="307"/>
      <c r="AQ50" s="307"/>
    </row>
    <row r="51" spans="1:43" customFormat="1" ht="15.6" x14ac:dyDescent="0.3">
      <c r="A51" s="294">
        <f t="shared" si="0"/>
        <v>1423.14</v>
      </c>
      <c r="B51" s="340">
        <f t="shared" si="1"/>
        <v>8560</v>
      </c>
      <c r="C51" t="s">
        <v>571</v>
      </c>
      <c r="D51">
        <v>6280103</v>
      </c>
      <c r="E51" s="305" t="s">
        <v>1419</v>
      </c>
      <c r="F51" s="305"/>
      <c r="G51" s="307">
        <v>0</v>
      </c>
      <c r="H51" s="307">
        <v>0</v>
      </c>
      <c r="I51" s="307">
        <v>0</v>
      </c>
      <c r="J51" s="307">
        <v>0</v>
      </c>
      <c r="K51" s="307">
        <v>0</v>
      </c>
      <c r="L51" s="307">
        <v>0</v>
      </c>
      <c r="M51" s="307">
        <v>0</v>
      </c>
      <c r="N51" s="307">
        <v>0</v>
      </c>
      <c r="O51" s="307">
        <v>0</v>
      </c>
      <c r="P51" s="307">
        <v>0</v>
      </c>
      <c r="Q51" s="307">
        <v>0</v>
      </c>
      <c r="R51" s="307">
        <v>0</v>
      </c>
      <c r="S51" s="307">
        <v>0</v>
      </c>
      <c r="T51" s="307">
        <v>0</v>
      </c>
      <c r="U51" s="307">
        <v>0</v>
      </c>
      <c r="V51" s="307">
        <v>685318.01</v>
      </c>
      <c r="W51" s="307">
        <v>0</v>
      </c>
      <c r="X51" s="307">
        <v>0</v>
      </c>
      <c r="Y51" s="307">
        <v>0</v>
      </c>
      <c r="Z51" s="307">
        <v>685318.01</v>
      </c>
      <c r="AA51" s="307">
        <v>21416.5</v>
      </c>
      <c r="AB51" s="307">
        <v>0</v>
      </c>
      <c r="AC51" s="307">
        <v>2830.16</v>
      </c>
      <c r="AD51" s="307">
        <v>0</v>
      </c>
      <c r="AE51" s="307">
        <v>0</v>
      </c>
      <c r="AF51" s="307">
        <v>0</v>
      </c>
      <c r="AG51" s="307">
        <v>0</v>
      </c>
      <c r="AH51" s="307">
        <v>1423.14</v>
      </c>
      <c r="AI51" s="307"/>
      <c r="AJ51" s="307">
        <v>710987.81</v>
      </c>
      <c r="AK51" s="307">
        <v>0</v>
      </c>
      <c r="AL51" s="307">
        <v>-710987.81</v>
      </c>
      <c r="AM51" s="307"/>
      <c r="AN51" s="307">
        <v>0</v>
      </c>
      <c r="AO51" s="307">
        <v>0</v>
      </c>
      <c r="AP51" s="307"/>
      <c r="AQ51" s="307"/>
    </row>
    <row r="52" spans="1:43" customFormat="1" ht="15.6" x14ac:dyDescent="0.3">
      <c r="A52" s="294">
        <f t="shared" si="0"/>
        <v>312.19000000000005</v>
      </c>
      <c r="B52" s="340">
        <f t="shared" si="1"/>
        <v>7230</v>
      </c>
      <c r="C52" t="s">
        <v>1309</v>
      </c>
      <c r="D52">
        <v>6281103</v>
      </c>
      <c r="E52" s="305" t="s">
        <v>1420</v>
      </c>
      <c r="F52" s="305"/>
      <c r="G52" s="307">
        <v>0</v>
      </c>
      <c r="H52" s="307">
        <v>0</v>
      </c>
      <c r="I52" s="307">
        <v>0</v>
      </c>
      <c r="J52" s="307">
        <v>0</v>
      </c>
      <c r="K52" s="307">
        <v>0</v>
      </c>
      <c r="L52" s="307">
        <v>0</v>
      </c>
      <c r="M52" s="307">
        <v>0</v>
      </c>
      <c r="N52" s="307">
        <v>0</v>
      </c>
      <c r="O52" s="307">
        <v>0</v>
      </c>
      <c r="P52" s="307">
        <v>0</v>
      </c>
      <c r="Q52" s="307">
        <v>0</v>
      </c>
      <c r="R52" s="307">
        <v>0</v>
      </c>
      <c r="S52" s="307">
        <v>0</v>
      </c>
      <c r="T52" s="307">
        <v>0</v>
      </c>
      <c r="U52" s="307">
        <v>0</v>
      </c>
      <c r="V52" s="307">
        <v>1318392.8600000001</v>
      </c>
      <c r="W52" s="307">
        <v>0</v>
      </c>
      <c r="X52" s="307">
        <v>0</v>
      </c>
      <c r="Y52" s="307">
        <v>0</v>
      </c>
      <c r="Z52" s="307">
        <v>1318392.8600000001</v>
      </c>
      <c r="AA52" s="307">
        <v>1752.6799999999998</v>
      </c>
      <c r="AB52" s="307">
        <v>208.91</v>
      </c>
      <c r="AC52" s="307">
        <v>5445.88</v>
      </c>
      <c r="AD52" s="307">
        <v>0</v>
      </c>
      <c r="AE52" s="307">
        <v>0</v>
      </c>
      <c r="AF52" s="307">
        <v>0</v>
      </c>
      <c r="AG52" s="307">
        <v>0</v>
      </c>
      <c r="AH52" s="307">
        <v>312.19000000000005</v>
      </c>
      <c r="AI52" s="307"/>
      <c r="AJ52" s="307">
        <v>1326112.5199999998</v>
      </c>
      <c r="AK52" s="307">
        <v>0</v>
      </c>
      <c r="AL52" s="307">
        <v>-1326112.5199999998</v>
      </c>
      <c r="AM52" s="307"/>
      <c r="AN52" s="307">
        <v>0</v>
      </c>
      <c r="AO52" s="307">
        <v>0</v>
      </c>
      <c r="AP52" s="307"/>
      <c r="AQ52" s="307"/>
    </row>
    <row r="53" spans="1:43" customFormat="1" ht="15.6" x14ac:dyDescent="0.3">
      <c r="A53" s="294">
        <f t="shared" si="0"/>
        <v>0</v>
      </c>
      <c r="B53" s="340">
        <f t="shared" si="1"/>
        <v>8610</v>
      </c>
      <c r="C53" t="s">
        <v>1319</v>
      </c>
      <c r="D53">
        <v>6472103</v>
      </c>
      <c r="E53" s="305" t="s">
        <v>1421</v>
      </c>
      <c r="F53" s="305"/>
      <c r="G53" s="307">
        <v>0</v>
      </c>
      <c r="H53" s="307">
        <v>0</v>
      </c>
      <c r="I53" s="307">
        <v>0</v>
      </c>
      <c r="J53" s="307">
        <v>0</v>
      </c>
      <c r="K53" s="307">
        <v>0</v>
      </c>
      <c r="L53" s="307">
        <v>0</v>
      </c>
      <c r="M53" s="307">
        <v>0</v>
      </c>
      <c r="N53" s="307">
        <v>0</v>
      </c>
      <c r="O53" s="307">
        <v>0</v>
      </c>
      <c r="P53" s="307">
        <v>0</v>
      </c>
      <c r="Q53" s="307">
        <v>232.47</v>
      </c>
      <c r="R53" s="307">
        <v>0</v>
      </c>
      <c r="S53" s="307">
        <v>232.47</v>
      </c>
      <c r="T53" s="307">
        <v>101.54</v>
      </c>
      <c r="U53" s="307">
        <v>0</v>
      </c>
      <c r="V53" s="307">
        <v>0</v>
      </c>
      <c r="W53" s="307">
        <v>0</v>
      </c>
      <c r="X53" s="307">
        <v>0</v>
      </c>
      <c r="Y53" s="307">
        <v>0</v>
      </c>
      <c r="Z53" s="307">
        <v>0</v>
      </c>
      <c r="AA53" s="307">
        <v>0</v>
      </c>
      <c r="AB53" s="307">
        <v>0</v>
      </c>
      <c r="AC53" s="307">
        <v>0</v>
      </c>
      <c r="AD53" s="307">
        <v>0</v>
      </c>
      <c r="AE53" s="307">
        <v>0</v>
      </c>
      <c r="AF53" s="307">
        <v>0</v>
      </c>
      <c r="AG53" s="307">
        <v>0</v>
      </c>
      <c r="AH53" s="307">
        <v>0</v>
      </c>
      <c r="AI53" s="307"/>
      <c r="AJ53" s="307">
        <v>334.01</v>
      </c>
      <c r="AK53" s="307">
        <v>0</v>
      </c>
      <c r="AL53" s="307">
        <v>-334.01</v>
      </c>
      <c r="AM53" s="307"/>
      <c r="AN53" s="307">
        <v>0</v>
      </c>
      <c r="AO53" s="307">
        <v>0</v>
      </c>
      <c r="AP53" s="307"/>
      <c r="AQ53" s="307"/>
    </row>
    <row r="54" spans="1:43" customFormat="1" ht="15.6" x14ac:dyDescent="0.3">
      <c r="A54" s="294">
        <f t="shared" si="0"/>
        <v>0</v>
      </c>
      <c r="B54" s="340">
        <f t="shared" si="1"/>
        <v>8610</v>
      </c>
      <c r="C54" t="s">
        <v>1319</v>
      </c>
      <c r="D54">
        <v>6426103</v>
      </c>
      <c r="E54" s="305" t="s">
        <v>1422</v>
      </c>
      <c r="F54" s="305"/>
      <c r="G54" s="307">
        <v>0</v>
      </c>
      <c r="H54" s="307">
        <v>0</v>
      </c>
      <c r="I54" s="307">
        <v>0</v>
      </c>
      <c r="J54" s="307">
        <v>0</v>
      </c>
      <c r="K54" s="307">
        <v>0</v>
      </c>
      <c r="L54" s="307">
        <v>0</v>
      </c>
      <c r="M54" s="307">
        <v>0</v>
      </c>
      <c r="N54" s="307">
        <v>0</v>
      </c>
      <c r="O54" s="307">
        <v>0</v>
      </c>
      <c r="P54" s="307">
        <v>0</v>
      </c>
      <c r="Q54" s="307">
        <v>0</v>
      </c>
      <c r="R54" s="307">
        <v>0</v>
      </c>
      <c r="S54" s="307">
        <v>0</v>
      </c>
      <c r="T54" s="307">
        <v>0</v>
      </c>
      <c r="U54" s="307">
        <v>0</v>
      </c>
      <c r="V54" s="307">
        <v>0</v>
      </c>
      <c r="W54" s="307">
        <v>0</v>
      </c>
      <c r="X54" s="307">
        <v>0</v>
      </c>
      <c r="Y54" s="307">
        <v>0</v>
      </c>
      <c r="Z54" s="307">
        <v>0</v>
      </c>
      <c r="AA54" s="307">
        <v>0</v>
      </c>
      <c r="AB54" s="307">
        <v>0</v>
      </c>
      <c r="AC54" s="307">
        <v>0</v>
      </c>
      <c r="AD54" s="307">
        <v>2188</v>
      </c>
      <c r="AE54" s="307">
        <v>0</v>
      </c>
      <c r="AF54" s="307">
        <v>0</v>
      </c>
      <c r="AG54" s="307">
        <v>0</v>
      </c>
      <c r="AH54" s="307">
        <v>0</v>
      </c>
      <c r="AI54" s="307"/>
      <c r="AJ54" s="307">
        <v>2188</v>
      </c>
      <c r="AK54" s="307">
        <v>0</v>
      </c>
      <c r="AL54" s="307">
        <v>-2188</v>
      </c>
      <c r="AM54" s="307"/>
      <c r="AN54" s="307">
        <v>0</v>
      </c>
      <c r="AO54" s="307">
        <v>0</v>
      </c>
      <c r="AP54" s="307"/>
      <c r="AQ54" s="307"/>
    </row>
    <row r="55" spans="1:43" customFormat="1" ht="15.6" x14ac:dyDescent="0.3">
      <c r="A55" s="294">
        <f t="shared" si="0"/>
        <v>26.75</v>
      </c>
      <c r="B55" s="340">
        <f t="shared" si="1"/>
        <v>8610</v>
      </c>
      <c r="C55" t="s">
        <v>1319</v>
      </c>
      <c r="D55">
        <v>6442103</v>
      </c>
      <c r="E55" s="305" t="s">
        <v>1423</v>
      </c>
      <c r="F55" s="305"/>
      <c r="G55" s="307">
        <v>0</v>
      </c>
      <c r="H55" s="307">
        <v>0</v>
      </c>
      <c r="I55" s="307">
        <v>0</v>
      </c>
      <c r="J55" s="307">
        <v>0</v>
      </c>
      <c r="K55" s="307">
        <v>0</v>
      </c>
      <c r="L55" s="307">
        <v>0</v>
      </c>
      <c r="M55" s="307">
        <v>0</v>
      </c>
      <c r="N55" s="307">
        <v>0</v>
      </c>
      <c r="O55" s="307">
        <v>0</v>
      </c>
      <c r="P55" s="307">
        <v>0</v>
      </c>
      <c r="Q55" s="307">
        <v>31848.43</v>
      </c>
      <c r="R55" s="307">
        <v>0</v>
      </c>
      <c r="S55" s="307">
        <v>31848.43</v>
      </c>
      <c r="T55" s="307">
        <v>8864.0300000000007</v>
      </c>
      <c r="U55" s="307">
        <v>0</v>
      </c>
      <c r="V55" s="307">
        <v>0</v>
      </c>
      <c r="W55" s="307">
        <v>0</v>
      </c>
      <c r="X55" s="307">
        <v>0</v>
      </c>
      <c r="Y55" s="307">
        <v>0</v>
      </c>
      <c r="Z55" s="307">
        <v>0</v>
      </c>
      <c r="AA55" s="307">
        <v>0</v>
      </c>
      <c r="AB55" s="307">
        <v>0</v>
      </c>
      <c r="AC55" s="307">
        <v>0</v>
      </c>
      <c r="AD55" s="307">
        <v>0</v>
      </c>
      <c r="AE55" s="307">
        <v>0</v>
      </c>
      <c r="AF55" s="307">
        <v>0</v>
      </c>
      <c r="AG55" s="307">
        <v>0</v>
      </c>
      <c r="AH55" s="307">
        <v>26.75</v>
      </c>
      <c r="AI55" s="307"/>
      <c r="AJ55" s="307">
        <v>40739.21</v>
      </c>
      <c r="AK55" s="307">
        <v>0</v>
      </c>
      <c r="AL55" s="307">
        <v>-40739.21</v>
      </c>
      <c r="AM55" s="307"/>
      <c r="AN55" s="307">
        <v>0</v>
      </c>
      <c r="AO55" s="307">
        <v>0</v>
      </c>
      <c r="AP55" s="307"/>
      <c r="AQ55" s="307"/>
    </row>
    <row r="56" spans="1:43" customFormat="1" ht="15.6" x14ac:dyDescent="0.3">
      <c r="A56" s="294">
        <f t="shared" si="0"/>
        <v>0</v>
      </c>
      <c r="B56" s="340">
        <f t="shared" si="1"/>
        <v>8610</v>
      </c>
      <c r="C56" t="s">
        <v>1319</v>
      </c>
      <c r="D56">
        <v>6359103</v>
      </c>
      <c r="E56" s="305" t="s">
        <v>1424</v>
      </c>
      <c r="F56" s="305"/>
      <c r="G56" s="307">
        <v>0</v>
      </c>
      <c r="H56" s="307">
        <v>0</v>
      </c>
      <c r="I56" s="307">
        <v>0</v>
      </c>
      <c r="J56" s="307">
        <v>0</v>
      </c>
      <c r="K56" s="307">
        <v>0</v>
      </c>
      <c r="L56" s="307">
        <v>0</v>
      </c>
      <c r="M56" s="307">
        <v>0</v>
      </c>
      <c r="N56" s="307">
        <v>0</v>
      </c>
      <c r="O56" s="307">
        <v>0</v>
      </c>
      <c r="P56" s="307">
        <v>0</v>
      </c>
      <c r="Q56" s="307">
        <v>965.22</v>
      </c>
      <c r="R56" s="307">
        <v>0</v>
      </c>
      <c r="S56" s="307">
        <v>965.22</v>
      </c>
      <c r="T56" s="307">
        <v>178.3</v>
      </c>
      <c r="U56" s="307">
        <v>0</v>
      </c>
      <c r="V56" s="307">
        <v>0</v>
      </c>
      <c r="W56" s="307">
        <v>0</v>
      </c>
      <c r="X56" s="307">
        <v>0</v>
      </c>
      <c r="Y56" s="307">
        <v>0</v>
      </c>
      <c r="Z56" s="307">
        <v>0</v>
      </c>
      <c r="AA56" s="307">
        <v>0</v>
      </c>
      <c r="AB56" s="307">
        <v>0</v>
      </c>
      <c r="AC56" s="307">
        <v>0</v>
      </c>
      <c r="AD56" s="307">
        <v>0</v>
      </c>
      <c r="AE56" s="307">
        <v>0</v>
      </c>
      <c r="AF56" s="307">
        <v>0</v>
      </c>
      <c r="AG56" s="307">
        <v>0</v>
      </c>
      <c r="AH56" s="307">
        <v>0</v>
      </c>
      <c r="AI56" s="307"/>
      <c r="AJ56" s="307">
        <v>1143.52</v>
      </c>
      <c r="AK56" s="307">
        <v>0</v>
      </c>
      <c r="AL56" s="307">
        <v>-1143.52</v>
      </c>
      <c r="AM56" s="307"/>
      <c r="AN56" s="307">
        <v>0</v>
      </c>
      <c r="AO56" s="307">
        <v>0</v>
      </c>
      <c r="AP56" s="307"/>
      <c r="AQ56" s="307"/>
    </row>
    <row r="57" spans="1:43" customFormat="1" ht="15.6" x14ac:dyDescent="0.3">
      <c r="A57" s="294">
        <f t="shared" si="0"/>
        <v>0</v>
      </c>
      <c r="B57" s="340">
        <f t="shared" si="1"/>
        <v>8790</v>
      </c>
      <c r="C57" t="s">
        <v>1327</v>
      </c>
      <c r="D57">
        <v>6720103</v>
      </c>
      <c r="E57" s="305" t="s">
        <v>1425</v>
      </c>
      <c r="F57" s="305"/>
      <c r="G57" s="307">
        <v>0</v>
      </c>
      <c r="H57" s="307">
        <v>0</v>
      </c>
      <c r="I57" s="307">
        <v>0</v>
      </c>
      <c r="J57" s="307">
        <v>0</v>
      </c>
      <c r="K57" s="307">
        <v>0</v>
      </c>
      <c r="L57" s="307">
        <v>0</v>
      </c>
      <c r="M57" s="307">
        <v>0</v>
      </c>
      <c r="N57" s="307">
        <v>0</v>
      </c>
      <c r="O57" s="307">
        <v>0</v>
      </c>
      <c r="P57" s="307">
        <v>0</v>
      </c>
      <c r="Q57" s="307">
        <v>41543.65</v>
      </c>
      <c r="R57" s="307">
        <v>0</v>
      </c>
      <c r="S57" s="307">
        <v>41543.65</v>
      </c>
      <c r="T57" s="307">
        <v>10101.870000000001</v>
      </c>
      <c r="U57" s="307">
        <v>0</v>
      </c>
      <c r="V57" s="307">
        <v>0</v>
      </c>
      <c r="W57" s="307">
        <v>0</v>
      </c>
      <c r="X57" s="307">
        <v>0</v>
      </c>
      <c r="Y57" s="307">
        <v>0</v>
      </c>
      <c r="Z57" s="307">
        <v>0</v>
      </c>
      <c r="AA57" s="307">
        <v>0</v>
      </c>
      <c r="AB57" s="307">
        <v>0</v>
      </c>
      <c r="AC57" s="307">
        <v>0</v>
      </c>
      <c r="AD57" s="307">
        <v>0</v>
      </c>
      <c r="AE57" s="307">
        <v>0</v>
      </c>
      <c r="AF57" s="307">
        <v>0</v>
      </c>
      <c r="AG57" s="307">
        <v>0</v>
      </c>
      <c r="AH57" s="307">
        <v>0</v>
      </c>
      <c r="AI57" s="307"/>
      <c r="AJ57" s="307">
        <v>51645.520000000004</v>
      </c>
      <c r="AK57" s="307">
        <v>0</v>
      </c>
      <c r="AL57" s="307">
        <v>-51645.520000000004</v>
      </c>
      <c r="AM57" s="307"/>
      <c r="AN57" s="307">
        <v>0</v>
      </c>
      <c r="AO57" s="307">
        <v>0</v>
      </c>
      <c r="AP57" s="307"/>
      <c r="AQ57" s="307"/>
    </row>
    <row r="58" spans="1:43" customFormat="1" ht="15.6" x14ac:dyDescent="0.3">
      <c r="A58" s="294">
        <f t="shared" si="0"/>
        <v>7365.2000000000007</v>
      </c>
      <c r="B58" s="340">
        <f t="shared" si="1"/>
        <v>8790</v>
      </c>
      <c r="C58" t="s">
        <v>1327</v>
      </c>
      <c r="D58">
        <v>6841103</v>
      </c>
      <c r="E58" s="305" t="s">
        <v>1426</v>
      </c>
      <c r="F58" s="305"/>
      <c r="G58" s="307">
        <v>0</v>
      </c>
      <c r="H58" s="307">
        <v>0</v>
      </c>
      <c r="I58" s="307">
        <v>0</v>
      </c>
      <c r="J58" s="307">
        <v>0</v>
      </c>
      <c r="K58" s="307">
        <v>0</v>
      </c>
      <c r="L58" s="307">
        <v>0</v>
      </c>
      <c r="M58" s="307">
        <v>0</v>
      </c>
      <c r="N58" s="307">
        <v>0</v>
      </c>
      <c r="O58" s="307">
        <v>0</v>
      </c>
      <c r="P58" s="307">
        <v>0</v>
      </c>
      <c r="Q58" s="307">
        <v>0</v>
      </c>
      <c r="R58" s="307">
        <v>0</v>
      </c>
      <c r="S58" s="307">
        <v>0</v>
      </c>
      <c r="T58" s="307">
        <v>0</v>
      </c>
      <c r="U58" s="307">
        <v>0</v>
      </c>
      <c r="V58" s="307">
        <v>0</v>
      </c>
      <c r="W58" s="307">
        <v>0</v>
      </c>
      <c r="X58" s="307">
        <v>0</v>
      </c>
      <c r="Y58" s="307">
        <v>0</v>
      </c>
      <c r="Z58" s="307">
        <v>0</v>
      </c>
      <c r="AA58" s="307">
        <v>0</v>
      </c>
      <c r="AB58" s="307">
        <v>0</v>
      </c>
      <c r="AC58" s="307">
        <v>0</v>
      </c>
      <c r="AD58" s="307">
        <v>0</v>
      </c>
      <c r="AE58" s="307">
        <v>7365.2000000000007</v>
      </c>
      <c r="AF58" s="307">
        <v>0</v>
      </c>
      <c r="AG58" s="307">
        <v>0</v>
      </c>
      <c r="AH58" s="307">
        <v>0</v>
      </c>
      <c r="AI58" s="307"/>
      <c r="AJ58" s="307">
        <v>0</v>
      </c>
      <c r="AK58" s="307">
        <v>0</v>
      </c>
      <c r="AL58" s="307">
        <v>-7365.2000000000007</v>
      </c>
      <c r="AM58" s="307"/>
      <c r="AN58" s="307">
        <v>0</v>
      </c>
      <c r="AO58" s="307">
        <v>0</v>
      </c>
      <c r="AP58" s="307"/>
      <c r="AQ58" s="307"/>
    </row>
    <row r="59" spans="1:43" customFormat="1" ht="15.6" x14ac:dyDescent="0.3">
      <c r="A59" s="294">
        <f t="shared" si="0"/>
        <v>0</v>
      </c>
      <c r="B59" s="340">
        <f t="shared" si="1"/>
        <v>8650</v>
      </c>
      <c r="C59" t="s">
        <v>577</v>
      </c>
      <c r="D59">
        <v>6870103</v>
      </c>
      <c r="E59" s="305" t="s">
        <v>1427</v>
      </c>
      <c r="F59" s="305"/>
      <c r="G59" s="307">
        <v>0</v>
      </c>
      <c r="H59" s="307">
        <v>0</v>
      </c>
      <c r="I59" s="307">
        <v>0</v>
      </c>
      <c r="J59" s="307">
        <v>0</v>
      </c>
      <c r="K59" s="307">
        <v>0</v>
      </c>
      <c r="L59" s="307">
        <v>0</v>
      </c>
      <c r="M59" s="307">
        <v>0</v>
      </c>
      <c r="N59" s="307">
        <v>0</v>
      </c>
      <c r="O59" s="307">
        <v>0</v>
      </c>
      <c r="P59" s="307">
        <v>0</v>
      </c>
      <c r="Q59" s="307">
        <v>0</v>
      </c>
      <c r="R59" s="307">
        <v>0</v>
      </c>
      <c r="S59" s="307">
        <v>0</v>
      </c>
      <c r="T59" s="307">
        <v>-19.319999999308493</v>
      </c>
      <c r="U59" s="307">
        <v>0</v>
      </c>
      <c r="V59" s="307">
        <v>0</v>
      </c>
      <c r="W59" s="307">
        <v>0</v>
      </c>
      <c r="X59" s="307">
        <v>0</v>
      </c>
      <c r="Y59" s="307">
        <v>0</v>
      </c>
      <c r="Z59" s="307">
        <v>0</v>
      </c>
      <c r="AA59" s="307">
        <v>0</v>
      </c>
      <c r="AB59" s="307">
        <v>0</v>
      </c>
      <c r="AC59" s="307">
        <v>0</v>
      </c>
      <c r="AD59" s="307">
        <v>0</v>
      </c>
      <c r="AE59" s="307">
        <v>0</v>
      </c>
      <c r="AF59" s="307">
        <v>0</v>
      </c>
      <c r="AG59" s="307">
        <v>0</v>
      </c>
      <c r="AH59" s="307">
        <v>0</v>
      </c>
      <c r="AI59" s="307"/>
      <c r="AJ59" s="307">
        <v>-19.319999999308493</v>
      </c>
      <c r="AK59" s="307">
        <v>0</v>
      </c>
      <c r="AL59" s="307">
        <v>19.319999999308493</v>
      </c>
      <c r="AM59" s="307"/>
      <c r="AN59" s="307">
        <v>0</v>
      </c>
      <c r="AO59" s="307">
        <v>0</v>
      </c>
      <c r="AP59" s="307"/>
      <c r="AQ59" s="307"/>
    </row>
    <row r="60" spans="1:43" customFormat="1" ht="15.6" x14ac:dyDescent="0.3">
      <c r="A60" s="294">
        <f t="shared" si="0"/>
        <v>0</v>
      </c>
      <c r="B60" s="340">
        <f t="shared" si="1"/>
        <v>8650</v>
      </c>
      <c r="C60" t="s">
        <v>577</v>
      </c>
      <c r="D60">
        <v>6872103</v>
      </c>
      <c r="E60" s="305" t="s">
        <v>1428</v>
      </c>
      <c r="F60" s="305"/>
      <c r="G60" s="307">
        <v>0</v>
      </c>
      <c r="H60" s="307">
        <v>0</v>
      </c>
      <c r="I60" s="307">
        <v>0</v>
      </c>
      <c r="J60" s="307">
        <v>0</v>
      </c>
      <c r="K60" s="307">
        <v>0</v>
      </c>
      <c r="L60" s="307">
        <v>0</v>
      </c>
      <c r="M60" s="307">
        <v>0</v>
      </c>
      <c r="N60" s="307">
        <v>0</v>
      </c>
      <c r="O60" s="307">
        <v>0</v>
      </c>
      <c r="P60" s="307">
        <v>0</v>
      </c>
      <c r="Q60" s="307">
        <v>0</v>
      </c>
      <c r="R60" s="307">
        <v>0</v>
      </c>
      <c r="S60" s="307">
        <v>0</v>
      </c>
      <c r="T60" s="307">
        <v>-0.1000000000003638</v>
      </c>
      <c r="U60" s="307">
        <v>0</v>
      </c>
      <c r="V60" s="307">
        <v>0</v>
      </c>
      <c r="W60" s="307">
        <v>0</v>
      </c>
      <c r="X60" s="307">
        <v>0</v>
      </c>
      <c r="Y60" s="307">
        <v>0</v>
      </c>
      <c r="Z60" s="307">
        <v>0</v>
      </c>
      <c r="AA60" s="307">
        <v>0</v>
      </c>
      <c r="AB60" s="307">
        <v>0</v>
      </c>
      <c r="AC60" s="307">
        <v>0</v>
      </c>
      <c r="AD60" s="307">
        <v>0</v>
      </c>
      <c r="AE60" s="307">
        <v>0</v>
      </c>
      <c r="AF60" s="307">
        <v>0</v>
      </c>
      <c r="AG60" s="307">
        <v>0</v>
      </c>
      <c r="AH60" s="307">
        <v>0</v>
      </c>
      <c r="AI60" s="307"/>
      <c r="AJ60" s="307">
        <v>-0.1000000000003638</v>
      </c>
      <c r="AK60" s="307">
        <v>0</v>
      </c>
      <c r="AL60" s="307">
        <v>0.1000000000003638</v>
      </c>
      <c r="AM60" s="307"/>
      <c r="AN60" s="307">
        <v>0</v>
      </c>
      <c r="AO60" s="307">
        <v>0</v>
      </c>
      <c r="AP60" s="307"/>
      <c r="AQ60" s="307"/>
    </row>
    <row r="61" spans="1:43" customFormat="1" ht="15.6" x14ac:dyDescent="0.3">
      <c r="A61" s="294">
        <f t="shared" si="0"/>
        <v>0</v>
      </c>
      <c r="B61" s="340">
        <f t="shared" si="1"/>
        <v>8610</v>
      </c>
      <c r="C61" t="s">
        <v>1319</v>
      </c>
      <c r="D61">
        <v>6895103</v>
      </c>
      <c r="E61" s="305" t="s">
        <v>1429</v>
      </c>
      <c r="F61" s="305"/>
      <c r="G61" s="307">
        <v>0</v>
      </c>
      <c r="H61" s="307">
        <v>0</v>
      </c>
      <c r="I61" s="307">
        <v>0</v>
      </c>
      <c r="J61" s="307">
        <v>0</v>
      </c>
      <c r="K61" s="307">
        <v>0</v>
      </c>
      <c r="L61" s="307">
        <v>0</v>
      </c>
      <c r="M61" s="307">
        <v>0</v>
      </c>
      <c r="N61" s="307">
        <v>0</v>
      </c>
      <c r="O61" s="307">
        <v>0</v>
      </c>
      <c r="P61" s="307">
        <v>0</v>
      </c>
      <c r="Q61" s="307">
        <v>0</v>
      </c>
      <c r="R61" s="307">
        <v>0</v>
      </c>
      <c r="S61" s="307">
        <v>0</v>
      </c>
      <c r="T61" s="307">
        <v>0</v>
      </c>
      <c r="U61" s="307">
        <v>0</v>
      </c>
      <c r="V61" s="307">
        <v>0</v>
      </c>
      <c r="W61" s="307">
        <v>0</v>
      </c>
      <c r="X61" s="307">
        <v>0</v>
      </c>
      <c r="Y61" s="307">
        <v>0</v>
      </c>
      <c r="Z61" s="307">
        <v>0</v>
      </c>
      <c r="AA61" s="307">
        <v>8</v>
      </c>
      <c r="AB61" s="307">
        <v>0</v>
      </c>
      <c r="AC61" s="307">
        <v>0</v>
      </c>
      <c r="AD61" s="307">
        <v>0</v>
      </c>
      <c r="AE61" s="307">
        <v>0</v>
      </c>
      <c r="AF61" s="307">
        <v>0</v>
      </c>
      <c r="AG61" s="307">
        <v>0</v>
      </c>
      <c r="AH61" s="307">
        <v>0</v>
      </c>
      <c r="AI61" s="307"/>
      <c r="AJ61" s="307">
        <v>8</v>
      </c>
      <c r="AK61" s="307">
        <v>0</v>
      </c>
      <c r="AL61" s="307">
        <v>-8</v>
      </c>
      <c r="AM61" s="307"/>
      <c r="AN61" s="307">
        <v>0</v>
      </c>
      <c r="AO61" s="307">
        <v>0</v>
      </c>
      <c r="AP61" s="307"/>
      <c r="AQ61" s="307"/>
    </row>
    <row r="62" spans="1:43" customFormat="1" ht="15.6" x14ac:dyDescent="0.3">
      <c r="A62" s="294">
        <f t="shared" si="0"/>
        <v>122741.98999999999</v>
      </c>
      <c r="B62" s="340">
        <f t="shared" si="1"/>
        <v>8610</v>
      </c>
      <c r="C62" t="s">
        <v>1319</v>
      </c>
      <c r="D62">
        <v>6900103</v>
      </c>
      <c r="E62" s="305" t="s">
        <v>1430</v>
      </c>
      <c r="F62" s="305"/>
      <c r="G62" s="307">
        <v>0</v>
      </c>
      <c r="H62" s="307">
        <v>0</v>
      </c>
      <c r="I62" s="307">
        <v>0</v>
      </c>
      <c r="J62" s="307">
        <v>0</v>
      </c>
      <c r="K62" s="307">
        <v>0</v>
      </c>
      <c r="L62" s="307">
        <v>0</v>
      </c>
      <c r="M62" s="307">
        <v>0</v>
      </c>
      <c r="N62" s="307">
        <v>0</v>
      </c>
      <c r="O62" s="307">
        <v>5310.82</v>
      </c>
      <c r="P62" s="307">
        <v>5310.82</v>
      </c>
      <c r="Q62" s="307">
        <v>289267.36</v>
      </c>
      <c r="R62" s="307">
        <v>0</v>
      </c>
      <c r="S62" s="307">
        <v>289267.36</v>
      </c>
      <c r="T62" s="307">
        <v>52022.989999999991</v>
      </c>
      <c r="U62" s="307">
        <v>0</v>
      </c>
      <c r="V62" s="307">
        <v>272610.42</v>
      </c>
      <c r="W62" s="307">
        <v>0</v>
      </c>
      <c r="X62" s="307">
        <v>0</v>
      </c>
      <c r="Y62" s="307">
        <v>0</v>
      </c>
      <c r="Z62" s="307">
        <v>272610.42</v>
      </c>
      <c r="AA62" s="307">
        <v>112252.39</v>
      </c>
      <c r="AB62" s="307">
        <v>0</v>
      </c>
      <c r="AC62" s="307">
        <v>173802.45</v>
      </c>
      <c r="AD62" s="307">
        <v>14958.69</v>
      </c>
      <c r="AE62" s="307">
        <v>0</v>
      </c>
      <c r="AF62" s="307">
        <v>0</v>
      </c>
      <c r="AG62" s="307">
        <v>0</v>
      </c>
      <c r="AH62" s="307">
        <v>122741.98999999999</v>
      </c>
      <c r="AI62" s="307"/>
      <c r="AJ62" s="307">
        <v>1037656.29</v>
      </c>
      <c r="AK62" s="307">
        <v>0</v>
      </c>
      <c r="AL62" s="307">
        <v>-1032345.4700000001</v>
      </c>
      <c r="AM62" s="307"/>
      <c r="AN62" s="307">
        <v>0</v>
      </c>
      <c r="AO62" s="307">
        <v>0</v>
      </c>
      <c r="AP62" s="307"/>
      <c r="AQ62" s="307"/>
    </row>
    <row r="63" spans="1:43" customFormat="1" ht="15.6" x14ac:dyDescent="0.3">
      <c r="A63" s="294">
        <f t="shared" si="0"/>
        <v>812.57</v>
      </c>
      <c r="B63" s="340">
        <f t="shared" si="1"/>
        <v>8790</v>
      </c>
      <c r="C63" t="s">
        <v>1327</v>
      </c>
      <c r="D63">
        <v>6922103</v>
      </c>
      <c r="E63" s="305" t="s">
        <v>1431</v>
      </c>
      <c r="F63" s="305"/>
      <c r="G63" s="307">
        <v>0</v>
      </c>
      <c r="H63" s="307">
        <v>0</v>
      </c>
      <c r="I63" s="307">
        <v>0</v>
      </c>
      <c r="J63" s="307">
        <v>0</v>
      </c>
      <c r="K63" s="307">
        <v>0</v>
      </c>
      <c r="L63" s="307">
        <v>0</v>
      </c>
      <c r="M63" s="307">
        <v>0</v>
      </c>
      <c r="N63" s="307">
        <v>51820.76</v>
      </c>
      <c r="O63" s="307">
        <v>0</v>
      </c>
      <c r="P63" s="307">
        <v>51820.76</v>
      </c>
      <c r="Q63" s="307">
        <v>82500.299999999988</v>
      </c>
      <c r="R63" s="307">
        <v>0</v>
      </c>
      <c r="S63" s="307">
        <v>82500.299999999988</v>
      </c>
      <c r="T63" s="307">
        <v>22676.28</v>
      </c>
      <c r="U63" s="307">
        <v>0</v>
      </c>
      <c r="V63" s="307">
        <v>54758.33</v>
      </c>
      <c r="W63" s="307">
        <v>0</v>
      </c>
      <c r="X63" s="307">
        <v>0</v>
      </c>
      <c r="Y63" s="307">
        <v>0</v>
      </c>
      <c r="Z63" s="307">
        <v>54758.33</v>
      </c>
      <c r="AA63" s="307">
        <v>28.79</v>
      </c>
      <c r="AB63" s="307">
        <v>0</v>
      </c>
      <c r="AC63" s="307">
        <v>0</v>
      </c>
      <c r="AD63" s="307">
        <v>0</v>
      </c>
      <c r="AE63" s="307">
        <v>0</v>
      </c>
      <c r="AF63" s="307">
        <v>0</v>
      </c>
      <c r="AG63" s="307">
        <v>0</v>
      </c>
      <c r="AH63" s="307">
        <v>812.57</v>
      </c>
      <c r="AI63" s="307"/>
      <c r="AJ63" s="307">
        <v>160776.26999999999</v>
      </c>
      <c r="AK63" s="307">
        <v>0</v>
      </c>
      <c r="AL63" s="307">
        <v>-108955.50999999998</v>
      </c>
      <c r="AM63" s="307"/>
      <c r="AN63" s="307">
        <v>0</v>
      </c>
      <c r="AO63" s="307">
        <v>0</v>
      </c>
      <c r="AP63" s="307"/>
      <c r="AQ63" s="307"/>
    </row>
    <row r="64" spans="1:43" customFormat="1" ht="15.6" x14ac:dyDescent="0.3">
      <c r="A64" s="294">
        <f t="shared" si="0"/>
        <v>-5643.65</v>
      </c>
      <c r="B64" s="340">
        <f t="shared" si="1"/>
        <v>7490</v>
      </c>
      <c r="C64" t="s">
        <v>1312</v>
      </c>
      <c r="D64">
        <v>7203103</v>
      </c>
      <c r="E64" s="305" t="s">
        <v>1432</v>
      </c>
      <c r="F64" s="305"/>
      <c r="G64" s="307">
        <v>0</v>
      </c>
      <c r="H64" s="307">
        <v>0</v>
      </c>
      <c r="I64" s="307">
        <v>0</v>
      </c>
      <c r="J64" s="307">
        <v>0</v>
      </c>
      <c r="K64" s="307">
        <v>0</v>
      </c>
      <c r="L64" s="307">
        <v>0</v>
      </c>
      <c r="M64" s="307">
        <v>0</v>
      </c>
      <c r="N64" s="307">
        <v>0</v>
      </c>
      <c r="O64" s="307">
        <v>675640.15999999992</v>
      </c>
      <c r="P64" s="307">
        <v>675640.15999999992</v>
      </c>
      <c r="Q64" s="307">
        <v>492951.73999999993</v>
      </c>
      <c r="R64" s="307">
        <v>0</v>
      </c>
      <c r="S64" s="307">
        <v>492951.73999999993</v>
      </c>
      <c r="T64" s="307">
        <v>156982.5</v>
      </c>
      <c r="U64" s="307">
        <v>0</v>
      </c>
      <c r="V64" s="307">
        <v>-10274.11</v>
      </c>
      <c r="W64" s="307">
        <v>0</v>
      </c>
      <c r="X64" s="307">
        <v>0</v>
      </c>
      <c r="Y64" s="307">
        <v>0</v>
      </c>
      <c r="Z64" s="307">
        <v>-10274.11</v>
      </c>
      <c r="AA64" s="307">
        <v>63.78</v>
      </c>
      <c r="AB64" s="307">
        <v>104.16</v>
      </c>
      <c r="AC64" s="307">
        <v>41456.46</v>
      </c>
      <c r="AD64" s="307">
        <v>0</v>
      </c>
      <c r="AE64" s="307">
        <v>0</v>
      </c>
      <c r="AF64" s="307">
        <v>0</v>
      </c>
      <c r="AG64" s="307">
        <v>0</v>
      </c>
      <c r="AH64" s="307">
        <v>-5643.65</v>
      </c>
      <c r="AI64" s="307"/>
      <c r="AJ64" s="307">
        <v>675640.88</v>
      </c>
      <c r="AK64" s="307">
        <v>0</v>
      </c>
      <c r="AL64" s="307">
        <v>-0.72000000008847564</v>
      </c>
      <c r="AM64" s="307"/>
      <c r="AN64" s="307">
        <v>0</v>
      </c>
      <c r="AO64" s="307">
        <v>0</v>
      </c>
      <c r="AP64" s="307"/>
      <c r="AQ64" s="307"/>
    </row>
    <row r="65" spans="1:43" customFormat="1" ht="15.6" x14ac:dyDescent="0.3">
      <c r="A65" s="294">
        <f t="shared" si="0"/>
        <v>0</v>
      </c>
      <c r="B65" s="340">
        <f t="shared" si="1"/>
        <v>8900</v>
      </c>
      <c r="C65" t="s">
        <v>1328</v>
      </c>
      <c r="D65">
        <v>7500103</v>
      </c>
      <c r="E65" s="305" t="s">
        <v>1433</v>
      </c>
      <c r="F65" s="305"/>
      <c r="G65" s="307">
        <v>0</v>
      </c>
      <c r="H65" s="307">
        <v>0</v>
      </c>
      <c r="I65" s="307">
        <v>0</v>
      </c>
      <c r="J65" s="307">
        <v>0</v>
      </c>
      <c r="K65" s="307">
        <v>0</v>
      </c>
      <c r="L65" s="307">
        <v>0</v>
      </c>
      <c r="M65" s="307">
        <v>0</v>
      </c>
      <c r="N65" s="307">
        <v>-700273869.80999994</v>
      </c>
      <c r="O65" s="307">
        <v>0</v>
      </c>
      <c r="P65" s="307">
        <v>-700273869.80999994</v>
      </c>
      <c r="Q65" s="307">
        <v>0</v>
      </c>
      <c r="R65" s="307">
        <v>0</v>
      </c>
      <c r="S65" s="307">
        <v>0</v>
      </c>
      <c r="T65" s="307">
        <v>0</v>
      </c>
      <c r="U65" s="307">
        <v>0</v>
      </c>
      <c r="V65" s="307">
        <v>0</v>
      </c>
      <c r="W65" s="307">
        <v>0</v>
      </c>
      <c r="X65" s="307">
        <v>0</v>
      </c>
      <c r="Y65" s="307">
        <v>0</v>
      </c>
      <c r="Z65" s="307">
        <v>0</v>
      </c>
      <c r="AA65" s="307">
        <v>0</v>
      </c>
      <c r="AB65" s="307">
        <v>0</v>
      </c>
      <c r="AC65" s="307">
        <v>0</v>
      </c>
      <c r="AD65" s="307">
        <v>0</v>
      </c>
      <c r="AE65" s="307">
        <v>0</v>
      </c>
      <c r="AF65" s="307">
        <v>0</v>
      </c>
      <c r="AG65" s="307">
        <v>0</v>
      </c>
      <c r="AH65" s="307">
        <v>0</v>
      </c>
      <c r="AI65" s="307"/>
      <c r="AJ65" s="307">
        <v>0</v>
      </c>
      <c r="AK65" s="307">
        <v>0</v>
      </c>
      <c r="AL65" s="307">
        <v>-700273869.80999994</v>
      </c>
      <c r="AM65" s="307"/>
      <c r="AN65" s="307">
        <v>0</v>
      </c>
      <c r="AO65" s="307">
        <v>0</v>
      </c>
      <c r="AP65" s="307"/>
      <c r="AQ65" s="307"/>
    </row>
    <row r="66" spans="1:43" customFormat="1" ht="15.6" x14ac:dyDescent="0.3">
      <c r="A66" s="294">
        <f t="shared" si="0"/>
        <v>0</v>
      </c>
      <c r="B66" s="340">
        <f t="shared" si="1"/>
        <v>8900</v>
      </c>
      <c r="C66" t="s">
        <v>1328</v>
      </c>
      <c r="D66">
        <v>7670103</v>
      </c>
      <c r="E66" s="305" t="s">
        <v>1434</v>
      </c>
      <c r="F66" s="305"/>
      <c r="G66" s="307">
        <v>0</v>
      </c>
      <c r="H66" s="307">
        <v>0</v>
      </c>
      <c r="I66" s="307">
        <v>0</v>
      </c>
      <c r="J66" s="307">
        <v>0</v>
      </c>
      <c r="K66" s="307">
        <v>0</v>
      </c>
      <c r="L66" s="307">
        <v>0</v>
      </c>
      <c r="M66" s="307">
        <v>0</v>
      </c>
      <c r="N66" s="307">
        <v>0</v>
      </c>
      <c r="O66" s="307">
        <v>0</v>
      </c>
      <c r="P66" s="307">
        <v>0</v>
      </c>
      <c r="Q66" s="307">
        <v>0</v>
      </c>
      <c r="R66" s="307">
        <v>0</v>
      </c>
      <c r="S66" s="307">
        <v>0</v>
      </c>
      <c r="T66" s="307">
        <v>0</v>
      </c>
      <c r="U66" s="307">
        <v>0</v>
      </c>
      <c r="V66" s="307">
        <v>0</v>
      </c>
      <c r="W66" s="307">
        <v>0</v>
      </c>
      <c r="X66" s="307">
        <v>0</v>
      </c>
      <c r="Y66" s="307">
        <v>0</v>
      </c>
      <c r="Z66" s="307">
        <v>0</v>
      </c>
      <c r="AA66" s="307">
        <v>0</v>
      </c>
      <c r="AB66" s="307">
        <v>0</v>
      </c>
      <c r="AC66" s="307">
        <v>0</v>
      </c>
      <c r="AD66" s="307">
        <v>0</v>
      </c>
      <c r="AE66" s="307">
        <v>0</v>
      </c>
      <c r="AF66" s="307">
        <v>0</v>
      </c>
      <c r="AG66" s="307">
        <v>0</v>
      </c>
      <c r="AH66" s="307">
        <v>0</v>
      </c>
      <c r="AI66" s="307"/>
      <c r="AJ66" s="307">
        <v>0</v>
      </c>
      <c r="AK66" s="307">
        <v>2598087.4700000007</v>
      </c>
      <c r="AL66" s="307">
        <v>2598087.4700000007</v>
      </c>
      <c r="AM66" s="307"/>
      <c r="AN66" s="307">
        <v>0</v>
      </c>
      <c r="AO66" s="307">
        <v>0</v>
      </c>
      <c r="AP66" s="307"/>
      <c r="AQ66" s="307"/>
    </row>
    <row r="67" spans="1:43" customFormat="1" ht="15.6" x14ac:dyDescent="0.3">
      <c r="A67" s="294">
        <f t="shared" ref="A67:A80" si="2">SUM(AE67:AH67)</f>
        <v>0</v>
      </c>
      <c r="B67" s="340">
        <f t="shared" ref="B67:B130" si="3">VALUE(LEFT(C67,4))</f>
        <v>8900</v>
      </c>
      <c r="C67" t="s">
        <v>1328</v>
      </c>
      <c r="D67">
        <v>7750103</v>
      </c>
      <c r="E67" s="305" t="s">
        <v>1435</v>
      </c>
      <c r="F67" s="305"/>
      <c r="G67" s="307">
        <v>0</v>
      </c>
      <c r="H67" s="307">
        <v>0</v>
      </c>
      <c r="I67" s="307">
        <v>0</v>
      </c>
      <c r="J67" s="307">
        <v>0</v>
      </c>
      <c r="K67" s="307">
        <v>0</v>
      </c>
      <c r="L67" s="307">
        <v>0</v>
      </c>
      <c r="M67" s="307">
        <v>0</v>
      </c>
      <c r="N67" s="307">
        <v>-3844259.8399999999</v>
      </c>
      <c r="O67" s="307">
        <v>0</v>
      </c>
      <c r="P67" s="307">
        <v>-3844259.8399999999</v>
      </c>
      <c r="Q67" s="307">
        <v>0</v>
      </c>
      <c r="R67" s="307">
        <v>0</v>
      </c>
      <c r="S67" s="307">
        <v>0</v>
      </c>
      <c r="T67" s="307">
        <v>0</v>
      </c>
      <c r="U67" s="307">
        <v>0</v>
      </c>
      <c r="V67" s="307">
        <v>0</v>
      </c>
      <c r="W67" s="307">
        <v>0</v>
      </c>
      <c r="X67" s="307">
        <v>0</v>
      </c>
      <c r="Y67" s="307">
        <v>0</v>
      </c>
      <c r="Z67" s="307">
        <v>0</v>
      </c>
      <c r="AA67" s="307">
        <v>0</v>
      </c>
      <c r="AB67" s="307">
        <v>0</v>
      </c>
      <c r="AC67" s="307">
        <v>0</v>
      </c>
      <c r="AD67" s="307">
        <v>0</v>
      </c>
      <c r="AE67" s="307">
        <v>0</v>
      </c>
      <c r="AF67" s="307">
        <v>0</v>
      </c>
      <c r="AG67" s="307">
        <v>0</v>
      </c>
      <c r="AH67" s="307">
        <v>0</v>
      </c>
      <c r="AI67" s="307"/>
      <c r="AJ67" s="307">
        <v>0</v>
      </c>
      <c r="AK67" s="307">
        <v>0</v>
      </c>
      <c r="AL67" s="307">
        <v>-3844259.8399999999</v>
      </c>
      <c r="AM67" s="307"/>
      <c r="AN67" s="307">
        <v>0</v>
      </c>
      <c r="AO67" s="307">
        <v>0</v>
      </c>
      <c r="AP67" s="307"/>
      <c r="AQ67" s="307"/>
    </row>
    <row r="68" spans="1:43" customFormat="1" ht="15.6" x14ac:dyDescent="0.3">
      <c r="A68" s="294">
        <f t="shared" si="2"/>
        <v>0</v>
      </c>
      <c r="B68" s="340">
        <f t="shared" si="3"/>
        <v>8900</v>
      </c>
      <c r="C68" t="s">
        <v>1328</v>
      </c>
      <c r="D68">
        <v>7769103</v>
      </c>
      <c r="E68" s="305" t="s">
        <v>1436</v>
      </c>
      <c r="F68" s="305"/>
      <c r="G68" s="307">
        <v>0</v>
      </c>
      <c r="H68" s="307">
        <v>0</v>
      </c>
      <c r="I68" s="307">
        <v>0</v>
      </c>
      <c r="J68" s="307">
        <v>0</v>
      </c>
      <c r="K68" s="307">
        <v>0</v>
      </c>
      <c r="L68" s="307">
        <v>0</v>
      </c>
      <c r="M68" s="307">
        <v>0</v>
      </c>
      <c r="N68" s="307">
        <v>0</v>
      </c>
      <c r="O68" s="307">
        <v>0</v>
      </c>
      <c r="P68" s="307">
        <v>0</v>
      </c>
      <c r="Q68" s="307">
        <v>419.93</v>
      </c>
      <c r="R68" s="307">
        <v>0</v>
      </c>
      <c r="S68" s="307">
        <v>419.93</v>
      </c>
      <c r="T68" s="307">
        <v>115.92000000000002</v>
      </c>
      <c r="U68" s="307">
        <v>0</v>
      </c>
      <c r="V68" s="307">
        <v>0</v>
      </c>
      <c r="W68" s="307">
        <v>0</v>
      </c>
      <c r="X68" s="307">
        <v>0</v>
      </c>
      <c r="Y68" s="307">
        <v>0</v>
      </c>
      <c r="Z68" s="307">
        <v>0</v>
      </c>
      <c r="AA68" s="307">
        <v>0</v>
      </c>
      <c r="AB68" s="307">
        <v>0</v>
      </c>
      <c r="AC68" s="307">
        <v>0</v>
      </c>
      <c r="AD68" s="307">
        <v>0</v>
      </c>
      <c r="AE68" s="307">
        <v>0</v>
      </c>
      <c r="AF68" s="307">
        <v>0</v>
      </c>
      <c r="AG68" s="307">
        <v>0</v>
      </c>
      <c r="AH68" s="307">
        <v>0</v>
      </c>
      <c r="AI68" s="307"/>
      <c r="AJ68" s="307">
        <v>535.85</v>
      </c>
      <c r="AK68" s="307">
        <v>0</v>
      </c>
      <c r="AL68" s="307">
        <v>-535.85</v>
      </c>
      <c r="AM68" s="307"/>
      <c r="AN68" s="307">
        <v>0</v>
      </c>
      <c r="AO68" s="307">
        <v>0</v>
      </c>
      <c r="AP68" s="307"/>
      <c r="AQ68" s="307"/>
    </row>
    <row r="69" spans="1:43" customFormat="1" ht="15.6" x14ac:dyDescent="0.3">
      <c r="A69" s="294">
        <f t="shared" si="2"/>
        <v>7297657.1299999999</v>
      </c>
      <c r="B69" s="340">
        <f t="shared" si="3"/>
        <v>8900</v>
      </c>
      <c r="C69" t="s">
        <v>1328</v>
      </c>
      <c r="D69">
        <v>7790103</v>
      </c>
      <c r="E69" s="305" t="s">
        <v>1437</v>
      </c>
      <c r="F69" s="305"/>
      <c r="G69" s="307">
        <v>-80327.12</v>
      </c>
      <c r="H69" s="307">
        <v>84811.26</v>
      </c>
      <c r="I69" s="307">
        <v>0</v>
      </c>
      <c r="J69" s="307">
        <v>0</v>
      </c>
      <c r="K69" s="307">
        <v>0</v>
      </c>
      <c r="L69" s="307">
        <v>84811.26</v>
      </c>
      <c r="M69" s="307">
        <v>4484.1399999999994</v>
      </c>
      <c r="N69" s="307">
        <v>4484.1399999999994</v>
      </c>
      <c r="O69" s="307">
        <v>725856.7</v>
      </c>
      <c r="P69" s="307">
        <v>730340.84</v>
      </c>
      <c r="Q69" s="307">
        <v>61217.51</v>
      </c>
      <c r="R69" s="307">
        <v>0</v>
      </c>
      <c r="S69" s="307">
        <v>61217.51</v>
      </c>
      <c r="T69" s="307">
        <v>0</v>
      </c>
      <c r="U69" s="307">
        <v>3318781.5</v>
      </c>
      <c r="V69" s="307">
        <v>7525758.6899999995</v>
      </c>
      <c r="W69" s="307">
        <v>0</v>
      </c>
      <c r="X69" s="307">
        <v>1647636</v>
      </c>
      <c r="Y69" s="307">
        <v>0</v>
      </c>
      <c r="Z69" s="307">
        <v>9173394.6899999995</v>
      </c>
      <c r="AA69" s="307">
        <v>-32487.4</v>
      </c>
      <c r="AB69" s="307">
        <v>0</v>
      </c>
      <c r="AC69" s="307">
        <v>2594.6600000000003</v>
      </c>
      <c r="AD69" s="307">
        <v>2904043.6500000004</v>
      </c>
      <c r="AE69" s="307">
        <v>51045.59</v>
      </c>
      <c r="AF69" s="307">
        <v>112195.73999999999</v>
      </c>
      <c r="AG69" s="307">
        <v>1092811.2</v>
      </c>
      <c r="AH69" s="307">
        <v>6041604.5999999996</v>
      </c>
      <c r="AI69" s="307"/>
      <c r="AJ69" s="307">
        <v>22674156.149999999</v>
      </c>
      <c r="AK69" s="307">
        <v>0</v>
      </c>
      <c r="AL69" s="307">
        <v>-21994860.899999999</v>
      </c>
      <c r="AM69" s="307"/>
      <c r="AN69" s="307">
        <v>0</v>
      </c>
      <c r="AO69" s="307">
        <v>0</v>
      </c>
      <c r="AP69" s="307"/>
      <c r="AQ69" s="307"/>
    </row>
    <row r="70" spans="1:43" customFormat="1" ht="15.6" x14ac:dyDescent="0.3">
      <c r="A70" s="294">
        <f t="shared" si="2"/>
        <v>0</v>
      </c>
      <c r="B70" s="340">
        <f t="shared" si="3"/>
        <v>8900</v>
      </c>
      <c r="C70" t="s">
        <v>1328</v>
      </c>
      <c r="D70">
        <v>7800103</v>
      </c>
      <c r="E70" s="305" t="s">
        <v>1438</v>
      </c>
      <c r="F70" s="305"/>
      <c r="G70" s="307">
        <v>0</v>
      </c>
      <c r="H70" s="307">
        <v>0</v>
      </c>
      <c r="I70" s="307">
        <v>0</v>
      </c>
      <c r="J70" s="307">
        <v>0</v>
      </c>
      <c r="K70" s="307">
        <v>0</v>
      </c>
      <c r="L70" s="307">
        <v>0</v>
      </c>
      <c r="M70" s="307">
        <v>0</v>
      </c>
      <c r="N70" s="307">
        <v>0</v>
      </c>
      <c r="O70" s="307">
        <v>0</v>
      </c>
      <c r="P70" s="307">
        <v>0</v>
      </c>
      <c r="Q70" s="307">
        <v>0</v>
      </c>
      <c r="R70" s="307">
        <v>0</v>
      </c>
      <c r="S70" s="307">
        <v>0</v>
      </c>
      <c r="T70" s="307">
        <v>0</v>
      </c>
      <c r="U70" s="307">
        <v>0</v>
      </c>
      <c r="V70" s="307">
        <v>0</v>
      </c>
      <c r="W70" s="307">
        <v>0</v>
      </c>
      <c r="X70" s="307">
        <v>0</v>
      </c>
      <c r="Y70" s="307">
        <v>0</v>
      </c>
      <c r="Z70" s="307">
        <v>0</v>
      </c>
      <c r="AA70" s="307">
        <v>7.49</v>
      </c>
      <c r="AB70" s="307">
        <v>0</v>
      </c>
      <c r="AC70" s="307">
        <v>0</v>
      </c>
      <c r="AD70" s="307">
        <v>0</v>
      </c>
      <c r="AE70" s="307">
        <v>0</v>
      </c>
      <c r="AF70" s="307">
        <v>0</v>
      </c>
      <c r="AG70" s="307">
        <v>0</v>
      </c>
      <c r="AH70" s="307">
        <v>0</v>
      </c>
      <c r="AI70" s="307"/>
      <c r="AJ70" s="307">
        <v>7.49</v>
      </c>
      <c r="AK70" s="307">
        <v>0</v>
      </c>
      <c r="AL70" s="307">
        <v>-7.49</v>
      </c>
      <c r="AM70" s="307"/>
      <c r="AN70" s="307">
        <v>0</v>
      </c>
      <c r="AO70" s="307">
        <v>0</v>
      </c>
      <c r="AP70" s="307"/>
      <c r="AQ70" s="307"/>
    </row>
    <row r="71" spans="1:43" customFormat="1" ht="15.6" x14ac:dyDescent="0.3">
      <c r="A71" s="294">
        <f t="shared" si="2"/>
        <v>0</v>
      </c>
      <c r="B71" s="340">
        <f t="shared" si="3"/>
        <v>0</v>
      </c>
      <c r="C71">
        <v>0</v>
      </c>
      <c r="D71">
        <v>7822103</v>
      </c>
      <c r="E71" s="305" t="s">
        <v>1439</v>
      </c>
      <c r="F71" s="305"/>
      <c r="G71" s="307">
        <v>0</v>
      </c>
      <c r="H71" s="307">
        <v>0</v>
      </c>
      <c r="I71" s="307">
        <v>0</v>
      </c>
      <c r="J71" s="307">
        <v>0</v>
      </c>
      <c r="K71" s="307">
        <v>0</v>
      </c>
      <c r="L71" s="307">
        <v>0</v>
      </c>
      <c r="M71" s="307">
        <v>0</v>
      </c>
      <c r="N71" s="307">
        <v>0</v>
      </c>
      <c r="O71" s="307">
        <v>0</v>
      </c>
      <c r="P71" s="307">
        <v>0</v>
      </c>
      <c r="Q71" s="307">
        <v>0</v>
      </c>
      <c r="R71" s="307">
        <v>0</v>
      </c>
      <c r="S71" s="307">
        <v>0</v>
      </c>
      <c r="T71" s="307">
        <v>0</v>
      </c>
      <c r="U71" s="307">
        <v>0</v>
      </c>
      <c r="V71" s="307">
        <v>17050255.59</v>
      </c>
      <c r="W71" s="307">
        <v>0</v>
      </c>
      <c r="X71" s="307">
        <v>0</v>
      </c>
      <c r="Y71" s="307">
        <v>0</v>
      </c>
      <c r="Z71" s="307">
        <v>17050255.59</v>
      </c>
      <c r="AA71" s="307">
        <v>0</v>
      </c>
      <c r="AB71" s="307">
        <v>0</v>
      </c>
      <c r="AC71" s="307">
        <v>0</v>
      </c>
      <c r="AD71" s="307">
        <v>0</v>
      </c>
      <c r="AE71" s="307">
        <v>0</v>
      </c>
      <c r="AF71" s="307">
        <v>0</v>
      </c>
      <c r="AG71" s="307">
        <v>0</v>
      </c>
      <c r="AH71" s="307">
        <v>0</v>
      </c>
      <c r="AI71" s="307"/>
      <c r="AJ71" s="307">
        <v>17050255.59</v>
      </c>
      <c r="AK71" s="307">
        <v>0</v>
      </c>
      <c r="AL71" s="307">
        <v>-17050255.59</v>
      </c>
      <c r="AM71" s="307"/>
      <c r="AN71" s="307">
        <v>0</v>
      </c>
      <c r="AO71" s="307">
        <v>0</v>
      </c>
      <c r="AP71" s="307"/>
      <c r="AQ71" s="307"/>
    </row>
    <row r="72" spans="1:43" customFormat="1" ht="15.6" x14ac:dyDescent="0.3">
      <c r="A72" s="294">
        <f t="shared" si="2"/>
        <v>0</v>
      </c>
      <c r="B72" s="340">
        <f t="shared" si="3"/>
        <v>8900</v>
      </c>
      <c r="C72" t="s">
        <v>1328</v>
      </c>
      <c r="D72">
        <v>7603103</v>
      </c>
      <c r="E72" s="305" t="s">
        <v>1440</v>
      </c>
      <c r="F72" s="305"/>
      <c r="G72" s="307">
        <v>0</v>
      </c>
      <c r="H72" s="307">
        <v>0</v>
      </c>
      <c r="I72" s="307">
        <v>0</v>
      </c>
      <c r="J72" s="307">
        <v>0</v>
      </c>
      <c r="K72" s="307">
        <v>0</v>
      </c>
      <c r="L72" s="307">
        <v>0</v>
      </c>
      <c r="M72" s="307">
        <v>0</v>
      </c>
      <c r="N72" s="307">
        <v>0</v>
      </c>
      <c r="O72" s="307">
        <v>0</v>
      </c>
      <c r="P72" s="307">
        <v>0</v>
      </c>
      <c r="Q72" s="307">
        <v>0</v>
      </c>
      <c r="R72" s="307">
        <v>0</v>
      </c>
      <c r="S72" s="307">
        <v>0</v>
      </c>
      <c r="T72" s="307">
        <v>0</v>
      </c>
      <c r="U72" s="307">
        <v>0</v>
      </c>
      <c r="V72" s="307">
        <v>0</v>
      </c>
      <c r="W72" s="307">
        <v>0</v>
      </c>
      <c r="X72" s="307">
        <v>0</v>
      </c>
      <c r="Y72" s="307">
        <v>0</v>
      </c>
      <c r="Z72" s="307">
        <v>0</v>
      </c>
      <c r="AA72" s="307">
        <v>0</v>
      </c>
      <c r="AB72" s="307">
        <v>0</v>
      </c>
      <c r="AC72" s="307">
        <v>362662.36</v>
      </c>
      <c r="AD72" s="307">
        <v>0</v>
      </c>
      <c r="AE72" s="307">
        <v>0</v>
      </c>
      <c r="AF72" s="307">
        <v>0</v>
      </c>
      <c r="AG72" s="307">
        <v>0</v>
      </c>
      <c r="AH72" s="307">
        <v>0</v>
      </c>
      <c r="AI72" s="307"/>
      <c r="AJ72" s="307">
        <v>362662.36</v>
      </c>
      <c r="AK72" s="307">
        <v>0</v>
      </c>
      <c r="AL72" s="307">
        <v>-362662.36</v>
      </c>
      <c r="AM72" s="307"/>
      <c r="AN72" s="307"/>
      <c r="AO72" s="307"/>
      <c r="AP72" s="307"/>
      <c r="AQ72" s="307"/>
    </row>
    <row r="73" spans="1:43" customFormat="1" ht="15.6" x14ac:dyDescent="0.3">
      <c r="A73" s="294">
        <f t="shared" si="2"/>
        <v>-38.44</v>
      </c>
      <c r="B73" s="340">
        <f t="shared" si="3"/>
        <v>8490</v>
      </c>
      <c r="C73" t="s">
        <v>1317</v>
      </c>
      <c r="D73">
        <v>7905103</v>
      </c>
      <c r="E73" s="305" t="s">
        <v>1441</v>
      </c>
      <c r="F73" s="305"/>
      <c r="G73" s="307">
        <v>0</v>
      </c>
      <c r="H73" s="307">
        <v>0</v>
      </c>
      <c r="I73" s="307">
        <v>0</v>
      </c>
      <c r="J73" s="307">
        <v>0</v>
      </c>
      <c r="K73" s="307">
        <v>0</v>
      </c>
      <c r="L73" s="307">
        <v>0</v>
      </c>
      <c r="M73" s="307">
        <v>0</v>
      </c>
      <c r="N73" s="307">
        <v>0</v>
      </c>
      <c r="O73" s="307">
        <v>70339.710000000006</v>
      </c>
      <c r="P73" s="307">
        <v>70339.710000000006</v>
      </c>
      <c r="Q73" s="307">
        <v>17417.14</v>
      </c>
      <c r="R73" s="307">
        <v>0</v>
      </c>
      <c r="S73" s="307">
        <v>17417.14</v>
      </c>
      <c r="T73" s="307">
        <v>7311.6399999999994</v>
      </c>
      <c r="U73" s="307">
        <v>0</v>
      </c>
      <c r="V73" s="307">
        <v>0</v>
      </c>
      <c r="W73" s="307">
        <v>803.11</v>
      </c>
      <c r="X73" s="307">
        <v>0</v>
      </c>
      <c r="Y73" s="307">
        <v>0</v>
      </c>
      <c r="Z73" s="307">
        <v>803.11</v>
      </c>
      <c r="AA73" s="307">
        <v>48665.99</v>
      </c>
      <c r="AB73" s="307">
        <v>0</v>
      </c>
      <c r="AC73" s="307">
        <v>414.26</v>
      </c>
      <c r="AD73" s="307">
        <v>2678.58</v>
      </c>
      <c r="AE73" s="307">
        <v>0</v>
      </c>
      <c r="AF73" s="307">
        <v>0</v>
      </c>
      <c r="AG73" s="307">
        <v>0</v>
      </c>
      <c r="AH73" s="307">
        <v>-38.44</v>
      </c>
      <c r="AI73" s="307"/>
      <c r="AJ73" s="307">
        <v>77252.279999999984</v>
      </c>
      <c r="AK73" s="307">
        <v>0</v>
      </c>
      <c r="AL73" s="307">
        <v>-6912.5699999999779</v>
      </c>
      <c r="AM73" s="307"/>
      <c r="AN73" s="307"/>
      <c r="AO73" s="307"/>
      <c r="AP73" s="307"/>
      <c r="AQ73" s="307"/>
    </row>
    <row r="74" spans="1:43" customFormat="1" ht="15.6" x14ac:dyDescent="0.3">
      <c r="A74" s="294">
        <f t="shared" si="2"/>
        <v>1046639.8400000001</v>
      </c>
      <c r="B74" s="340">
        <f t="shared" si="3"/>
        <v>7170</v>
      </c>
      <c r="C74" t="s">
        <v>537</v>
      </c>
      <c r="D74">
        <v>8551103</v>
      </c>
      <c r="E74" s="305" t="s">
        <v>1442</v>
      </c>
      <c r="F74" s="305"/>
      <c r="G74" s="307">
        <v>0</v>
      </c>
      <c r="H74" s="307">
        <v>0</v>
      </c>
      <c r="I74" s="307">
        <v>0</v>
      </c>
      <c r="J74" s="307">
        <v>0</v>
      </c>
      <c r="K74" s="307">
        <v>0</v>
      </c>
      <c r="L74" s="307">
        <v>0</v>
      </c>
      <c r="M74" s="307">
        <v>0</v>
      </c>
      <c r="N74" s="307">
        <v>-74637.490000000005</v>
      </c>
      <c r="O74" s="307">
        <v>1739742.82</v>
      </c>
      <c r="P74" s="307">
        <v>1665105.33</v>
      </c>
      <c r="Q74" s="307">
        <v>265104.36000000004</v>
      </c>
      <c r="R74" s="307">
        <v>0</v>
      </c>
      <c r="S74" s="307">
        <v>265104.36000000004</v>
      </c>
      <c r="T74" s="307">
        <v>68159.759999999995</v>
      </c>
      <c r="U74" s="307">
        <v>0</v>
      </c>
      <c r="V74" s="307">
        <v>24170.560000000001</v>
      </c>
      <c r="W74" s="307">
        <v>0</v>
      </c>
      <c r="X74" s="307">
        <v>0</v>
      </c>
      <c r="Y74" s="307">
        <v>0</v>
      </c>
      <c r="Z74" s="307">
        <v>24170.560000000001</v>
      </c>
      <c r="AA74" s="307">
        <v>0</v>
      </c>
      <c r="AB74" s="307">
        <v>0</v>
      </c>
      <c r="AC74" s="307">
        <v>598.22</v>
      </c>
      <c r="AD74" s="307">
        <v>0</v>
      </c>
      <c r="AE74" s="307">
        <v>0</v>
      </c>
      <c r="AF74" s="307">
        <v>0</v>
      </c>
      <c r="AG74" s="307">
        <v>0</v>
      </c>
      <c r="AH74" s="307">
        <v>1046639.8400000001</v>
      </c>
      <c r="AI74" s="307"/>
      <c r="AJ74" s="307">
        <v>1404672.7400000002</v>
      </c>
      <c r="AK74" s="307">
        <v>0</v>
      </c>
      <c r="AL74" s="307">
        <v>260432.58999999985</v>
      </c>
      <c r="AM74" s="307"/>
      <c r="AN74" s="307"/>
      <c r="AO74" s="307"/>
      <c r="AP74" s="307"/>
      <c r="AQ74" s="307"/>
    </row>
    <row r="75" spans="1:43" customFormat="1" ht="15.6" x14ac:dyDescent="0.3">
      <c r="A75" s="294">
        <f t="shared" si="2"/>
        <v>0</v>
      </c>
      <c r="B75" s="340">
        <f t="shared" si="3"/>
        <v>7170</v>
      </c>
      <c r="C75" t="s">
        <v>537</v>
      </c>
      <c r="D75">
        <v>8560103</v>
      </c>
      <c r="E75" s="305" t="s">
        <v>1443</v>
      </c>
      <c r="F75" s="305"/>
      <c r="G75" s="307">
        <v>0</v>
      </c>
      <c r="H75" s="307">
        <v>0</v>
      </c>
      <c r="I75" s="307">
        <v>0</v>
      </c>
      <c r="J75" s="307">
        <v>0</v>
      </c>
      <c r="K75" s="307">
        <v>0</v>
      </c>
      <c r="L75" s="307">
        <v>0</v>
      </c>
      <c r="M75" s="307">
        <v>0</v>
      </c>
      <c r="N75" s="307">
        <v>0</v>
      </c>
      <c r="O75" s="307">
        <v>483.81</v>
      </c>
      <c r="P75" s="307">
        <v>483.81</v>
      </c>
      <c r="Q75" s="307">
        <v>0</v>
      </c>
      <c r="R75" s="307">
        <v>0</v>
      </c>
      <c r="S75" s="307">
        <v>0</v>
      </c>
      <c r="T75" s="307">
        <v>0</v>
      </c>
      <c r="U75" s="307">
        <v>0</v>
      </c>
      <c r="V75" s="307">
        <v>0</v>
      </c>
      <c r="W75" s="307">
        <v>0</v>
      </c>
      <c r="X75" s="307">
        <v>0</v>
      </c>
      <c r="Y75" s="307">
        <v>0</v>
      </c>
      <c r="Z75" s="307">
        <v>0</v>
      </c>
      <c r="AA75" s="307">
        <v>0</v>
      </c>
      <c r="AB75" s="307">
        <v>0</v>
      </c>
      <c r="AC75" s="307">
        <v>0</v>
      </c>
      <c r="AD75" s="307">
        <v>0</v>
      </c>
      <c r="AE75" s="307">
        <v>0</v>
      </c>
      <c r="AF75" s="307">
        <v>0</v>
      </c>
      <c r="AG75" s="307">
        <v>0</v>
      </c>
      <c r="AH75" s="307">
        <v>0</v>
      </c>
      <c r="AI75" s="307"/>
      <c r="AJ75" s="307">
        <v>0</v>
      </c>
      <c r="AK75" s="307">
        <v>0</v>
      </c>
      <c r="AL75" s="307">
        <v>483.81</v>
      </c>
      <c r="AM75" s="307"/>
      <c r="AN75" s="307"/>
      <c r="AO75" s="307"/>
      <c r="AP75" s="307"/>
      <c r="AQ75" s="307"/>
    </row>
    <row r="76" spans="1:43" customFormat="1" ht="15.6" x14ac:dyDescent="0.3">
      <c r="A76" s="294">
        <f t="shared" si="2"/>
        <v>0</v>
      </c>
      <c r="B76" s="340">
        <f t="shared" si="3"/>
        <v>8720</v>
      </c>
      <c r="C76" t="s">
        <v>1324</v>
      </c>
      <c r="D76">
        <v>8303103</v>
      </c>
      <c r="E76" s="305" t="s">
        <v>1444</v>
      </c>
      <c r="F76" s="305"/>
      <c r="G76" s="307">
        <v>0</v>
      </c>
      <c r="H76" s="307">
        <v>0</v>
      </c>
      <c r="I76" s="307">
        <v>0</v>
      </c>
      <c r="J76" s="307">
        <v>0</v>
      </c>
      <c r="K76" s="307">
        <v>0</v>
      </c>
      <c r="L76" s="307">
        <v>0</v>
      </c>
      <c r="M76" s="307">
        <v>0</v>
      </c>
      <c r="N76" s="307">
        <v>0</v>
      </c>
      <c r="O76" s="307">
        <v>0</v>
      </c>
      <c r="P76" s="307">
        <v>0</v>
      </c>
      <c r="Q76" s="307">
        <v>397867.35</v>
      </c>
      <c r="R76" s="307">
        <v>0</v>
      </c>
      <c r="S76" s="307">
        <v>397867.35</v>
      </c>
      <c r="T76" s="307">
        <v>110507.24</v>
      </c>
      <c r="U76" s="307">
        <v>0</v>
      </c>
      <c r="V76" s="307">
        <v>0</v>
      </c>
      <c r="W76" s="307">
        <v>0</v>
      </c>
      <c r="X76" s="307">
        <v>0</v>
      </c>
      <c r="Y76" s="307">
        <v>0</v>
      </c>
      <c r="Z76" s="307">
        <v>0</v>
      </c>
      <c r="AA76" s="307">
        <v>0</v>
      </c>
      <c r="AB76" s="307">
        <v>0</v>
      </c>
      <c r="AC76" s="307">
        <v>0</v>
      </c>
      <c r="AD76" s="307">
        <v>0</v>
      </c>
      <c r="AE76" s="307">
        <v>0</v>
      </c>
      <c r="AF76" s="307">
        <v>0</v>
      </c>
      <c r="AG76" s="307">
        <v>0</v>
      </c>
      <c r="AH76" s="307">
        <v>0</v>
      </c>
      <c r="AI76" s="307"/>
      <c r="AJ76" s="307">
        <v>508374.58999999997</v>
      </c>
      <c r="AK76" s="307">
        <v>0</v>
      </c>
      <c r="AL76" s="307">
        <v>-508374.58999999997</v>
      </c>
      <c r="AM76" s="307"/>
      <c r="AN76" s="307"/>
      <c r="AO76" s="307"/>
      <c r="AP76" s="307"/>
      <c r="AQ76" s="307"/>
    </row>
    <row r="77" spans="1:43" customFormat="1" ht="15.6" x14ac:dyDescent="0.3">
      <c r="A77" s="294">
        <f t="shared" si="2"/>
        <v>8701977.3100000005</v>
      </c>
      <c r="B77" s="340" t="e">
        <f t="shared" si="3"/>
        <v>#VALUE!</v>
      </c>
      <c r="D77" s="308"/>
      <c r="E77" s="309" t="s">
        <v>1445</v>
      </c>
      <c r="F77" s="309"/>
      <c r="G77" s="307">
        <v>382566047.44000006</v>
      </c>
      <c r="H77" s="307">
        <v>466403749.58999991</v>
      </c>
      <c r="I77" s="307">
        <v>54291</v>
      </c>
      <c r="J77" s="307">
        <v>0</v>
      </c>
      <c r="K77" s="307">
        <v>0</v>
      </c>
      <c r="L77" s="307">
        <v>466458040.58999991</v>
      </c>
      <c r="M77" s="307">
        <v>849024088.02999997</v>
      </c>
      <c r="N77" s="307">
        <v>144839867.19000018</v>
      </c>
      <c r="O77" s="307">
        <v>3910314.4000000008</v>
      </c>
      <c r="P77" s="307">
        <v>148750181.59000018</v>
      </c>
      <c r="Q77" s="307">
        <v>44284961.020000003</v>
      </c>
      <c r="R77" s="307">
        <v>2603116.41</v>
      </c>
      <c r="S77" s="307">
        <v>46888077.430000007</v>
      </c>
      <c r="T77" s="307">
        <v>11666077.589999998</v>
      </c>
      <c r="U77" s="307">
        <v>6228302.6699999999</v>
      </c>
      <c r="V77" s="307">
        <v>33097594.890000001</v>
      </c>
      <c r="W77" s="307">
        <v>605915.84</v>
      </c>
      <c r="X77" s="307">
        <v>1647636</v>
      </c>
      <c r="Y77" s="307">
        <v>642.08999999999992</v>
      </c>
      <c r="Z77" s="307">
        <v>35351788.820000008</v>
      </c>
      <c r="AA77" s="307">
        <v>23444650.479999997</v>
      </c>
      <c r="AB77" s="307">
        <v>833680.57</v>
      </c>
      <c r="AC77" s="307">
        <v>2112097.5100000002</v>
      </c>
      <c r="AD77" s="307">
        <v>5717311.2399999993</v>
      </c>
      <c r="AE77" s="327">
        <v>58410.789999999994</v>
      </c>
      <c r="AF77" s="327">
        <v>112195.73999999999</v>
      </c>
      <c r="AG77" s="327">
        <v>1095383.52</v>
      </c>
      <c r="AH77" s="327">
        <v>7435987.2599999998</v>
      </c>
      <c r="AI77" s="307"/>
      <c r="AJ77" s="307">
        <v>140885552.82999998</v>
      </c>
      <c r="AK77" s="307">
        <v>2598087.4700000007</v>
      </c>
      <c r="AL77" s="307">
        <v>10404305.440000199</v>
      </c>
      <c r="AM77" s="307"/>
      <c r="AN77" s="307"/>
      <c r="AO77" s="307"/>
      <c r="AP77" s="307"/>
      <c r="AQ77" s="307"/>
    </row>
    <row r="78" spans="1:43" customFormat="1" ht="15.6" x14ac:dyDescent="0.3">
      <c r="A78" s="294">
        <f t="shared" si="2"/>
        <v>0</v>
      </c>
      <c r="B78" s="340" t="e">
        <f t="shared" si="3"/>
        <v>#VALUE!</v>
      </c>
      <c r="D78" s="308"/>
      <c r="E78" s="309"/>
      <c r="F78" s="309"/>
      <c r="G78" s="307"/>
      <c r="H78" s="307"/>
      <c r="I78" s="307"/>
      <c r="J78" s="307"/>
      <c r="K78" s="307"/>
      <c r="L78" s="307">
        <v>0</v>
      </c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>
        <v>0</v>
      </c>
      <c r="AA78" s="307"/>
      <c r="AB78" s="307"/>
      <c r="AC78" s="307"/>
      <c r="AD78" s="307"/>
      <c r="AE78" s="307"/>
      <c r="AF78" s="307"/>
      <c r="AG78" s="307"/>
      <c r="AH78" s="307"/>
      <c r="AI78" s="307">
        <v>0</v>
      </c>
      <c r="AJ78" s="307"/>
      <c r="AK78" s="307"/>
      <c r="AL78" s="307"/>
      <c r="AM78" s="307"/>
      <c r="AN78" s="307"/>
      <c r="AO78" s="307"/>
      <c r="AP78" s="307"/>
      <c r="AQ78" s="307"/>
    </row>
    <row r="79" spans="1:43" customFormat="1" ht="15.6" x14ac:dyDescent="0.3">
      <c r="A79" s="294">
        <f t="shared" si="2"/>
        <v>8701977.3099999987</v>
      </c>
      <c r="B79" s="340" t="e">
        <f t="shared" si="3"/>
        <v>#VALUE!</v>
      </c>
      <c r="D79" s="308"/>
      <c r="E79" s="305" t="s">
        <v>1446</v>
      </c>
      <c r="F79" s="305"/>
      <c r="G79" s="307">
        <v>382566047.44000006</v>
      </c>
      <c r="H79" s="307">
        <v>466403749.58999997</v>
      </c>
      <c r="I79" s="307">
        <v>54291</v>
      </c>
      <c r="J79" s="307">
        <v>0</v>
      </c>
      <c r="K79" s="307">
        <v>0</v>
      </c>
      <c r="L79" s="307">
        <v>466458040.58999997</v>
      </c>
      <c r="M79" s="307">
        <v>849024088.02999973</v>
      </c>
      <c r="N79" s="307">
        <v>144839867.18999985</v>
      </c>
      <c r="O79" s="307">
        <v>3910314.4</v>
      </c>
      <c r="P79" s="307">
        <v>148750181.58999991</v>
      </c>
      <c r="Q79" s="307">
        <v>44284961.020000003</v>
      </c>
      <c r="R79" s="307">
        <v>2603116.41</v>
      </c>
      <c r="S79" s="307">
        <v>46888077.43</v>
      </c>
      <c r="T79" s="307">
        <v>11666077.589999998</v>
      </c>
      <c r="U79" s="307">
        <v>6228302.6699999999</v>
      </c>
      <c r="V79" s="307">
        <v>33097594.889999997</v>
      </c>
      <c r="W79" s="307">
        <v>605915.84000000008</v>
      </c>
      <c r="X79" s="307">
        <v>1647636</v>
      </c>
      <c r="Y79" s="307">
        <v>642.08999999999992</v>
      </c>
      <c r="Z79" s="307">
        <v>35351788.82</v>
      </c>
      <c r="AA79" s="307">
        <v>23444650.480000004</v>
      </c>
      <c r="AB79" s="307">
        <v>833680.57</v>
      </c>
      <c r="AC79" s="307">
        <v>2112097.5099999998</v>
      </c>
      <c r="AD79" s="307">
        <v>5717311.2400000002</v>
      </c>
      <c r="AE79" s="307">
        <v>58410.789999999994</v>
      </c>
      <c r="AF79" s="307">
        <v>112195.73999999999</v>
      </c>
      <c r="AG79" s="307">
        <v>1095383.52</v>
      </c>
      <c r="AH79" s="307">
        <v>7435987.2599999988</v>
      </c>
      <c r="AI79" s="307">
        <v>0</v>
      </c>
      <c r="AJ79" s="307">
        <v>140885552.82999998</v>
      </c>
      <c r="AK79" s="307">
        <v>2598087.4700000007</v>
      </c>
      <c r="AL79" s="307">
        <v>10404305.440000108</v>
      </c>
      <c r="AM79" s="307"/>
      <c r="AN79" s="307"/>
      <c r="AO79" s="307"/>
      <c r="AP79" s="307"/>
      <c r="AQ79" s="307"/>
    </row>
    <row r="80" spans="1:43" customFormat="1" ht="15.6" x14ac:dyDescent="0.3">
      <c r="A80" s="294">
        <f t="shared" si="2"/>
        <v>8701977.3100000005</v>
      </c>
      <c r="B80" s="340" t="e">
        <f t="shared" si="3"/>
        <v>#VALUE!</v>
      </c>
      <c r="D80" s="308"/>
      <c r="E80" s="305" t="s">
        <v>1447</v>
      </c>
      <c r="F80" s="305"/>
      <c r="G80" s="307">
        <v>382566047.44000006</v>
      </c>
      <c r="H80" s="307">
        <v>466403749.58999991</v>
      </c>
      <c r="I80" s="307">
        <v>54291</v>
      </c>
      <c r="J80" s="307">
        <v>0</v>
      </c>
      <c r="K80" s="307">
        <v>0</v>
      </c>
      <c r="L80" s="307">
        <v>466458040.58999991</v>
      </c>
      <c r="M80" s="307">
        <v>849024088.02999997</v>
      </c>
      <c r="N80" s="307">
        <v>144839867.19000018</v>
      </c>
      <c r="O80" s="307">
        <v>3910314.4000000008</v>
      </c>
      <c r="P80" s="307">
        <v>148750181.59000018</v>
      </c>
      <c r="Q80" s="307">
        <v>44284961.020000003</v>
      </c>
      <c r="R80" s="307">
        <v>2603116.41</v>
      </c>
      <c r="S80" s="307">
        <v>46888077.430000007</v>
      </c>
      <c r="T80" s="307">
        <v>11666077.589999998</v>
      </c>
      <c r="U80" s="307">
        <v>6228302.6699999999</v>
      </c>
      <c r="V80" s="307">
        <v>33097594.890000001</v>
      </c>
      <c r="W80" s="307">
        <v>605915.84</v>
      </c>
      <c r="X80" s="307">
        <v>1647636</v>
      </c>
      <c r="Y80" s="307">
        <v>642.08999999999992</v>
      </c>
      <c r="Z80" s="307">
        <v>35351788.820000008</v>
      </c>
      <c r="AA80" s="307">
        <v>23444650.479999997</v>
      </c>
      <c r="AB80" s="307">
        <v>833680.57</v>
      </c>
      <c r="AC80" s="307">
        <v>2112097.5100000002</v>
      </c>
      <c r="AD80" s="307">
        <v>5717311.2399999993</v>
      </c>
      <c r="AE80" s="307">
        <v>58410.789999999994</v>
      </c>
      <c r="AF80" s="307">
        <v>112195.73999999999</v>
      </c>
      <c r="AG80" s="307">
        <v>1095383.52</v>
      </c>
      <c r="AH80" s="307">
        <v>7435987.2599999998</v>
      </c>
      <c r="AI80" s="307">
        <v>8701977.3100000005</v>
      </c>
      <c r="AJ80" s="307">
        <v>140885552.82999998</v>
      </c>
      <c r="AK80" s="307">
        <v>2598087.4700000007</v>
      </c>
      <c r="AL80" s="307">
        <v>10404305.440000199</v>
      </c>
      <c r="AM80" s="307"/>
      <c r="AN80" s="307"/>
      <c r="AO80" s="307"/>
      <c r="AP80" s="307"/>
      <c r="AQ80" s="307"/>
    </row>
    <row r="81" spans="1:67" customFormat="1" ht="15.6" x14ac:dyDescent="0.3">
      <c r="A81" s="294"/>
      <c r="B81" s="340" t="e">
        <f t="shared" si="3"/>
        <v>#VALUE!</v>
      </c>
      <c r="D81" s="308"/>
      <c r="E81" s="305" t="s">
        <v>1331</v>
      </c>
      <c r="F81" s="305"/>
      <c r="G81" s="307">
        <v>0</v>
      </c>
      <c r="H81" s="307">
        <v>0</v>
      </c>
      <c r="I81" s="307">
        <v>0</v>
      </c>
      <c r="J81" s="307">
        <v>0</v>
      </c>
      <c r="K81" s="307">
        <v>0</v>
      </c>
      <c r="L81" s="307">
        <v>0</v>
      </c>
      <c r="M81" s="307">
        <v>0</v>
      </c>
      <c r="N81" s="307">
        <v>-3.2782554626464844E-7</v>
      </c>
      <c r="O81" s="307">
        <v>0</v>
      </c>
      <c r="P81" s="307">
        <v>-2.6822090148925781E-7</v>
      </c>
      <c r="Q81" s="307">
        <v>0</v>
      </c>
      <c r="R81" s="307">
        <v>0</v>
      </c>
      <c r="S81" s="307">
        <v>0</v>
      </c>
      <c r="T81" s="307">
        <v>0</v>
      </c>
      <c r="U81" s="307">
        <v>0</v>
      </c>
      <c r="V81" s="307">
        <v>0</v>
      </c>
      <c r="W81" s="307">
        <v>0</v>
      </c>
      <c r="X81" s="307">
        <v>0</v>
      </c>
      <c r="Y81" s="307">
        <v>0</v>
      </c>
      <c r="Z81" s="307">
        <v>0</v>
      </c>
      <c r="AA81" s="307">
        <v>0</v>
      </c>
      <c r="AB81" s="307">
        <v>0</v>
      </c>
      <c r="AC81" s="307">
        <v>0</v>
      </c>
      <c r="AD81" s="307">
        <v>0</v>
      </c>
      <c r="AE81" s="307">
        <v>0</v>
      </c>
      <c r="AF81" s="307">
        <v>0</v>
      </c>
      <c r="AG81" s="307">
        <v>0</v>
      </c>
      <c r="AH81" s="307">
        <v>0</v>
      </c>
      <c r="AI81" s="307">
        <v>0</v>
      </c>
      <c r="AJ81" s="307">
        <v>0</v>
      </c>
      <c r="AK81" s="307">
        <v>0</v>
      </c>
      <c r="AL81" s="307">
        <v>-9.1269612312316895E-8</v>
      </c>
      <c r="AM81" s="307">
        <v>0</v>
      </c>
      <c r="AN81" s="307">
        <v>0</v>
      </c>
      <c r="AO81" s="307">
        <v>0</v>
      </c>
      <c r="AP81" s="307">
        <v>0</v>
      </c>
      <c r="AQ81" s="307">
        <v>0</v>
      </c>
      <c r="AR81" s="307">
        <v>0</v>
      </c>
      <c r="AS81" s="307">
        <v>0</v>
      </c>
      <c r="AT81" s="307">
        <v>0</v>
      </c>
      <c r="AU81" s="307">
        <v>0</v>
      </c>
      <c r="AV81" s="307">
        <v>0</v>
      </c>
      <c r="AW81" s="307">
        <v>0</v>
      </c>
      <c r="AX81" s="307">
        <v>0</v>
      </c>
      <c r="AY81" s="307">
        <v>0</v>
      </c>
      <c r="AZ81" s="307">
        <v>0</v>
      </c>
      <c r="BA81" s="307">
        <v>0</v>
      </c>
      <c r="BB81" s="307">
        <v>0</v>
      </c>
      <c r="BC81" s="307">
        <v>0</v>
      </c>
      <c r="BD81" s="307">
        <v>0</v>
      </c>
      <c r="BE81" s="307">
        <v>0</v>
      </c>
      <c r="BF81" s="307">
        <v>0</v>
      </c>
      <c r="BG81" s="307">
        <v>0</v>
      </c>
      <c r="BH81" s="307">
        <v>0</v>
      </c>
      <c r="BI81" s="307">
        <v>0</v>
      </c>
      <c r="BJ81" s="307">
        <v>0</v>
      </c>
      <c r="BK81" s="307">
        <v>0</v>
      </c>
      <c r="BL81" s="307">
        <v>0</v>
      </c>
      <c r="BM81" s="307">
        <v>0</v>
      </c>
      <c r="BN81" s="307">
        <v>0</v>
      </c>
      <c r="BO81" s="307">
        <v>0</v>
      </c>
    </row>
    <row r="82" spans="1:67" customFormat="1" ht="15.6" x14ac:dyDescent="0.3">
      <c r="A82" s="294"/>
      <c r="B82" s="340" t="e">
        <f t="shared" si="3"/>
        <v>#VALUE!</v>
      </c>
      <c r="D82" s="308"/>
      <c r="G82" s="307"/>
      <c r="H82" s="307"/>
      <c r="I82" s="307"/>
      <c r="J82" s="307"/>
      <c r="K82" s="307"/>
      <c r="L82" s="307">
        <v>0</v>
      </c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>
        <v>0</v>
      </c>
      <c r="AA82" s="307"/>
      <c r="AB82" s="307"/>
      <c r="AC82" s="307"/>
      <c r="AD82" s="307"/>
      <c r="AE82" s="307"/>
      <c r="AF82" s="307"/>
      <c r="AG82" s="307"/>
      <c r="AH82" s="307"/>
      <c r="AI82" s="307">
        <v>0</v>
      </c>
      <c r="AJ82" s="307"/>
      <c r="AK82" s="307"/>
      <c r="AL82" s="307"/>
      <c r="AM82" s="307"/>
      <c r="AN82" s="307"/>
      <c r="AO82" s="307"/>
      <c r="AP82" s="307"/>
      <c r="AQ82" s="307"/>
    </row>
    <row r="83" spans="1:67" s="311" customFormat="1" ht="15.6" x14ac:dyDescent="0.3">
      <c r="A83" s="294"/>
      <c r="B83" s="340">
        <f t="shared" si="3"/>
        <v>8740</v>
      </c>
      <c r="C83" t="s">
        <v>1325</v>
      </c>
      <c r="D83" s="308" t="s">
        <v>1448</v>
      </c>
      <c r="E83" s="306" t="s">
        <v>1449</v>
      </c>
      <c r="F83" s="310">
        <v>0.08</v>
      </c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>
        <v>225007.33599999998</v>
      </c>
      <c r="W83" s="307"/>
      <c r="X83" s="307"/>
      <c r="Y83" s="307"/>
      <c r="Z83" s="307">
        <v>225007.33599999998</v>
      </c>
      <c r="AA83" s="307"/>
      <c r="AB83" s="307"/>
      <c r="AC83" s="307"/>
      <c r="AD83" s="307"/>
      <c r="AE83" s="307"/>
      <c r="AF83" s="307"/>
      <c r="AG83" s="307"/>
      <c r="AH83" s="307"/>
      <c r="AI83" s="307"/>
      <c r="AJ83" s="307">
        <v>225007.33599999998</v>
      </c>
      <c r="AK83" s="307">
        <v>0</v>
      </c>
      <c r="AL83" s="307">
        <v>-225007.33599999998</v>
      </c>
      <c r="AM83" s="307"/>
      <c r="AN83" s="307" t="e">
        <v>#REF!</v>
      </c>
      <c r="AO83" s="307" t="e">
        <v>#REF!</v>
      </c>
      <c r="AP83" s="307" t="e">
        <v>#REF!</v>
      </c>
      <c r="AQ83" s="307" t="e">
        <v>#REF!</v>
      </c>
      <c r="AR83" s="307" t="e">
        <v>#REF!</v>
      </c>
      <c r="AS83" s="307" t="e">
        <v>#REF!</v>
      </c>
      <c r="AT83" s="307" t="e">
        <v>#REF!</v>
      </c>
      <c r="AU83" s="307" t="e">
        <v>#REF!</v>
      </c>
      <c r="AV83" s="307" t="e">
        <v>#REF!</v>
      </c>
      <c r="AW83" s="307" t="e">
        <v>#REF!</v>
      </c>
      <c r="AX83" s="307" t="e">
        <v>#REF!</v>
      </c>
      <c r="AY83" s="307" t="e">
        <v>#REF!</v>
      </c>
      <c r="AZ83" s="307" t="e">
        <v>#REF!</v>
      </c>
      <c r="BA83" s="307" t="e">
        <v>#REF!</v>
      </c>
      <c r="BB83" s="307" t="e">
        <v>#REF!</v>
      </c>
      <c r="BC83" s="307" t="e">
        <v>#REF!</v>
      </c>
      <c r="BD83" s="307" t="e">
        <v>#REF!</v>
      </c>
      <c r="BE83" s="307" t="e">
        <v>#REF!</v>
      </c>
      <c r="BF83" s="307" t="e">
        <v>#REF!</v>
      </c>
      <c r="BG83" s="307" t="e">
        <v>#REF!</v>
      </c>
    </row>
    <row r="84" spans="1:67" customFormat="1" ht="15.6" x14ac:dyDescent="0.3">
      <c r="A84" s="294"/>
      <c r="B84" s="340">
        <f t="shared" si="3"/>
        <v>8430</v>
      </c>
      <c r="C84" t="s">
        <v>564</v>
      </c>
      <c r="D84" s="308" t="s">
        <v>1450</v>
      </c>
      <c r="E84" s="306" t="s">
        <v>1451</v>
      </c>
      <c r="F84" s="310">
        <v>0.08</v>
      </c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>
        <v>117434.73119999998</v>
      </c>
      <c r="W84" s="307"/>
      <c r="X84" s="307"/>
      <c r="Y84" s="307"/>
      <c r="Z84" s="307">
        <v>117434.73119999998</v>
      </c>
      <c r="AA84" s="307"/>
      <c r="AB84" s="307"/>
      <c r="AC84" s="307"/>
      <c r="AD84" s="307"/>
      <c r="AE84" s="307"/>
      <c r="AF84" s="307"/>
      <c r="AG84" s="307"/>
      <c r="AH84" s="307"/>
      <c r="AI84" s="307"/>
      <c r="AJ84" s="307">
        <v>117434.73119999998</v>
      </c>
      <c r="AK84" s="307"/>
      <c r="AL84" s="307">
        <v>-117434.73119999998</v>
      </c>
      <c r="AM84" s="307"/>
      <c r="AN84" s="307" t="e">
        <v>#REF!</v>
      </c>
      <c r="AO84" s="307" t="e">
        <v>#REF!</v>
      </c>
      <c r="AP84" s="307" t="e">
        <v>#REF!</v>
      </c>
      <c r="AQ84" s="307" t="e">
        <v>#REF!</v>
      </c>
      <c r="AR84" s="307" t="e">
        <v>#REF!</v>
      </c>
      <c r="AS84" s="307" t="e">
        <v>#REF!</v>
      </c>
      <c r="AT84" s="307" t="e">
        <v>#REF!</v>
      </c>
      <c r="AU84" s="307" t="e">
        <v>#REF!</v>
      </c>
      <c r="AV84" s="307" t="e">
        <v>#REF!</v>
      </c>
      <c r="AW84" s="307" t="e">
        <v>#REF!</v>
      </c>
      <c r="AX84" s="307" t="e">
        <v>#REF!</v>
      </c>
      <c r="AY84" s="307" t="e">
        <v>#REF!</v>
      </c>
      <c r="AZ84" s="307" t="e">
        <v>#REF!</v>
      </c>
      <c r="BA84" s="307" t="e">
        <v>#REF!</v>
      </c>
      <c r="BB84" s="307" t="e">
        <v>#REF!</v>
      </c>
      <c r="BC84" s="307" t="e">
        <v>#REF!</v>
      </c>
      <c r="BD84" s="307" t="e">
        <v>#REF!</v>
      </c>
      <c r="BE84" s="307" t="e">
        <v>#REF!</v>
      </c>
      <c r="BF84" s="307" t="e">
        <v>#REF!</v>
      </c>
      <c r="BG84" s="307" t="e">
        <v>#REF!</v>
      </c>
    </row>
    <row r="85" spans="1:67" customFormat="1" ht="15.6" x14ac:dyDescent="0.3">
      <c r="A85" s="294"/>
      <c r="B85" s="340">
        <f t="shared" si="3"/>
        <v>8610</v>
      </c>
      <c r="C85" t="s">
        <v>1319</v>
      </c>
      <c r="D85" s="308" t="s">
        <v>1452</v>
      </c>
      <c r="E85" s="306" t="s">
        <v>1453</v>
      </c>
      <c r="F85" s="310">
        <v>0.08</v>
      </c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>
        <v>63029.356800000001</v>
      </c>
      <c r="W85" s="307"/>
      <c r="X85" s="307"/>
      <c r="Y85" s="307"/>
      <c r="Z85" s="307">
        <v>63029.356800000001</v>
      </c>
      <c r="AA85" s="307"/>
      <c r="AB85" s="307"/>
      <c r="AC85" s="307"/>
      <c r="AD85" s="307"/>
      <c r="AE85" s="307"/>
      <c r="AF85" s="307"/>
      <c r="AG85" s="307"/>
      <c r="AH85" s="307"/>
      <c r="AI85" s="307"/>
      <c r="AJ85" s="307">
        <v>63029.356800000001</v>
      </c>
      <c r="AK85" s="307">
        <v>0</v>
      </c>
      <c r="AL85" s="307">
        <v>-63029.356800000001</v>
      </c>
      <c r="AM85" s="307"/>
      <c r="AN85" s="307" t="e">
        <v>#REF!</v>
      </c>
      <c r="AO85" s="307" t="e">
        <v>#REF!</v>
      </c>
      <c r="AP85" s="307" t="e">
        <v>#REF!</v>
      </c>
      <c r="AQ85" s="307" t="e">
        <v>#REF!</v>
      </c>
      <c r="AR85" s="307" t="e">
        <v>#REF!</v>
      </c>
      <c r="AS85" s="307" t="e">
        <v>#REF!</v>
      </c>
      <c r="AT85" s="307" t="e">
        <v>#REF!</v>
      </c>
      <c r="AU85" s="307" t="e">
        <v>#REF!</v>
      </c>
      <c r="AV85" s="307" t="e">
        <v>#REF!</v>
      </c>
      <c r="AW85" s="307" t="e">
        <v>#REF!</v>
      </c>
      <c r="AX85" s="307" t="e">
        <v>#REF!</v>
      </c>
      <c r="AY85" s="307" t="e">
        <v>#REF!</v>
      </c>
      <c r="AZ85" s="307" t="e">
        <v>#REF!</v>
      </c>
      <c r="BA85" s="307" t="e">
        <v>#REF!</v>
      </c>
      <c r="BB85" s="307" t="e">
        <v>#REF!</v>
      </c>
      <c r="BC85" s="307" t="e">
        <v>#REF!</v>
      </c>
      <c r="BD85" s="307" t="e">
        <v>#REF!</v>
      </c>
      <c r="BE85" s="307" t="e">
        <v>#REF!</v>
      </c>
      <c r="BF85" s="307" t="e">
        <v>#REF!</v>
      </c>
      <c r="BG85" s="307" t="e">
        <v>#REF!</v>
      </c>
    </row>
    <row r="86" spans="1:67" customFormat="1" ht="15.6" x14ac:dyDescent="0.3">
      <c r="A86" s="294"/>
      <c r="B86" s="340">
        <f t="shared" si="3"/>
        <v>8700</v>
      </c>
      <c r="C86" t="s">
        <v>581</v>
      </c>
      <c r="D86" s="308" t="s">
        <v>1454</v>
      </c>
      <c r="E86" s="306" t="s">
        <v>1455</v>
      </c>
      <c r="F86" s="310">
        <v>0.08</v>
      </c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>
        <v>147723.63279999999</v>
      </c>
      <c r="W86" s="307"/>
      <c r="X86" s="307"/>
      <c r="Y86" s="307"/>
      <c r="Z86" s="307">
        <v>147723.63279999999</v>
      </c>
      <c r="AA86" s="307"/>
      <c r="AB86" s="307"/>
      <c r="AC86" s="307"/>
      <c r="AD86" s="307"/>
      <c r="AE86" s="307"/>
      <c r="AF86" s="307"/>
      <c r="AG86" s="307"/>
      <c r="AH86" s="307"/>
      <c r="AI86" s="307"/>
      <c r="AJ86" s="307">
        <v>147723.63279999999</v>
      </c>
      <c r="AK86" s="307">
        <v>0</v>
      </c>
      <c r="AL86" s="307">
        <v>-147723.63279999999</v>
      </c>
      <c r="AM86" s="307"/>
      <c r="AN86" s="307" t="e">
        <v>#REF!</v>
      </c>
      <c r="AO86" s="307" t="e">
        <v>#REF!</v>
      </c>
      <c r="AP86" s="307" t="e">
        <v>#REF!</v>
      </c>
      <c r="AQ86" s="307" t="e">
        <v>#REF!</v>
      </c>
      <c r="AR86" s="307" t="e">
        <v>#REF!</v>
      </c>
      <c r="AS86" s="307" t="e">
        <v>#REF!</v>
      </c>
      <c r="AT86" s="307" t="e">
        <v>#REF!</v>
      </c>
      <c r="AU86" s="307" t="e">
        <v>#REF!</v>
      </c>
      <c r="AV86" s="307" t="e">
        <v>#REF!</v>
      </c>
      <c r="AW86" s="307" t="e">
        <v>#REF!</v>
      </c>
      <c r="AX86" s="307" t="e">
        <v>#REF!</v>
      </c>
      <c r="AY86" s="307" t="e">
        <v>#REF!</v>
      </c>
      <c r="AZ86" s="307" t="e">
        <v>#REF!</v>
      </c>
      <c r="BA86" s="307" t="e">
        <v>#REF!</v>
      </c>
      <c r="BB86" s="307" t="e">
        <v>#REF!</v>
      </c>
      <c r="BC86" s="307" t="e">
        <v>#REF!</v>
      </c>
      <c r="BD86" s="307" t="e">
        <v>#REF!</v>
      </c>
      <c r="BE86" s="307" t="e">
        <v>#REF!</v>
      </c>
      <c r="BF86" s="307" t="e">
        <v>#REF!</v>
      </c>
      <c r="BG86" s="307" t="e">
        <v>#REF!</v>
      </c>
    </row>
    <row r="87" spans="1:67" customFormat="1" ht="15.6" x14ac:dyDescent="0.3">
      <c r="A87" s="294"/>
      <c r="B87" s="340">
        <f t="shared" si="3"/>
        <v>8710</v>
      </c>
      <c r="C87" t="s">
        <v>1323</v>
      </c>
      <c r="D87" s="308" t="s">
        <v>1456</v>
      </c>
      <c r="E87" s="306" t="s">
        <v>1457</v>
      </c>
      <c r="F87" s="310">
        <v>0.08</v>
      </c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>
        <v>86935.821599999981</v>
      </c>
      <c r="W87" s="307"/>
      <c r="X87" s="307"/>
      <c r="Y87" s="307"/>
      <c r="Z87" s="307">
        <v>86935.821599999981</v>
      </c>
      <c r="AA87" s="307"/>
      <c r="AB87" s="307"/>
      <c r="AC87" s="307"/>
      <c r="AD87" s="307"/>
      <c r="AE87" s="307"/>
      <c r="AF87" s="307"/>
      <c r="AG87" s="307"/>
      <c r="AH87" s="307"/>
      <c r="AI87" s="307"/>
      <c r="AJ87" s="307">
        <v>86935.821599999981</v>
      </c>
      <c r="AK87" s="307">
        <v>0</v>
      </c>
      <c r="AL87" s="307">
        <v>-86935.821599999981</v>
      </c>
      <c r="AM87" s="307"/>
      <c r="AN87" s="307" t="e">
        <v>#REF!</v>
      </c>
      <c r="AO87" s="307" t="e">
        <v>#REF!</v>
      </c>
      <c r="AP87" s="307" t="e">
        <v>#REF!</v>
      </c>
      <c r="AQ87" s="307" t="e">
        <v>#REF!</v>
      </c>
      <c r="AR87" s="307" t="e">
        <v>#REF!</v>
      </c>
      <c r="AS87" s="307" t="e">
        <v>#REF!</v>
      </c>
      <c r="AT87" s="307" t="e">
        <v>#REF!</v>
      </c>
      <c r="AU87" s="307" t="e">
        <v>#REF!</v>
      </c>
      <c r="AV87" s="307" t="e">
        <v>#REF!</v>
      </c>
      <c r="AW87" s="307" t="e">
        <v>#REF!</v>
      </c>
      <c r="AX87" s="307" t="e">
        <v>#REF!</v>
      </c>
      <c r="AY87" s="307" t="e">
        <v>#REF!</v>
      </c>
      <c r="AZ87" s="307" t="e">
        <v>#REF!</v>
      </c>
      <c r="BA87" s="307" t="e">
        <v>#REF!</v>
      </c>
      <c r="BB87" s="307" t="e">
        <v>#REF!</v>
      </c>
      <c r="BC87" s="307" t="e">
        <v>#REF!</v>
      </c>
      <c r="BD87" s="307" t="e">
        <v>#REF!</v>
      </c>
      <c r="BE87" s="307" t="e">
        <v>#REF!</v>
      </c>
      <c r="BF87" s="307" t="e">
        <v>#REF!</v>
      </c>
      <c r="BG87" s="307" t="e">
        <v>#REF!</v>
      </c>
    </row>
    <row r="88" spans="1:67" customFormat="1" ht="15.6" x14ac:dyDescent="0.3">
      <c r="A88" s="294"/>
      <c r="B88" s="340">
        <f t="shared" si="3"/>
        <v>8610</v>
      </c>
      <c r="C88" t="s">
        <v>1319</v>
      </c>
      <c r="D88" s="308" t="s">
        <v>1458</v>
      </c>
      <c r="E88" s="306" t="s">
        <v>1459</v>
      </c>
      <c r="F88" s="310">
        <v>0.08</v>
      </c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>
        <v>174466.32640000002</v>
      </c>
      <c r="W88" s="307"/>
      <c r="X88" s="307"/>
      <c r="Y88" s="307"/>
      <c r="Z88" s="307">
        <v>174466.32640000002</v>
      </c>
      <c r="AA88" s="307"/>
      <c r="AB88" s="307"/>
      <c r="AC88" s="307"/>
      <c r="AD88" s="307"/>
      <c r="AE88" s="307"/>
      <c r="AF88" s="307"/>
      <c r="AG88" s="307"/>
      <c r="AH88" s="307"/>
      <c r="AI88" s="307"/>
      <c r="AJ88" s="307">
        <v>174466.32640000002</v>
      </c>
      <c r="AK88" s="307">
        <v>0</v>
      </c>
      <c r="AL88" s="307">
        <v>-174466.32640000002</v>
      </c>
      <c r="AM88" s="307"/>
      <c r="AN88" s="307" t="e">
        <v>#REF!</v>
      </c>
      <c r="AO88" s="307" t="e">
        <v>#REF!</v>
      </c>
      <c r="AP88" s="307" t="e">
        <v>#REF!</v>
      </c>
      <c r="AQ88" s="307" t="e">
        <v>#REF!</v>
      </c>
      <c r="AR88" s="307" t="e">
        <v>#REF!</v>
      </c>
      <c r="AS88" s="307" t="e">
        <v>#REF!</v>
      </c>
      <c r="AT88" s="307" t="e">
        <v>#REF!</v>
      </c>
      <c r="AU88" s="307" t="e">
        <v>#REF!</v>
      </c>
      <c r="AV88" s="307" t="e">
        <v>#REF!</v>
      </c>
      <c r="AW88" s="307" t="e">
        <v>#REF!</v>
      </c>
      <c r="AX88" s="307" t="e">
        <v>#REF!</v>
      </c>
      <c r="AY88" s="307" t="e">
        <v>#REF!</v>
      </c>
      <c r="AZ88" s="307" t="e">
        <v>#REF!</v>
      </c>
      <c r="BA88" s="307" t="e">
        <v>#REF!</v>
      </c>
      <c r="BB88" s="307" t="e">
        <v>#REF!</v>
      </c>
      <c r="BC88" s="307" t="e">
        <v>#REF!</v>
      </c>
      <c r="BD88" s="307" t="e">
        <v>#REF!</v>
      </c>
      <c r="BE88" s="307" t="e">
        <v>#REF!</v>
      </c>
      <c r="BF88" s="307" t="e">
        <v>#REF!</v>
      </c>
      <c r="BG88" s="307" t="e">
        <v>#REF!</v>
      </c>
    </row>
    <row r="89" spans="1:67" customFormat="1" ht="15.6" x14ac:dyDescent="0.3">
      <c r="A89" s="294"/>
      <c r="B89" s="340">
        <f t="shared" si="3"/>
        <v>8510</v>
      </c>
      <c r="C89" t="s">
        <v>569</v>
      </c>
      <c r="D89" s="308" t="s">
        <v>1460</v>
      </c>
      <c r="E89" s="306" t="s">
        <v>1461</v>
      </c>
      <c r="F89" s="310">
        <v>0.08</v>
      </c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>
        <v>127346.39840000002</v>
      </c>
      <c r="W89" s="307"/>
      <c r="X89" s="307"/>
      <c r="Y89" s="307"/>
      <c r="Z89" s="307">
        <v>127346.39840000002</v>
      </c>
      <c r="AA89" s="307"/>
      <c r="AB89" s="307"/>
      <c r="AC89" s="307"/>
      <c r="AD89" s="307"/>
      <c r="AE89" s="307"/>
      <c r="AF89" s="307"/>
      <c r="AG89" s="307"/>
      <c r="AH89" s="307"/>
      <c r="AI89" s="307"/>
      <c r="AJ89" s="307">
        <v>127346.39840000002</v>
      </c>
      <c r="AK89" s="307">
        <v>0</v>
      </c>
      <c r="AL89" s="307">
        <v>-127346.39840000002</v>
      </c>
      <c r="AM89" s="307"/>
      <c r="AN89" s="307" t="e">
        <v>#REF!</v>
      </c>
      <c r="AO89" s="307" t="e">
        <v>#REF!</v>
      </c>
      <c r="AP89" s="307" t="e">
        <v>#REF!</v>
      </c>
      <c r="AQ89" s="307" t="e">
        <v>#REF!</v>
      </c>
      <c r="AR89" s="307" t="e">
        <v>#REF!</v>
      </c>
      <c r="AS89" s="307" t="e">
        <v>#REF!</v>
      </c>
      <c r="AT89" s="307" t="e">
        <v>#REF!</v>
      </c>
      <c r="AU89" s="307" t="e">
        <v>#REF!</v>
      </c>
      <c r="AV89" s="307" t="e">
        <v>#REF!</v>
      </c>
      <c r="AW89" s="307" t="e">
        <v>#REF!</v>
      </c>
      <c r="AX89" s="307" t="e">
        <v>#REF!</v>
      </c>
      <c r="AY89" s="307" t="e">
        <v>#REF!</v>
      </c>
      <c r="AZ89" s="307" t="e">
        <v>#REF!</v>
      </c>
      <c r="BA89" s="307" t="e">
        <v>#REF!</v>
      </c>
      <c r="BB89" s="307" t="e">
        <v>#REF!</v>
      </c>
      <c r="BC89" s="307" t="e">
        <v>#REF!</v>
      </c>
      <c r="BD89" s="307" t="e">
        <v>#REF!</v>
      </c>
      <c r="BE89" s="307" t="e">
        <v>#REF!</v>
      </c>
      <c r="BF89" s="307" t="e">
        <v>#REF!</v>
      </c>
      <c r="BG89" s="307" t="e">
        <v>#REF!</v>
      </c>
    </row>
    <row r="90" spans="1:67" customFormat="1" ht="15.6" x14ac:dyDescent="0.3">
      <c r="A90" s="294"/>
      <c r="B90" s="340">
        <f t="shared" si="3"/>
        <v>8650</v>
      </c>
      <c r="C90" t="s">
        <v>577</v>
      </c>
      <c r="D90" s="308" t="s">
        <v>1462</v>
      </c>
      <c r="E90" s="306" t="s">
        <v>1463</v>
      </c>
      <c r="F90" s="310">
        <v>0.08</v>
      </c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>
        <v>251427.59359999999</v>
      </c>
      <c r="W90" s="307"/>
      <c r="X90" s="307"/>
      <c r="Y90" s="307"/>
      <c r="Z90" s="307">
        <v>251427.59359999999</v>
      </c>
      <c r="AA90" s="307"/>
      <c r="AB90" s="307"/>
      <c r="AC90" s="307"/>
      <c r="AD90" s="307"/>
      <c r="AE90" s="307"/>
      <c r="AF90" s="307"/>
      <c r="AG90" s="307"/>
      <c r="AH90" s="307"/>
      <c r="AI90" s="307"/>
      <c r="AJ90" s="307">
        <v>251427.59359999999</v>
      </c>
      <c r="AK90" s="307">
        <v>0</v>
      </c>
      <c r="AL90" s="307">
        <v>-251427.59359999999</v>
      </c>
      <c r="AM90" s="307"/>
      <c r="AN90" s="307" t="e">
        <v>#REF!</v>
      </c>
      <c r="AO90" s="307" t="e">
        <v>#REF!</v>
      </c>
      <c r="AP90" s="307" t="e">
        <v>#REF!</v>
      </c>
      <c r="AQ90" s="307" t="e">
        <v>#REF!</v>
      </c>
      <c r="AR90" s="307" t="e">
        <v>#REF!</v>
      </c>
      <c r="AS90" s="307" t="e">
        <v>#REF!</v>
      </c>
      <c r="AT90" s="307" t="e">
        <v>#REF!</v>
      </c>
      <c r="AU90" s="307" t="e">
        <v>#REF!</v>
      </c>
      <c r="AV90" s="307" t="e">
        <v>#REF!</v>
      </c>
      <c r="AW90" s="307" t="e">
        <v>#REF!</v>
      </c>
      <c r="AX90" s="307" t="e">
        <v>#REF!</v>
      </c>
      <c r="AY90" s="307" t="e">
        <v>#REF!</v>
      </c>
      <c r="AZ90" s="307" t="e">
        <v>#REF!</v>
      </c>
      <c r="BA90" s="307" t="e">
        <v>#REF!</v>
      </c>
      <c r="BB90" s="307" t="e">
        <v>#REF!</v>
      </c>
      <c r="BC90" s="307" t="e">
        <v>#REF!</v>
      </c>
      <c r="BD90" s="307" t="e">
        <v>#REF!</v>
      </c>
      <c r="BE90" s="307" t="e">
        <v>#REF!</v>
      </c>
      <c r="BF90" s="307" t="e">
        <v>#REF!</v>
      </c>
      <c r="BG90" s="307" t="e">
        <v>#REF!</v>
      </c>
    </row>
    <row r="91" spans="1:67" customFormat="1" ht="15.6" x14ac:dyDescent="0.3">
      <c r="A91" s="294"/>
      <c r="B91" s="340">
        <f t="shared" si="3"/>
        <v>8610</v>
      </c>
      <c r="C91" t="s">
        <v>1319</v>
      </c>
      <c r="D91" s="308" t="s">
        <v>1464</v>
      </c>
      <c r="E91" s="306" t="s">
        <v>1465</v>
      </c>
      <c r="F91" s="310">
        <v>0.08</v>
      </c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>
        <v>272314.44079999998</v>
      </c>
      <c r="W91" s="307"/>
      <c r="X91" s="307"/>
      <c r="Y91" s="307"/>
      <c r="Z91" s="307">
        <v>272314.44079999998</v>
      </c>
      <c r="AA91" s="307"/>
      <c r="AB91" s="307"/>
      <c r="AC91" s="307"/>
      <c r="AD91" s="307"/>
      <c r="AE91" s="307"/>
      <c r="AF91" s="307"/>
      <c r="AG91" s="307"/>
      <c r="AH91" s="307"/>
      <c r="AI91" s="307"/>
      <c r="AJ91" s="307">
        <v>272314.44079999998</v>
      </c>
      <c r="AK91" s="307">
        <v>0</v>
      </c>
      <c r="AL91" s="307">
        <v>-272314.44079999998</v>
      </c>
      <c r="AM91" s="307"/>
      <c r="AN91" s="307" t="e">
        <v>#REF!</v>
      </c>
      <c r="AO91" s="307" t="e">
        <v>#REF!</v>
      </c>
      <c r="AP91" s="307" t="e">
        <v>#REF!</v>
      </c>
      <c r="AQ91" s="307" t="e">
        <v>#REF!</v>
      </c>
      <c r="AR91" s="307" t="e">
        <v>#REF!</v>
      </c>
      <c r="AS91" s="307" t="e">
        <v>#REF!</v>
      </c>
      <c r="AT91" s="307" t="e">
        <v>#REF!</v>
      </c>
      <c r="AU91" s="307" t="e">
        <v>#REF!</v>
      </c>
      <c r="AV91" s="307" t="e">
        <v>#REF!</v>
      </c>
      <c r="AW91" s="307" t="e">
        <v>#REF!</v>
      </c>
      <c r="AX91" s="307" t="e">
        <v>#REF!</v>
      </c>
      <c r="AY91" s="307" t="e">
        <v>#REF!</v>
      </c>
      <c r="AZ91" s="307" t="e">
        <v>#REF!</v>
      </c>
      <c r="BA91" s="307" t="e">
        <v>#REF!</v>
      </c>
      <c r="BB91" s="307" t="e">
        <v>#REF!</v>
      </c>
      <c r="BC91" s="307" t="e">
        <v>#REF!</v>
      </c>
      <c r="BD91" s="307" t="e">
        <v>#REF!</v>
      </c>
      <c r="BE91" s="307" t="e">
        <v>#REF!</v>
      </c>
      <c r="BF91" s="307" t="e">
        <v>#REF!</v>
      </c>
      <c r="BG91" s="307" t="e">
        <v>#REF!</v>
      </c>
    </row>
    <row r="92" spans="1:67" customFormat="1" ht="15.6" x14ac:dyDescent="0.3">
      <c r="A92" s="294"/>
      <c r="B92" s="340">
        <f t="shared" si="3"/>
        <v>8630</v>
      </c>
      <c r="C92" t="s">
        <v>1320</v>
      </c>
      <c r="D92" s="308" t="s">
        <v>1466</v>
      </c>
      <c r="E92" s="306" t="s">
        <v>1467</v>
      </c>
      <c r="F92" s="310">
        <v>0.08</v>
      </c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>
        <v>76191.077600000004</v>
      </c>
      <c r="W92" s="307"/>
      <c r="X92" s="307"/>
      <c r="Y92" s="307"/>
      <c r="Z92" s="307">
        <v>76191.077600000004</v>
      </c>
      <c r="AA92" s="307"/>
      <c r="AB92" s="307"/>
      <c r="AC92" s="307"/>
      <c r="AD92" s="307"/>
      <c r="AE92" s="307"/>
      <c r="AF92" s="307"/>
      <c r="AG92" s="307"/>
      <c r="AH92" s="307"/>
      <c r="AI92" s="307"/>
      <c r="AJ92" s="307">
        <v>76191.077600000004</v>
      </c>
      <c r="AK92" s="307">
        <v>0</v>
      </c>
      <c r="AL92" s="307">
        <v>-76191.077600000004</v>
      </c>
      <c r="AM92" s="307"/>
      <c r="AN92" s="307" t="e">
        <v>#REF!</v>
      </c>
      <c r="AO92" s="307" t="e">
        <v>#REF!</v>
      </c>
      <c r="AP92" s="307" t="e">
        <v>#REF!</v>
      </c>
      <c r="AQ92" s="307" t="e">
        <v>#REF!</v>
      </c>
      <c r="AR92" s="307" t="e">
        <v>#REF!</v>
      </c>
      <c r="AS92" s="307" t="e">
        <v>#REF!</v>
      </c>
      <c r="AT92" s="307" t="e">
        <v>#REF!</v>
      </c>
      <c r="AU92" s="307" t="e">
        <v>#REF!</v>
      </c>
      <c r="AV92" s="307" t="e">
        <v>#REF!</v>
      </c>
      <c r="AW92" s="307" t="e">
        <v>#REF!</v>
      </c>
      <c r="AX92" s="307" t="e">
        <v>#REF!</v>
      </c>
      <c r="AY92" s="307" t="e">
        <v>#REF!</v>
      </c>
      <c r="AZ92" s="307" t="e">
        <v>#REF!</v>
      </c>
      <c r="BA92" s="307" t="e">
        <v>#REF!</v>
      </c>
      <c r="BB92" s="307" t="e">
        <v>#REF!</v>
      </c>
      <c r="BC92" s="307" t="e">
        <v>#REF!</v>
      </c>
      <c r="BD92" s="307" t="e">
        <v>#REF!</v>
      </c>
      <c r="BE92" s="307" t="e">
        <v>#REF!</v>
      </c>
      <c r="BF92" s="307" t="e">
        <v>#REF!</v>
      </c>
      <c r="BG92" s="307" t="e">
        <v>#REF!</v>
      </c>
    </row>
    <row r="93" spans="1:67" customFormat="1" ht="15.6" x14ac:dyDescent="0.3">
      <c r="A93" s="294"/>
      <c r="B93" s="340">
        <f t="shared" si="3"/>
        <v>8610</v>
      </c>
      <c r="C93" t="s">
        <v>1319</v>
      </c>
      <c r="D93" s="308" t="s">
        <v>1468</v>
      </c>
      <c r="E93" s="306" t="s">
        <v>1469</v>
      </c>
      <c r="F93" s="310">
        <v>0.08</v>
      </c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>
        <v>429250.36</v>
      </c>
      <c r="W93" s="307"/>
      <c r="X93" s="307"/>
      <c r="Y93" s="307"/>
      <c r="Z93" s="307">
        <v>429250.36</v>
      </c>
      <c r="AA93" s="307"/>
      <c r="AB93" s="307"/>
      <c r="AC93" s="307"/>
      <c r="AD93" s="307"/>
      <c r="AE93" s="307"/>
      <c r="AF93" s="307"/>
      <c r="AG93" s="307"/>
      <c r="AH93" s="307"/>
      <c r="AI93" s="307"/>
      <c r="AJ93" s="307">
        <v>429250.36</v>
      </c>
      <c r="AK93" s="307">
        <v>0</v>
      </c>
      <c r="AL93" s="307">
        <v>-429250.36</v>
      </c>
      <c r="AM93" s="307"/>
      <c r="AN93" s="307" t="e">
        <v>#REF!</v>
      </c>
      <c r="AO93" s="307" t="e">
        <v>#REF!</v>
      </c>
      <c r="AP93" s="307" t="e">
        <v>#REF!</v>
      </c>
      <c r="AQ93" s="307" t="e">
        <v>#REF!</v>
      </c>
      <c r="AR93" s="307" t="e">
        <v>#REF!</v>
      </c>
      <c r="AS93" s="307" t="e">
        <v>#REF!</v>
      </c>
      <c r="AT93" s="307" t="e">
        <v>#REF!</v>
      </c>
      <c r="AU93" s="307" t="e">
        <v>#REF!</v>
      </c>
      <c r="AV93" s="307" t="e">
        <v>#REF!</v>
      </c>
      <c r="AW93" s="307" t="e">
        <v>#REF!</v>
      </c>
      <c r="AX93" s="307" t="e">
        <v>#REF!</v>
      </c>
      <c r="AY93" s="307" t="e">
        <v>#REF!</v>
      </c>
      <c r="AZ93" s="307" t="e">
        <v>#REF!</v>
      </c>
      <c r="BA93" s="307" t="e">
        <v>#REF!</v>
      </c>
      <c r="BB93" s="307" t="e">
        <v>#REF!</v>
      </c>
      <c r="BC93" s="307" t="e">
        <v>#REF!</v>
      </c>
      <c r="BD93" s="307" t="e">
        <v>#REF!</v>
      </c>
      <c r="BE93" s="307" t="e">
        <v>#REF!</v>
      </c>
      <c r="BF93" s="307" t="e">
        <v>#REF!</v>
      </c>
      <c r="BG93" s="307" t="e">
        <v>#REF!</v>
      </c>
    </row>
    <row r="94" spans="1:67" customFormat="1" ht="15.6" x14ac:dyDescent="0.3">
      <c r="A94" s="294"/>
      <c r="B94" s="340">
        <f t="shared" si="3"/>
        <v>8610</v>
      </c>
      <c r="C94" t="s">
        <v>1319</v>
      </c>
      <c r="D94" s="308" t="s">
        <v>1470</v>
      </c>
      <c r="E94" s="306" t="s">
        <v>1471</v>
      </c>
      <c r="F94" s="310">
        <v>0.08</v>
      </c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>
        <v>947010.62399999995</v>
      </c>
      <c r="W94" s="307"/>
      <c r="X94" s="307"/>
      <c r="Y94" s="307"/>
      <c r="Z94" s="307">
        <v>947010.62399999995</v>
      </c>
      <c r="AA94" s="307"/>
      <c r="AB94" s="307"/>
      <c r="AC94" s="307"/>
      <c r="AD94" s="307"/>
      <c r="AE94" s="307"/>
      <c r="AF94" s="307"/>
      <c r="AG94" s="307"/>
      <c r="AH94" s="307"/>
      <c r="AI94" s="307"/>
      <c r="AJ94" s="307">
        <v>947010.62399999995</v>
      </c>
      <c r="AK94" s="307">
        <v>0</v>
      </c>
      <c r="AL94" s="307">
        <v>-947010.62399999995</v>
      </c>
      <c r="AM94" s="307"/>
      <c r="AN94" s="307" t="e">
        <v>#REF!</v>
      </c>
      <c r="AO94" s="307" t="e">
        <v>#REF!</v>
      </c>
      <c r="AP94" s="307" t="e">
        <v>#REF!</v>
      </c>
      <c r="AQ94" s="307" t="e">
        <v>#REF!</v>
      </c>
      <c r="AR94" s="307" t="e">
        <v>#REF!</v>
      </c>
      <c r="AS94" s="307" t="e">
        <v>#REF!</v>
      </c>
      <c r="AT94" s="307" t="e">
        <v>#REF!</v>
      </c>
      <c r="AU94" s="307" t="e">
        <v>#REF!</v>
      </c>
      <c r="AV94" s="307" t="e">
        <v>#REF!</v>
      </c>
      <c r="AW94" s="307" t="e">
        <v>#REF!</v>
      </c>
      <c r="AX94" s="307" t="e">
        <v>#REF!</v>
      </c>
      <c r="AY94" s="307" t="e">
        <v>#REF!</v>
      </c>
      <c r="AZ94" s="307" t="e">
        <v>#REF!</v>
      </c>
      <c r="BA94" s="307" t="e">
        <v>#REF!</v>
      </c>
      <c r="BB94" s="307" t="e">
        <v>#REF!</v>
      </c>
      <c r="BC94" s="307" t="e">
        <v>#REF!</v>
      </c>
      <c r="BD94" s="307" t="e">
        <v>#REF!</v>
      </c>
      <c r="BE94" s="307" t="e">
        <v>#REF!</v>
      </c>
      <c r="BF94" s="307" t="e">
        <v>#REF!</v>
      </c>
      <c r="BG94" s="307" t="e">
        <v>#REF!</v>
      </c>
    </row>
    <row r="95" spans="1:67" customFormat="1" ht="15.6" x14ac:dyDescent="0.3">
      <c r="A95" s="294"/>
      <c r="B95" s="340">
        <f t="shared" si="3"/>
        <v>8610</v>
      </c>
      <c r="C95" t="s">
        <v>1319</v>
      </c>
      <c r="D95" s="308" t="s">
        <v>1472</v>
      </c>
      <c r="E95" s="306" t="s">
        <v>1473</v>
      </c>
      <c r="F95" s="310">
        <v>0.08</v>
      </c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>
        <v>99400.185600000012</v>
      </c>
      <c r="W95" s="307"/>
      <c r="X95" s="307"/>
      <c r="Y95" s="307"/>
      <c r="Z95" s="307">
        <v>99400.185600000012</v>
      </c>
      <c r="AA95" s="307"/>
      <c r="AB95" s="307"/>
      <c r="AC95" s="307"/>
      <c r="AD95" s="307"/>
      <c r="AE95" s="307"/>
      <c r="AF95" s="307"/>
      <c r="AG95" s="307"/>
      <c r="AH95" s="307"/>
      <c r="AI95" s="307"/>
      <c r="AJ95" s="307">
        <v>99400.185600000012</v>
      </c>
      <c r="AK95" s="307">
        <v>0</v>
      </c>
      <c r="AL95" s="307">
        <v>-99400.185600000012</v>
      </c>
      <c r="AM95" s="307"/>
      <c r="AN95" s="307" t="e">
        <v>#REF!</v>
      </c>
      <c r="AO95" s="307" t="e">
        <v>#REF!</v>
      </c>
      <c r="AP95" s="307" t="e">
        <v>#REF!</v>
      </c>
      <c r="AQ95" s="307" t="e">
        <v>#REF!</v>
      </c>
      <c r="AR95" s="307" t="e">
        <v>#REF!</v>
      </c>
      <c r="AS95" s="307" t="e">
        <v>#REF!</v>
      </c>
      <c r="AT95" s="307" t="e">
        <v>#REF!</v>
      </c>
      <c r="AU95" s="307" t="e">
        <v>#REF!</v>
      </c>
      <c r="AV95" s="307" t="e">
        <v>#REF!</v>
      </c>
      <c r="AW95" s="307" t="e">
        <v>#REF!</v>
      </c>
      <c r="AX95" s="307" t="e">
        <v>#REF!</v>
      </c>
      <c r="AY95" s="307" t="e">
        <v>#REF!</v>
      </c>
      <c r="AZ95" s="307" t="e">
        <v>#REF!</v>
      </c>
      <c r="BA95" s="307" t="e">
        <v>#REF!</v>
      </c>
      <c r="BB95" s="307" t="e">
        <v>#REF!</v>
      </c>
      <c r="BC95" s="307" t="e">
        <v>#REF!</v>
      </c>
      <c r="BD95" s="307" t="e">
        <v>#REF!</v>
      </c>
      <c r="BE95" s="307" t="e">
        <v>#REF!</v>
      </c>
      <c r="BF95" s="307" t="e">
        <v>#REF!</v>
      </c>
      <c r="BG95" s="307" t="e">
        <v>#REF!</v>
      </c>
    </row>
    <row r="96" spans="1:67" customFormat="1" ht="15.6" x14ac:dyDescent="0.3">
      <c r="A96" s="294"/>
      <c r="B96" s="340">
        <f t="shared" si="3"/>
        <v>8900</v>
      </c>
      <c r="C96" t="s">
        <v>1328</v>
      </c>
      <c r="D96" s="308" t="s">
        <v>1474</v>
      </c>
      <c r="E96" s="306" t="s">
        <v>1475</v>
      </c>
      <c r="F96" s="310">
        <v>0.08</v>
      </c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>
        <v>19891.428799999998</v>
      </c>
      <c r="W96" s="307"/>
      <c r="X96" s="307"/>
      <c r="Y96" s="307"/>
      <c r="Z96" s="307">
        <v>19891.428799999998</v>
      </c>
      <c r="AA96" s="307"/>
      <c r="AB96" s="307"/>
      <c r="AC96" s="307"/>
      <c r="AD96" s="307"/>
      <c r="AE96" s="307"/>
      <c r="AF96" s="307"/>
      <c r="AG96" s="307"/>
      <c r="AH96" s="307"/>
      <c r="AI96" s="307"/>
      <c r="AJ96" s="307">
        <v>19891.428799999998</v>
      </c>
      <c r="AK96" s="307">
        <v>0</v>
      </c>
      <c r="AL96" s="307">
        <v>-19891.428799999998</v>
      </c>
      <c r="AM96" s="307"/>
      <c r="AN96" s="307" t="e">
        <v>#REF!</v>
      </c>
      <c r="AO96" s="307" t="e">
        <v>#REF!</v>
      </c>
      <c r="AP96" s="307" t="e">
        <v>#REF!</v>
      </c>
      <c r="AQ96" s="307" t="e">
        <v>#REF!</v>
      </c>
      <c r="AR96" s="307" t="e">
        <v>#REF!</v>
      </c>
      <c r="AS96" s="307" t="e">
        <v>#REF!</v>
      </c>
      <c r="AT96" s="307" t="e">
        <v>#REF!</v>
      </c>
      <c r="AU96" s="307" t="e">
        <v>#REF!</v>
      </c>
      <c r="AV96" s="307" t="e">
        <v>#REF!</v>
      </c>
      <c r="AW96" s="307" t="e">
        <v>#REF!</v>
      </c>
      <c r="AX96" s="307" t="e">
        <v>#REF!</v>
      </c>
      <c r="AY96" s="307" t="e">
        <v>#REF!</v>
      </c>
      <c r="AZ96" s="307" t="e">
        <v>#REF!</v>
      </c>
      <c r="BA96" s="307" t="e">
        <v>#REF!</v>
      </c>
      <c r="BB96" s="307" t="e">
        <v>#REF!</v>
      </c>
      <c r="BC96" s="307" t="e">
        <v>#REF!</v>
      </c>
      <c r="BD96" s="307" t="e">
        <v>#REF!</v>
      </c>
      <c r="BE96" s="307" t="e">
        <v>#REF!</v>
      </c>
      <c r="BF96" s="307" t="e">
        <v>#REF!</v>
      </c>
      <c r="BG96" s="307" t="e">
        <v>#REF!</v>
      </c>
    </row>
    <row r="97" spans="1:59" customFormat="1" ht="15.6" x14ac:dyDescent="0.3">
      <c r="A97" s="294"/>
      <c r="B97" s="340">
        <f t="shared" si="3"/>
        <v>8610</v>
      </c>
      <c r="C97" t="s">
        <v>1319</v>
      </c>
      <c r="D97" s="308" t="s">
        <v>1476</v>
      </c>
      <c r="E97" s="306" t="s">
        <v>1477</v>
      </c>
      <c r="F97" s="310">
        <v>0.08</v>
      </c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>
        <v>24744.077599999997</v>
      </c>
      <c r="W97" s="307"/>
      <c r="X97" s="307"/>
      <c r="Y97" s="307"/>
      <c r="Z97" s="307">
        <v>24744.077599999997</v>
      </c>
      <c r="AA97" s="307"/>
      <c r="AB97" s="307"/>
      <c r="AC97" s="307"/>
      <c r="AD97" s="307"/>
      <c r="AE97" s="307"/>
      <c r="AF97" s="307"/>
      <c r="AG97" s="307"/>
      <c r="AH97" s="307"/>
      <c r="AI97" s="307"/>
      <c r="AJ97" s="307">
        <v>24744.077599999997</v>
      </c>
      <c r="AK97" s="307">
        <v>0</v>
      </c>
      <c r="AL97" s="307">
        <v>-24744.077599999997</v>
      </c>
      <c r="AM97" s="307"/>
      <c r="AN97" s="307" t="e">
        <v>#REF!</v>
      </c>
      <c r="AO97" s="307" t="e">
        <v>#REF!</v>
      </c>
      <c r="AP97" s="307" t="e">
        <v>#REF!</v>
      </c>
      <c r="AQ97" s="307" t="e">
        <v>#REF!</v>
      </c>
      <c r="AR97" s="307" t="e">
        <v>#REF!</v>
      </c>
      <c r="AS97" s="307" t="e">
        <v>#REF!</v>
      </c>
      <c r="AT97" s="307" t="e">
        <v>#REF!</v>
      </c>
      <c r="AU97" s="307" t="e">
        <v>#REF!</v>
      </c>
      <c r="AV97" s="307" t="e">
        <v>#REF!</v>
      </c>
      <c r="AW97" s="307" t="e">
        <v>#REF!</v>
      </c>
      <c r="AX97" s="307" t="e">
        <v>#REF!</v>
      </c>
      <c r="AY97" s="307" t="e">
        <v>#REF!</v>
      </c>
      <c r="AZ97" s="307" t="e">
        <v>#REF!</v>
      </c>
      <c r="BA97" s="307" t="e">
        <v>#REF!</v>
      </c>
      <c r="BB97" s="307" t="e">
        <v>#REF!</v>
      </c>
      <c r="BC97" s="307" t="e">
        <v>#REF!</v>
      </c>
      <c r="BD97" s="307" t="e">
        <v>#REF!</v>
      </c>
      <c r="BE97" s="307" t="e">
        <v>#REF!</v>
      </c>
      <c r="BF97" s="307" t="e">
        <v>#REF!</v>
      </c>
      <c r="BG97" s="307" t="e">
        <v>#REF!</v>
      </c>
    </row>
    <row r="98" spans="1:59" customFormat="1" ht="15.6" x14ac:dyDescent="0.3">
      <c r="A98" s="294"/>
      <c r="B98" s="340">
        <f t="shared" si="3"/>
        <v>8610</v>
      </c>
      <c r="C98" t="s">
        <v>1319</v>
      </c>
      <c r="D98" s="308" t="s">
        <v>1478</v>
      </c>
      <c r="E98" s="306" t="s">
        <v>1479</v>
      </c>
      <c r="F98" s="310">
        <v>0.08</v>
      </c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>
        <v>79971.856800000009</v>
      </c>
      <c r="W98" s="307"/>
      <c r="X98" s="307"/>
      <c r="Y98" s="307"/>
      <c r="Z98" s="307">
        <v>79971.856800000009</v>
      </c>
      <c r="AA98" s="307"/>
      <c r="AB98" s="307"/>
      <c r="AC98" s="307"/>
      <c r="AD98" s="307"/>
      <c r="AE98" s="307"/>
      <c r="AF98" s="307"/>
      <c r="AG98" s="307"/>
      <c r="AH98" s="307"/>
      <c r="AI98" s="307"/>
      <c r="AJ98" s="307">
        <v>79971.856800000009</v>
      </c>
      <c r="AK98" s="307">
        <v>0</v>
      </c>
      <c r="AL98" s="307">
        <v>-79971.856800000009</v>
      </c>
      <c r="AM98" s="307"/>
      <c r="AN98" s="307" t="e">
        <v>#REF!</v>
      </c>
      <c r="AO98" s="307" t="e">
        <v>#REF!</v>
      </c>
      <c r="AP98" s="307" t="e">
        <v>#REF!</v>
      </c>
      <c r="AQ98" s="307" t="e">
        <v>#REF!</v>
      </c>
      <c r="AR98" s="307" t="e">
        <v>#REF!</v>
      </c>
      <c r="AS98" s="307" t="e">
        <v>#REF!</v>
      </c>
      <c r="AT98" s="307" t="e">
        <v>#REF!</v>
      </c>
      <c r="AU98" s="307" t="e">
        <v>#REF!</v>
      </c>
      <c r="AV98" s="307" t="e">
        <v>#REF!</v>
      </c>
      <c r="AW98" s="307" t="e">
        <v>#REF!</v>
      </c>
      <c r="AX98" s="307" t="e">
        <v>#REF!</v>
      </c>
      <c r="AY98" s="307" t="e">
        <v>#REF!</v>
      </c>
      <c r="AZ98" s="307" t="e">
        <v>#REF!</v>
      </c>
      <c r="BA98" s="307" t="e">
        <v>#REF!</v>
      </c>
      <c r="BB98" s="307" t="e">
        <v>#REF!</v>
      </c>
      <c r="BC98" s="307" t="e">
        <v>#REF!</v>
      </c>
      <c r="BD98" s="307" t="e">
        <v>#REF!</v>
      </c>
      <c r="BE98" s="307" t="e">
        <v>#REF!</v>
      </c>
      <c r="BF98" s="307" t="e">
        <v>#REF!</v>
      </c>
      <c r="BG98" s="307" t="e">
        <v>#REF!</v>
      </c>
    </row>
    <row r="99" spans="1:59" customFormat="1" ht="15.6" x14ac:dyDescent="0.3">
      <c r="A99" s="294"/>
      <c r="B99" s="340">
        <f t="shared" si="3"/>
        <v>7020</v>
      </c>
      <c r="C99" t="s">
        <v>1300</v>
      </c>
      <c r="D99" s="308" t="s">
        <v>1480</v>
      </c>
      <c r="E99" s="306" t="s">
        <v>1481</v>
      </c>
      <c r="F99" s="310">
        <v>0.08</v>
      </c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>
        <v>72676.3848</v>
      </c>
      <c r="W99" s="307"/>
      <c r="X99" s="307"/>
      <c r="Y99" s="307"/>
      <c r="Z99" s="307">
        <v>72676.3848</v>
      </c>
      <c r="AA99" s="307"/>
      <c r="AB99" s="307"/>
      <c r="AC99" s="307"/>
      <c r="AD99" s="307"/>
      <c r="AE99" s="307"/>
      <c r="AF99" s="307"/>
      <c r="AG99" s="307"/>
      <c r="AH99" s="307"/>
      <c r="AI99" s="307"/>
      <c r="AJ99" s="307">
        <v>72676.3848</v>
      </c>
      <c r="AK99" s="307">
        <v>0</v>
      </c>
      <c r="AL99" s="307">
        <v>-72676.3848</v>
      </c>
      <c r="AM99" s="307"/>
      <c r="AN99" s="307" t="e">
        <v>#REF!</v>
      </c>
      <c r="AO99" s="307" t="e">
        <v>#REF!</v>
      </c>
      <c r="AP99" s="307" t="e">
        <v>#REF!</v>
      </c>
      <c r="AQ99" s="307" t="e">
        <v>#REF!</v>
      </c>
      <c r="AR99" s="307" t="e">
        <v>#REF!</v>
      </c>
      <c r="AS99" s="307" t="e">
        <v>#REF!</v>
      </c>
      <c r="AT99" s="307" t="e">
        <v>#REF!</v>
      </c>
      <c r="AU99" s="307" t="e">
        <v>#REF!</v>
      </c>
      <c r="AV99" s="307" t="e">
        <v>#REF!</v>
      </c>
      <c r="AW99" s="307" t="e">
        <v>#REF!</v>
      </c>
      <c r="AX99" s="307" t="e">
        <v>#REF!</v>
      </c>
      <c r="AY99" s="307" t="e">
        <v>#REF!</v>
      </c>
      <c r="AZ99" s="307" t="e">
        <v>#REF!</v>
      </c>
      <c r="BA99" s="307" t="e">
        <v>#REF!</v>
      </c>
      <c r="BB99" s="307" t="e">
        <v>#REF!</v>
      </c>
      <c r="BC99" s="307" t="e">
        <v>#REF!</v>
      </c>
      <c r="BD99" s="307" t="e">
        <v>#REF!</v>
      </c>
      <c r="BE99" s="307" t="e">
        <v>#REF!</v>
      </c>
      <c r="BF99" s="307" t="e">
        <v>#REF!</v>
      </c>
      <c r="BG99" s="307" t="e">
        <v>#REF!</v>
      </c>
    </row>
    <row r="100" spans="1:59" customFormat="1" ht="15.6" x14ac:dyDescent="0.3">
      <c r="A100" s="294"/>
      <c r="B100" s="340">
        <f t="shared" si="3"/>
        <v>8610</v>
      </c>
      <c r="C100" t="s">
        <v>1319</v>
      </c>
      <c r="D100" s="308" t="s">
        <v>1482</v>
      </c>
      <c r="E100" s="306" t="s">
        <v>1483</v>
      </c>
      <c r="F100" s="310">
        <v>0.08</v>
      </c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>
        <v>63806.470399999998</v>
      </c>
      <c r="W100" s="307"/>
      <c r="X100" s="307"/>
      <c r="Y100" s="307"/>
      <c r="Z100" s="307">
        <v>63806.470399999998</v>
      </c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>
        <v>63806.470399999998</v>
      </c>
      <c r="AK100" s="307">
        <v>0</v>
      </c>
      <c r="AL100" s="307">
        <v>-63806.470399999998</v>
      </c>
      <c r="AM100" s="307"/>
      <c r="AN100" s="307" t="e">
        <v>#REF!</v>
      </c>
      <c r="AO100" s="307" t="e">
        <v>#REF!</v>
      </c>
      <c r="AP100" s="307" t="e">
        <v>#REF!</v>
      </c>
      <c r="AQ100" s="307" t="e">
        <v>#REF!</v>
      </c>
      <c r="AR100" s="307" t="e">
        <v>#REF!</v>
      </c>
      <c r="AS100" s="307" t="e">
        <v>#REF!</v>
      </c>
      <c r="AT100" s="307" t="e">
        <v>#REF!</v>
      </c>
      <c r="AU100" s="307" t="e">
        <v>#REF!</v>
      </c>
      <c r="AV100" s="307" t="e">
        <v>#REF!</v>
      </c>
      <c r="AW100" s="307" t="e">
        <v>#REF!</v>
      </c>
      <c r="AX100" s="307" t="e">
        <v>#REF!</v>
      </c>
      <c r="AY100" s="307" t="e">
        <v>#REF!</v>
      </c>
      <c r="AZ100" s="307" t="e">
        <v>#REF!</v>
      </c>
      <c r="BA100" s="307" t="e">
        <v>#REF!</v>
      </c>
      <c r="BB100" s="307" t="e">
        <v>#REF!</v>
      </c>
      <c r="BC100" s="307" t="e">
        <v>#REF!</v>
      </c>
      <c r="BD100" s="307" t="e">
        <v>#REF!</v>
      </c>
      <c r="BE100" s="307" t="e">
        <v>#REF!</v>
      </c>
      <c r="BF100" s="307" t="e">
        <v>#REF!</v>
      </c>
      <c r="BG100" s="307" t="e">
        <v>#REF!</v>
      </c>
    </row>
    <row r="101" spans="1:59" customFormat="1" ht="15.6" x14ac:dyDescent="0.3">
      <c r="A101" s="294"/>
      <c r="B101" s="340">
        <f t="shared" si="3"/>
        <v>8430</v>
      </c>
      <c r="C101" t="s">
        <v>564</v>
      </c>
      <c r="D101" s="308" t="s">
        <v>1484</v>
      </c>
      <c r="E101" s="306" t="s">
        <v>1485</v>
      </c>
      <c r="F101" s="310">
        <v>0.08</v>
      </c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>
        <v>76132.212800000008</v>
      </c>
      <c r="W101" s="307"/>
      <c r="X101" s="307"/>
      <c r="Y101" s="307"/>
      <c r="Z101" s="307">
        <v>76132.212800000008</v>
      </c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>
        <v>76132.212800000008</v>
      </c>
      <c r="AK101" s="307">
        <v>0</v>
      </c>
      <c r="AL101" s="307">
        <v>-76132.212800000008</v>
      </c>
      <c r="AM101" s="307"/>
      <c r="AN101" s="307" t="e">
        <v>#REF!</v>
      </c>
      <c r="AO101" s="307" t="e">
        <v>#REF!</v>
      </c>
      <c r="AP101" s="307" t="e">
        <v>#REF!</v>
      </c>
      <c r="AQ101" s="307" t="e">
        <v>#REF!</v>
      </c>
      <c r="AR101" s="307" t="e">
        <v>#REF!</v>
      </c>
      <c r="AS101" s="307" t="e">
        <v>#REF!</v>
      </c>
      <c r="AT101" s="307" t="e">
        <v>#REF!</v>
      </c>
      <c r="AU101" s="307" t="e">
        <v>#REF!</v>
      </c>
      <c r="AV101" s="307" t="e">
        <v>#REF!</v>
      </c>
      <c r="AW101" s="307" t="e">
        <v>#REF!</v>
      </c>
      <c r="AX101" s="307" t="e">
        <v>#REF!</v>
      </c>
      <c r="AY101" s="307" t="e">
        <v>#REF!</v>
      </c>
      <c r="AZ101" s="307" t="e">
        <v>#REF!</v>
      </c>
      <c r="BA101" s="307" t="e">
        <v>#REF!</v>
      </c>
      <c r="BB101" s="307" t="e">
        <v>#REF!</v>
      </c>
      <c r="BC101" s="307" t="e">
        <v>#REF!</v>
      </c>
      <c r="BD101" s="307" t="e">
        <v>#REF!</v>
      </c>
      <c r="BE101" s="307" t="e">
        <v>#REF!</v>
      </c>
      <c r="BF101" s="307" t="e">
        <v>#REF!</v>
      </c>
      <c r="BG101" s="307" t="e">
        <v>#REF!</v>
      </c>
    </row>
    <row r="102" spans="1:59" customFormat="1" ht="15.6" x14ac:dyDescent="0.3">
      <c r="A102" s="294"/>
      <c r="B102" s="340">
        <f t="shared" si="3"/>
        <v>8310</v>
      </c>
      <c r="C102" t="s">
        <v>1313</v>
      </c>
      <c r="D102" s="308" t="s">
        <v>1486</v>
      </c>
      <c r="E102" s="306" t="s">
        <v>1487</v>
      </c>
      <c r="F102" s="310">
        <v>0.08</v>
      </c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>
        <v>494.18959999999998</v>
      </c>
      <c r="W102" s="307"/>
      <c r="X102" s="307"/>
      <c r="Y102" s="307"/>
      <c r="Z102" s="307">
        <v>494.18959999999998</v>
      </c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>
        <v>494.18959999999998</v>
      </c>
      <c r="AK102" s="307">
        <v>0</v>
      </c>
      <c r="AL102" s="307">
        <v>-494.18959999999998</v>
      </c>
      <c r="AM102" s="307"/>
      <c r="AN102" s="307" t="e">
        <v>#REF!</v>
      </c>
      <c r="AO102" s="307" t="e">
        <v>#REF!</v>
      </c>
      <c r="AP102" s="307" t="e">
        <v>#REF!</v>
      </c>
      <c r="AQ102" s="307" t="e">
        <v>#REF!</v>
      </c>
      <c r="AR102" s="307" t="e">
        <v>#REF!</v>
      </c>
      <c r="AS102" s="307" t="e">
        <v>#REF!</v>
      </c>
      <c r="AT102" s="307" t="e">
        <v>#REF!</v>
      </c>
      <c r="AU102" s="307" t="e">
        <v>#REF!</v>
      </c>
      <c r="AV102" s="307" t="e">
        <v>#REF!</v>
      </c>
      <c r="AW102" s="307" t="e">
        <v>#REF!</v>
      </c>
      <c r="AX102" s="307" t="e">
        <v>#REF!</v>
      </c>
      <c r="AY102" s="307" t="e">
        <v>#REF!</v>
      </c>
      <c r="AZ102" s="307" t="e">
        <v>#REF!</v>
      </c>
      <c r="BA102" s="307" t="e">
        <v>#REF!</v>
      </c>
      <c r="BB102" s="307" t="e">
        <v>#REF!</v>
      </c>
      <c r="BC102" s="307" t="e">
        <v>#REF!</v>
      </c>
      <c r="BD102" s="307" t="e">
        <v>#REF!</v>
      </c>
      <c r="BE102" s="307" t="e">
        <v>#REF!</v>
      </c>
      <c r="BF102" s="307" t="e">
        <v>#REF!</v>
      </c>
      <c r="BG102" s="307" t="e">
        <v>#REF!</v>
      </c>
    </row>
    <row r="103" spans="1:59" customFormat="1" ht="15.6" x14ac:dyDescent="0.3">
      <c r="A103" s="294"/>
      <c r="B103" s="340">
        <f t="shared" si="3"/>
        <v>8510</v>
      </c>
      <c r="C103" t="s">
        <v>569</v>
      </c>
      <c r="D103" s="308" t="s">
        <v>1488</v>
      </c>
      <c r="E103" s="306" t="s">
        <v>1489</v>
      </c>
      <c r="F103" s="310">
        <v>0.08</v>
      </c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>
        <v>192847.15439999997</v>
      </c>
      <c r="W103" s="307"/>
      <c r="X103" s="307"/>
      <c r="Y103" s="307"/>
      <c r="Z103" s="307">
        <v>192847.15439999997</v>
      </c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>
        <v>192847.15439999997</v>
      </c>
      <c r="AK103" s="307">
        <v>0</v>
      </c>
      <c r="AL103" s="307">
        <v>-192847.15439999997</v>
      </c>
      <c r="AM103" s="307"/>
      <c r="AN103" s="307" t="e">
        <v>#REF!</v>
      </c>
      <c r="AO103" s="307" t="e">
        <v>#REF!</v>
      </c>
      <c r="AP103" s="307" t="e">
        <v>#REF!</v>
      </c>
      <c r="AQ103" s="307" t="e">
        <v>#REF!</v>
      </c>
      <c r="AR103" s="307" t="e">
        <v>#REF!</v>
      </c>
      <c r="AS103" s="307" t="e">
        <v>#REF!</v>
      </c>
      <c r="AT103" s="307" t="e">
        <v>#REF!</v>
      </c>
      <c r="AU103" s="307" t="e">
        <v>#REF!</v>
      </c>
      <c r="AV103" s="307" t="e">
        <v>#REF!</v>
      </c>
      <c r="AW103" s="307" t="e">
        <v>#REF!</v>
      </c>
      <c r="AX103" s="307" t="e">
        <v>#REF!</v>
      </c>
      <c r="AY103" s="307" t="e">
        <v>#REF!</v>
      </c>
      <c r="AZ103" s="307" t="e">
        <v>#REF!</v>
      </c>
      <c r="BA103" s="307" t="e">
        <v>#REF!</v>
      </c>
      <c r="BB103" s="307" t="e">
        <v>#REF!</v>
      </c>
      <c r="BC103" s="307" t="e">
        <v>#REF!</v>
      </c>
      <c r="BD103" s="307" t="e">
        <v>#REF!</v>
      </c>
      <c r="BE103" s="307" t="e">
        <v>#REF!</v>
      </c>
      <c r="BF103" s="307" t="e">
        <v>#REF!</v>
      </c>
      <c r="BG103" s="307" t="e">
        <v>#REF!</v>
      </c>
    </row>
    <row r="104" spans="1:59" customFormat="1" ht="15.6" x14ac:dyDescent="0.3">
      <c r="A104" s="294"/>
      <c r="B104" s="340">
        <f t="shared" si="3"/>
        <v>8710</v>
      </c>
      <c r="C104" t="s">
        <v>1323</v>
      </c>
      <c r="D104" s="308" t="s">
        <v>1490</v>
      </c>
      <c r="E104" s="306" t="s">
        <v>1491</v>
      </c>
      <c r="F104" s="310">
        <v>0.08</v>
      </c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>
        <v>354626.1728</v>
      </c>
      <c r="W104" s="307"/>
      <c r="X104" s="307"/>
      <c r="Y104" s="307"/>
      <c r="Z104" s="307">
        <v>354626.1728</v>
      </c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>
        <v>354626.1728</v>
      </c>
      <c r="AK104" s="307">
        <v>0</v>
      </c>
      <c r="AL104" s="307">
        <v>-354626.1728</v>
      </c>
      <c r="AM104" s="307"/>
      <c r="AN104" s="307" t="e">
        <v>#REF!</v>
      </c>
      <c r="AO104" s="307" t="e">
        <v>#REF!</v>
      </c>
      <c r="AP104" s="307" t="e">
        <v>#REF!</v>
      </c>
      <c r="AQ104" s="307" t="e">
        <v>#REF!</v>
      </c>
      <c r="AR104" s="307" t="e">
        <v>#REF!</v>
      </c>
      <c r="AS104" s="307" t="e">
        <v>#REF!</v>
      </c>
      <c r="AT104" s="307" t="e">
        <v>#REF!</v>
      </c>
      <c r="AU104" s="307" t="e">
        <v>#REF!</v>
      </c>
      <c r="AV104" s="307" t="e">
        <v>#REF!</v>
      </c>
      <c r="AW104" s="307" t="e">
        <v>#REF!</v>
      </c>
      <c r="AX104" s="307" t="e">
        <v>#REF!</v>
      </c>
      <c r="AY104" s="307" t="e">
        <v>#REF!</v>
      </c>
      <c r="AZ104" s="307" t="e">
        <v>#REF!</v>
      </c>
      <c r="BA104" s="307" t="e">
        <v>#REF!</v>
      </c>
      <c r="BB104" s="307" t="e">
        <v>#REF!</v>
      </c>
      <c r="BC104" s="307" t="e">
        <v>#REF!</v>
      </c>
      <c r="BD104" s="307" t="e">
        <v>#REF!</v>
      </c>
      <c r="BE104" s="307" t="e">
        <v>#REF!</v>
      </c>
      <c r="BF104" s="307" t="e">
        <v>#REF!</v>
      </c>
      <c r="BG104" s="307" t="e">
        <v>#REF!</v>
      </c>
    </row>
    <row r="105" spans="1:59" customFormat="1" ht="15.6" x14ac:dyDescent="0.3">
      <c r="A105" s="294"/>
      <c r="B105" s="340">
        <f t="shared" si="3"/>
        <v>8710</v>
      </c>
      <c r="C105" t="s">
        <v>1323</v>
      </c>
      <c r="D105" s="308" t="s">
        <v>1492</v>
      </c>
      <c r="E105" s="306" t="s">
        <v>1493</v>
      </c>
      <c r="F105" s="310">
        <v>0.08</v>
      </c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>
        <v>703868.08959999995</v>
      </c>
      <c r="W105" s="307"/>
      <c r="X105" s="307"/>
      <c r="Y105" s="307"/>
      <c r="Z105" s="307">
        <v>703868.08959999995</v>
      </c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>
        <v>703868.08959999995</v>
      </c>
      <c r="AK105" s="307">
        <v>0</v>
      </c>
      <c r="AL105" s="307">
        <v>-703868.08959999995</v>
      </c>
      <c r="AM105" s="307"/>
      <c r="AN105" s="307" t="e">
        <v>#REF!</v>
      </c>
      <c r="AO105" s="307" t="e">
        <v>#REF!</v>
      </c>
      <c r="AP105" s="307" t="e">
        <v>#REF!</v>
      </c>
      <c r="AQ105" s="307" t="e">
        <v>#REF!</v>
      </c>
      <c r="AR105" s="307" t="e">
        <v>#REF!</v>
      </c>
      <c r="AS105" s="307" t="e">
        <v>#REF!</v>
      </c>
      <c r="AT105" s="307" t="e">
        <v>#REF!</v>
      </c>
      <c r="AU105" s="307" t="e">
        <v>#REF!</v>
      </c>
      <c r="AV105" s="307" t="e">
        <v>#REF!</v>
      </c>
      <c r="AW105" s="307" t="e">
        <v>#REF!</v>
      </c>
      <c r="AX105" s="307" t="e">
        <v>#REF!</v>
      </c>
      <c r="AY105" s="307" t="e">
        <v>#REF!</v>
      </c>
      <c r="AZ105" s="307" t="e">
        <v>#REF!</v>
      </c>
      <c r="BA105" s="307" t="e">
        <v>#REF!</v>
      </c>
      <c r="BB105" s="307" t="e">
        <v>#REF!</v>
      </c>
      <c r="BC105" s="307" t="e">
        <v>#REF!</v>
      </c>
      <c r="BD105" s="307" t="e">
        <v>#REF!</v>
      </c>
      <c r="BE105" s="307" t="e">
        <v>#REF!</v>
      </c>
      <c r="BF105" s="307" t="e">
        <v>#REF!</v>
      </c>
      <c r="BG105" s="307" t="e">
        <v>#REF!</v>
      </c>
    </row>
    <row r="106" spans="1:59" customFormat="1" ht="15.6" x14ac:dyDescent="0.3">
      <c r="A106" s="294"/>
      <c r="B106" s="340">
        <f t="shared" si="3"/>
        <v>8480</v>
      </c>
      <c r="C106" t="s">
        <v>567</v>
      </c>
      <c r="D106" s="308" t="s">
        <v>1494</v>
      </c>
      <c r="E106" s="306" t="s">
        <v>1495</v>
      </c>
      <c r="F106" s="310">
        <v>0.08</v>
      </c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>
        <v>46145.522400000002</v>
      </c>
      <c r="W106" s="307"/>
      <c r="X106" s="307"/>
      <c r="Y106" s="307"/>
      <c r="Z106" s="307">
        <v>46145.522400000002</v>
      </c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>
        <v>46145.522400000002</v>
      </c>
      <c r="AK106" s="307">
        <v>0</v>
      </c>
      <c r="AL106" s="307">
        <v>-46145.522400000002</v>
      </c>
      <c r="AM106" s="307"/>
      <c r="AN106" s="307" t="e">
        <v>#REF!</v>
      </c>
      <c r="AO106" s="307" t="e">
        <v>#REF!</v>
      </c>
      <c r="AP106" s="307" t="e">
        <v>#REF!</v>
      </c>
      <c r="AQ106" s="307" t="e">
        <v>#REF!</v>
      </c>
      <c r="AR106" s="307" t="e">
        <v>#REF!</v>
      </c>
      <c r="AS106" s="307" t="e">
        <v>#REF!</v>
      </c>
      <c r="AT106" s="307" t="e">
        <v>#REF!</v>
      </c>
      <c r="AU106" s="307" t="e">
        <v>#REF!</v>
      </c>
      <c r="AV106" s="307" t="e">
        <v>#REF!</v>
      </c>
      <c r="AW106" s="307" t="e">
        <v>#REF!</v>
      </c>
      <c r="AX106" s="307" t="e">
        <v>#REF!</v>
      </c>
      <c r="AY106" s="307" t="e">
        <v>#REF!</v>
      </c>
      <c r="AZ106" s="307" t="e">
        <v>#REF!</v>
      </c>
      <c r="BA106" s="307" t="e">
        <v>#REF!</v>
      </c>
      <c r="BB106" s="307" t="e">
        <v>#REF!</v>
      </c>
      <c r="BC106" s="307" t="e">
        <v>#REF!</v>
      </c>
      <c r="BD106" s="307" t="e">
        <v>#REF!</v>
      </c>
      <c r="BE106" s="307" t="e">
        <v>#REF!</v>
      </c>
      <c r="BF106" s="307" t="e">
        <v>#REF!</v>
      </c>
      <c r="BG106" s="307" t="e">
        <v>#REF!</v>
      </c>
    </row>
    <row r="107" spans="1:59" customFormat="1" ht="15.6" x14ac:dyDescent="0.3">
      <c r="A107" s="294"/>
      <c r="B107" s="340">
        <f t="shared" si="3"/>
        <v>8700</v>
      </c>
      <c r="C107" t="s">
        <v>581</v>
      </c>
      <c r="D107" s="308" t="s">
        <v>1496</v>
      </c>
      <c r="E107" s="306" t="s">
        <v>1497</v>
      </c>
      <c r="F107" s="310">
        <v>0.08</v>
      </c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>
        <v>81.244000000000014</v>
      </c>
      <c r="W107" s="307"/>
      <c r="X107" s="307"/>
      <c r="Y107" s="307"/>
      <c r="Z107" s="307">
        <v>81.244000000000014</v>
      </c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>
        <v>81.244000000000014</v>
      </c>
      <c r="AK107" s="307">
        <v>0</v>
      </c>
      <c r="AL107" s="307">
        <v>-81.244000000000014</v>
      </c>
      <c r="AM107" s="307"/>
      <c r="AN107" s="307" t="e">
        <v>#REF!</v>
      </c>
      <c r="AO107" s="307" t="e">
        <v>#REF!</v>
      </c>
      <c r="AP107" s="307" t="e">
        <v>#REF!</v>
      </c>
      <c r="AQ107" s="307" t="e">
        <v>#REF!</v>
      </c>
      <c r="AR107" s="307" t="e">
        <v>#REF!</v>
      </c>
      <c r="AS107" s="307" t="e">
        <v>#REF!</v>
      </c>
      <c r="AT107" s="307" t="e">
        <v>#REF!</v>
      </c>
      <c r="AU107" s="307" t="e">
        <v>#REF!</v>
      </c>
      <c r="AV107" s="307" t="e">
        <v>#REF!</v>
      </c>
      <c r="AW107" s="307" t="e">
        <v>#REF!</v>
      </c>
      <c r="AX107" s="307" t="e">
        <v>#REF!</v>
      </c>
      <c r="AY107" s="307" t="e">
        <v>#REF!</v>
      </c>
      <c r="AZ107" s="307" t="e">
        <v>#REF!</v>
      </c>
      <c r="BA107" s="307" t="e">
        <v>#REF!</v>
      </c>
      <c r="BB107" s="307" t="e">
        <v>#REF!</v>
      </c>
      <c r="BC107" s="307" t="e">
        <v>#REF!</v>
      </c>
      <c r="BD107" s="307" t="e">
        <v>#REF!</v>
      </c>
      <c r="BE107" s="307" t="e">
        <v>#REF!</v>
      </c>
      <c r="BF107" s="307" t="e">
        <v>#REF!</v>
      </c>
      <c r="BG107" s="307" t="e">
        <v>#REF!</v>
      </c>
    </row>
    <row r="108" spans="1:59" customFormat="1" ht="15.6" x14ac:dyDescent="0.3">
      <c r="A108" s="294"/>
      <c r="B108" s="340">
        <f t="shared" si="3"/>
        <v>8630</v>
      </c>
      <c r="C108" t="s">
        <v>1320</v>
      </c>
      <c r="D108" s="308" t="s">
        <v>1498</v>
      </c>
      <c r="E108" s="306" t="s">
        <v>1499</v>
      </c>
      <c r="F108" s="310">
        <v>0.08</v>
      </c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>
        <v>52361.659200000009</v>
      </c>
      <c r="W108" s="307"/>
      <c r="X108" s="307"/>
      <c r="Y108" s="307"/>
      <c r="Z108" s="307">
        <v>52361.659200000009</v>
      </c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>
        <v>52361.659200000009</v>
      </c>
      <c r="AK108" s="307">
        <v>0</v>
      </c>
      <c r="AL108" s="307">
        <v>-52361.659200000009</v>
      </c>
      <c r="AM108" s="307"/>
      <c r="AN108" s="307" t="e">
        <v>#REF!</v>
      </c>
      <c r="AO108" s="307" t="e">
        <v>#REF!</v>
      </c>
      <c r="AP108" s="307" t="e">
        <v>#REF!</v>
      </c>
      <c r="AQ108" s="307" t="e">
        <v>#REF!</v>
      </c>
      <c r="AR108" s="307" t="e">
        <v>#REF!</v>
      </c>
      <c r="AS108" s="307" t="e">
        <v>#REF!</v>
      </c>
      <c r="AT108" s="307" t="e">
        <v>#REF!</v>
      </c>
      <c r="AU108" s="307" t="e">
        <v>#REF!</v>
      </c>
      <c r="AV108" s="307" t="e">
        <v>#REF!</v>
      </c>
      <c r="AW108" s="307" t="e">
        <v>#REF!</v>
      </c>
      <c r="AX108" s="307" t="e">
        <v>#REF!</v>
      </c>
      <c r="AY108" s="307" t="e">
        <v>#REF!</v>
      </c>
      <c r="AZ108" s="307" t="e">
        <v>#REF!</v>
      </c>
      <c r="BA108" s="307" t="e">
        <v>#REF!</v>
      </c>
      <c r="BB108" s="307" t="e">
        <v>#REF!</v>
      </c>
      <c r="BC108" s="307" t="e">
        <v>#REF!</v>
      </c>
      <c r="BD108" s="307" t="e">
        <v>#REF!</v>
      </c>
      <c r="BE108" s="307" t="e">
        <v>#REF!</v>
      </c>
      <c r="BF108" s="307" t="e">
        <v>#REF!</v>
      </c>
      <c r="BG108" s="307" t="e">
        <v>#REF!</v>
      </c>
    </row>
    <row r="109" spans="1:59" customFormat="1" ht="15.6" x14ac:dyDescent="0.3">
      <c r="A109" s="294"/>
      <c r="B109" s="340">
        <f t="shared" si="3"/>
        <v>8610</v>
      </c>
      <c r="C109" t="s">
        <v>1319</v>
      </c>
      <c r="D109" s="308" t="s">
        <v>1500</v>
      </c>
      <c r="E109" s="306" t="s">
        <v>1501</v>
      </c>
      <c r="F109" s="310">
        <v>0.08</v>
      </c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>
        <v>47080.208799999993</v>
      </c>
      <c r="W109" s="307"/>
      <c r="X109" s="307"/>
      <c r="Y109" s="307"/>
      <c r="Z109" s="307">
        <v>47080.208799999993</v>
      </c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>
        <v>47080.208799999993</v>
      </c>
      <c r="AK109" s="307">
        <v>0</v>
      </c>
      <c r="AL109" s="307">
        <v>-47080.208799999993</v>
      </c>
      <c r="AM109" s="307"/>
      <c r="AN109" s="307" t="e">
        <v>#REF!</v>
      </c>
      <c r="AO109" s="307" t="e">
        <v>#REF!</v>
      </c>
      <c r="AP109" s="307" t="e">
        <v>#REF!</v>
      </c>
      <c r="AQ109" s="307" t="e">
        <v>#REF!</v>
      </c>
      <c r="AR109" s="307" t="e">
        <v>#REF!</v>
      </c>
      <c r="AS109" s="307" t="e">
        <v>#REF!</v>
      </c>
      <c r="AT109" s="307" t="e">
        <v>#REF!</v>
      </c>
      <c r="AU109" s="307" t="e">
        <v>#REF!</v>
      </c>
      <c r="AV109" s="307" t="e">
        <v>#REF!</v>
      </c>
      <c r="AW109" s="307" t="e">
        <v>#REF!</v>
      </c>
      <c r="AX109" s="307" t="e">
        <v>#REF!</v>
      </c>
      <c r="AY109" s="307" t="e">
        <v>#REF!</v>
      </c>
      <c r="AZ109" s="307" t="e">
        <v>#REF!</v>
      </c>
      <c r="BA109" s="307" t="e">
        <v>#REF!</v>
      </c>
      <c r="BB109" s="307" t="e">
        <v>#REF!</v>
      </c>
      <c r="BC109" s="307" t="e">
        <v>#REF!</v>
      </c>
      <c r="BD109" s="307" t="e">
        <v>#REF!</v>
      </c>
      <c r="BE109" s="307" t="e">
        <v>#REF!</v>
      </c>
      <c r="BF109" s="307" t="e">
        <v>#REF!</v>
      </c>
      <c r="BG109" s="307" t="e">
        <v>#REF!</v>
      </c>
    </row>
    <row r="110" spans="1:59" customFormat="1" ht="15.6" x14ac:dyDescent="0.3">
      <c r="A110" s="294"/>
      <c r="B110" s="340">
        <f t="shared" si="3"/>
        <v>8720</v>
      </c>
      <c r="C110" t="s">
        <v>1324</v>
      </c>
      <c r="D110" s="308" t="s">
        <v>1502</v>
      </c>
      <c r="E110" s="306" t="s">
        <v>1503</v>
      </c>
      <c r="F110" s="310">
        <v>0.08</v>
      </c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>
        <v>41868.514399999993</v>
      </c>
      <c r="W110" s="307"/>
      <c r="X110" s="307"/>
      <c r="Y110" s="307"/>
      <c r="Z110" s="307">
        <v>41868.514399999993</v>
      </c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>
        <v>41868.514399999993</v>
      </c>
      <c r="AK110" s="307">
        <v>0</v>
      </c>
      <c r="AL110" s="307">
        <v>-41868.514399999993</v>
      </c>
      <c r="AM110" s="307"/>
      <c r="AN110" s="307" t="e">
        <v>#REF!</v>
      </c>
      <c r="AO110" s="307" t="e">
        <v>#REF!</v>
      </c>
      <c r="AP110" s="307" t="e">
        <v>#REF!</v>
      </c>
      <c r="AQ110" s="307" t="e">
        <v>#REF!</v>
      </c>
      <c r="AR110" s="307" t="e">
        <v>#REF!</v>
      </c>
      <c r="AS110" s="307" t="e">
        <v>#REF!</v>
      </c>
      <c r="AT110" s="307" t="e">
        <v>#REF!</v>
      </c>
      <c r="AU110" s="307" t="e">
        <v>#REF!</v>
      </c>
      <c r="AV110" s="307" t="e">
        <v>#REF!</v>
      </c>
      <c r="AW110" s="307" t="e">
        <v>#REF!</v>
      </c>
      <c r="AX110" s="307" t="e">
        <v>#REF!</v>
      </c>
      <c r="AY110" s="307" t="e">
        <v>#REF!</v>
      </c>
      <c r="AZ110" s="307" t="e">
        <v>#REF!</v>
      </c>
      <c r="BA110" s="307" t="e">
        <v>#REF!</v>
      </c>
      <c r="BB110" s="307" t="e">
        <v>#REF!</v>
      </c>
      <c r="BC110" s="307" t="e">
        <v>#REF!</v>
      </c>
      <c r="BD110" s="307" t="e">
        <v>#REF!</v>
      </c>
      <c r="BE110" s="307" t="e">
        <v>#REF!</v>
      </c>
      <c r="BF110" s="307" t="e">
        <v>#REF!</v>
      </c>
      <c r="BG110" s="307" t="e">
        <v>#REF!</v>
      </c>
    </row>
    <row r="111" spans="1:59" customFormat="1" ht="15.6" x14ac:dyDescent="0.3">
      <c r="A111" s="294"/>
      <c r="B111" s="340">
        <f t="shared" si="3"/>
        <v>8610</v>
      </c>
      <c r="C111" t="s">
        <v>1319</v>
      </c>
      <c r="D111" s="308" t="s">
        <v>1504</v>
      </c>
      <c r="E111" s="306" t="s">
        <v>1505</v>
      </c>
      <c r="F111" s="310">
        <v>0.08</v>
      </c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>
        <v>38634.944800000012</v>
      </c>
      <c r="W111" s="307"/>
      <c r="X111" s="307"/>
      <c r="Y111" s="307"/>
      <c r="Z111" s="307">
        <v>38634.944800000012</v>
      </c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>
        <v>38634.944800000012</v>
      </c>
      <c r="AK111" s="307">
        <v>0</v>
      </c>
      <c r="AL111" s="307">
        <v>-38634.944800000012</v>
      </c>
      <c r="AM111" s="307"/>
      <c r="AN111" s="307" t="e">
        <v>#REF!</v>
      </c>
      <c r="AO111" s="307" t="e">
        <v>#REF!</v>
      </c>
      <c r="AP111" s="307" t="e">
        <v>#REF!</v>
      </c>
      <c r="AQ111" s="307" t="e">
        <v>#REF!</v>
      </c>
      <c r="AR111" s="307" t="e">
        <v>#REF!</v>
      </c>
      <c r="AS111" s="307" t="e">
        <v>#REF!</v>
      </c>
      <c r="AT111" s="307" t="e">
        <v>#REF!</v>
      </c>
      <c r="AU111" s="307" t="e">
        <v>#REF!</v>
      </c>
      <c r="AV111" s="307" t="e">
        <v>#REF!</v>
      </c>
      <c r="AW111" s="307" t="e">
        <v>#REF!</v>
      </c>
      <c r="AX111" s="307" t="e">
        <v>#REF!</v>
      </c>
      <c r="AY111" s="307" t="e">
        <v>#REF!</v>
      </c>
      <c r="AZ111" s="307" t="e">
        <v>#REF!</v>
      </c>
      <c r="BA111" s="307" t="e">
        <v>#REF!</v>
      </c>
      <c r="BB111" s="307" t="e">
        <v>#REF!</v>
      </c>
      <c r="BC111" s="307" t="e">
        <v>#REF!</v>
      </c>
      <c r="BD111" s="307" t="e">
        <v>#REF!</v>
      </c>
      <c r="BE111" s="307" t="e">
        <v>#REF!</v>
      </c>
      <c r="BF111" s="307" t="e">
        <v>#REF!</v>
      </c>
      <c r="BG111" s="307" t="e">
        <v>#REF!</v>
      </c>
    </row>
    <row r="112" spans="1:59" customFormat="1" ht="15.6" x14ac:dyDescent="0.3">
      <c r="A112" s="294"/>
      <c r="B112" s="340">
        <f t="shared" si="3"/>
        <v>8740</v>
      </c>
      <c r="C112" t="s">
        <v>1325</v>
      </c>
      <c r="D112" s="308" t="s">
        <v>1506</v>
      </c>
      <c r="E112" s="306" t="s">
        <v>1507</v>
      </c>
      <c r="F112" s="310">
        <v>0.08</v>
      </c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>
        <v>103217.53200000001</v>
      </c>
      <c r="W112" s="307"/>
      <c r="X112" s="307"/>
      <c r="Y112" s="307"/>
      <c r="Z112" s="307">
        <v>103217.53200000001</v>
      </c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>
        <v>103217.53200000001</v>
      </c>
      <c r="AK112" s="307">
        <v>0</v>
      </c>
      <c r="AL112" s="307">
        <v>-103217.53200000001</v>
      </c>
      <c r="AM112" s="307"/>
      <c r="AN112" s="307" t="e">
        <v>#REF!</v>
      </c>
      <c r="AO112" s="307" t="e">
        <v>#REF!</v>
      </c>
      <c r="AP112" s="307" t="e">
        <v>#REF!</v>
      </c>
      <c r="AQ112" s="307" t="e">
        <v>#REF!</v>
      </c>
      <c r="AR112" s="307" t="e">
        <v>#REF!</v>
      </c>
      <c r="AS112" s="307" t="e">
        <v>#REF!</v>
      </c>
      <c r="AT112" s="307" t="e">
        <v>#REF!</v>
      </c>
      <c r="AU112" s="307" t="e">
        <v>#REF!</v>
      </c>
      <c r="AV112" s="307" t="e">
        <v>#REF!</v>
      </c>
      <c r="AW112" s="307" t="e">
        <v>#REF!</v>
      </c>
      <c r="AX112" s="307" t="e">
        <v>#REF!</v>
      </c>
      <c r="AY112" s="307" t="e">
        <v>#REF!</v>
      </c>
      <c r="AZ112" s="307" t="e">
        <v>#REF!</v>
      </c>
      <c r="BA112" s="307" t="e">
        <v>#REF!</v>
      </c>
      <c r="BB112" s="307" t="e">
        <v>#REF!</v>
      </c>
      <c r="BC112" s="307" t="e">
        <v>#REF!</v>
      </c>
      <c r="BD112" s="307" t="e">
        <v>#REF!</v>
      </c>
      <c r="BE112" s="307" t="e">
        <v>#REF!</v>
      </c>
      <c r="BF112" s="307" t="e">
        <v>#REF!</v>
      </c>
      <c r="BG112" s="307" t="e">
        <v>#REF!</v>
      </c>
    </row>
    <row r="113" spans="1:59" customFormat="1" ht="15.6" x14ac:dyDescent="0.3">
      <c r="A113" s="294"/>
      <c r="B113" s="340">
        <f t="shared" si="3"/>
        <v>8610</v>
      </c>
      <c r="C113" t="s">
        <v>1319</v>
      </c>
      <c r="D113" s="308" t="s">
        <v>1508</v>
      </c>
      <c r="E113" s="306" t="s">
        <v>1509</v>
      </c>
      <c r="F113" s="310">
        <v>0.08</v>
      </c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>
        <v>192196.74160000004</v>
      </c>
      <c r="W113" s="307"/>
      <c r="X113" s="307"/>
      <c r="Y113" s="307"/>
      <c r="Z113" s="307">
        <v>192196.74160000004</v>
      </c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>
        <v>192196.74160000004</v>
      </c>
      <c r="AK113" s="307">
        <v>0</v>
      </c>
      <c r="AL113" s="307">
        <v>-192196.74160000004</v>
      </c>
      <c r="AM113" s="307"/>
      <c r="AN113" s="307" t="e">
        <v>#REF!</v>
      </c>
      <c r="AO113" s="307" t="e">
        <v>#REF!</v>
      </c>
      <c r="AP113" s="307" t="e">
        <v>#REF!</v>
      </c>
      <c r="AQ113" s="307" t="e">
        <v>#REF!</v>
      </c>
      <c r="AR113" s="307" t="e">
        <v>#REF!</v>
      </c>
      <c r="AS113" s="307" t="e">
        <v>#REF!</v>
      </c>
      <c r="AT113" s="307" t="e">
        <v>#REF!</v>
      </c>
      <c r="AU113" s="307" t="e">
        <v>#REF!</v>
      </c>
      <c r="AV113" s="307" t="e">
        <v>#REF!</v>
      </c>
      <c r="AW113" s="307" t="e">
        <v>#REF!</v>
      </c>
      <c r="AX113" s="307" t="e">
        <v>#REF!</v>
      </c>
      <c r="AY113" s="307" t="e">
        <v>#REF!</v>
      </c>
      <c r="AZ113" s="307" t="e">
        <v>#REF!</v>
      </c>
      <c r="BA113" s="307" t="e">
        <v>#REF!</v>
      </c>
      <c r="BB113" s="307" t="e">
        <v>#REF!</v>
      </c>
      <c r="BC113" s="307" t="e">
        <v>#REF!</v>
      </c>
      <c r="BD113" s="307" t="e">
        <v>#REF!</v>
      </c>
      <c r="BE113" s="307" t="e">
        <v>#REF!</v>
      </c>
      <c r="BF113" s="307" t="e">
        <v>#REF!</v>
      </c>
      <c r="BG113" s="307" t="e">
        <v>#REF!</v>
      </c>
    </row>
    <row r="114" spans="1:59" customFormat="1" ht="15.6" x14ac:dyDescent="0.3">
      <c r="A114" s="294"/>
      <c r="B114" s="340">
        <f t="shared" si="3"/>
        <v>7490</v>
      </c>
      <c r="C114" t="s">
        <v>1312</v>
      </c>
      <c r="D114" s="308" t="s">
        <v>1510</v>
      </c>
      <c r="E114" s="306" t="s">
        <v>1511</v>
      </c>
      <c r="F114" s="310">
        <v>0.08</v>
      </c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>
        <v>62352.494400000003</v>
      </c>
      <c r="W114" s="307"/>
      <c r="X114" s="307"/>
      <c r="Y114" s="307"/>
      <c r="Z114" s="307">
        <v>62352.494400000003</v>
      </c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>
        <v>62352.494400000003</v>
      </c>
      <c r="AK114" s="307">
        <v>0</v>
      </c>
      <c r="AL114" s="307">
        <v>-62352.494400000003</v>
      </c>
      <c r="AM114" s="307"/>
      <c r="AN114" s="307" t="e">
        <v>#REF!</v>
      </c>
      <c r="AO114" s="307" t="e">
        <v>#REF!</v>
      </c>
      <c r="AP114" s="307" t="e">
        <v>#REF!</v>
      </c>
      <c r="AQ114" s="307" t="e">
        <v>#REF!</v>
      </c>
      <c r="AR114" s="307" t="e">
        <v>#REF!</v>
      </c>
      <c r="AS114" s="307" t="e">
        <v>#REF!</v>
      </c>
      <c r="AT114" s="307" t="e">
        <v>#REF!</v>
      </c>
      <c r="AU114" s="307" t="e">
        <v>#REF!</v>
      </c>
      <c r="AV114" s="307" t="e">
        <v>#REF!</v>
      </c>
      <c r="AW114" s="307" t="e">
        <v>#REF!</v>
      </c>
      <c r="AX114" s="307" t="e">
        <v>#REF!</v>
      </c>
      <c r="AY114" s="307" t="e">
        <v>#REF!</v>
      </c>
      <c r="AZ114" s="307" t="e">
        <v>#REF!</v>
      </c>
      <c r="BA114" s="307" t="e">
        <v>#REF!</v>
      </c>
      <c r="BB114" s="307" t="e">
        <v>#REF!</v>
      </c>
      <c r="BC114" s="307" t="e">
        <v>#REF!</v>
      </c>
      <c r="BD114" s="307" t="e">
        <v>#REF!</v>
      </c>
      <c r="BE114" s="307" t="e">
        <v>#REF!</v>
      </c>
      <c r="BF114" s="307" t="e">
        <v>#REF!</v>
      </c>
      <c r="BG114" s="307" t="e">
        <v>#REF!</v>
      </c>
    </row>
    <row r="115" spans="1:59" customFormat="1" ht="15.6" x14ac:dyDescent="0.3">
      <c r="A115" s="294"/>
      <c r="B115" s="340">
        <f t="shared" si="3"/>
        <v>7490</v>
      </c>
      <c r="C115" t="s">
        <v>1312</v>
      </c>
      <c r="D115" s="308" t="s">
        <v>1512</v>
      </c>
      <c r="E115" s="306" t="s">
        <v>1513</v>
      </c>
      <c r="F115" s="310">
        <v>0.08</v>
      </c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>
        <v>751331.3120000005</v>
      </c>
      <c r="W115" s="307"/>
      <c r="X115" s="307"/>
      <c r="Y115" s="307"/>
      <c r="Z115" s="307">
        <v>751331.3120000005</v>
      </c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>
        <v>751331.3120000005</v>
      </c>
      <c r="AK115" s="307">
        <v>0</v>
      </c>
      <c r="AL115" s="307">
        <v>-751331.3120000005</v>
      </c>
      <c r="AM115" s="307"/>
      <c r="AN115" s="307" t="e">
        <v>#REF!</v>
      </c>
      <c r="AO115" s="307" t="e">
        <v>#REF!</v>
      </c>
      <c r="AP115" s="307" t="e">
        <v>#REF!</v>
      </c>
      <c r="AQ115" s="307" t="e">
        <v>#REF!</v>
      </c>
      <c r="AR115" s="307" t="e">
        <v>#REF!</v>
      </c>
      <c r="AS115" s="307" t="e">
        <v>#REF!</v>
      </c>
      <c r="AT115" s="307" t="e">
        <v>#REF!</v>
      </c>
      <c r="AU115" s="307" t="e">
        <v>#REF!</v>
      </c>
      <c r="AV115" s="307" t="e">
        <v>#REF!</v>
      </c>
      <c r="AW115" s="307" t="e">
        <v>#REF!</v>
      </c>
      <c r="AX115" s="307" t="e">
        <v>#REF!</v>
      </c>
      <c r="AY115" s="307" t="e">
        <v>#REF!</v>
      </c>
      <c r="AZ115" s="307" t="e">
        <v>#REF!</v>
      </c>
      <c r="BA115" s="307" t="e">
        <v>#REF!</v>
      </c>
      <c r="BB115" s="307" t="e">
        <v>#REF!</v>
      </c>
      <c r="BC115" s="307" t="e">
        <v>#REF!</v>
      </c>
      <c r="BD115" s="307" t="e">
        <v>#REF!</v>
      </c>
      <c r="BE115" s="307" t="e">
        <v>#REF!</v>
      </c>
      <c r="BF115" s="307" t="e">
        <v>#REF!</v>
      </c>
      <c r="BG115" s="307" t="e">
        <v>#REF!</v>
      </c>
    </row>
    <row r="116" spans="1:59" customFormat="1" ht="15.6" x14ac:dyDescent="0.3">
      <c r="A116" s="294"/>
      <c r="B116" s="340">
        <f t="shared" si="3"/>
        <v>8510</v>
      </c>
      <c r="C116" t="s">
        <v>569</v>
      </c>
      <c r="D116" s="308" t="s">
        <v>1514</v>
      </c>
      <c r="E116" s="306" t="s">
        <v>1515</v>
      </c>
      <c r="F116" s="310">
        <v>0.08</v>
      </c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>
        <v>92935.280799999979</v>
      </c>
      <c r="W116" s="307"/>
      <c r="X116" s="307"/>
      <c r="Y116" s="307"/>
      <c r="Z116" s="307">
        <v>92935.280799999979</v>
      </c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>
        <v>92935.280799999979</v>
      </c>
      <c r="AK116" s="307">
        <v>0</v>
      </c>
      <c r="AL116" s="307">
        <v>-92935.280799999979</v>
      </c>
      <c r="AM116" s="307"/>
      <c r="AN116" s="307" t="e">
        <v>#REF!</v>
      </c>
      <c r="AO116" s="307" t="e">
        <v>#REF!</v>
      </c>
      <c r="AP116" s="307" t="e">
        <v>#REF!</v>
      </c>
      <c r="AQ116" s="307" t="e">
        <v>#REF!</v>
      </c>
      <c r="AR116" s="307" t="e">
        <v>#REF!</v>
      </c>
      <c r="AS116" s="307" t="e">
        <v>#REF!</v>
      </c>
      <c r="AT116" s="307" t="e">
        <v>#REF!</v>
      </c>
      <c r="AU116" s="307" t="e">
        <v>#REF!</v>
      </c>
      <c r="AV116" s="307" t="e">
        <v>#REF!</v>
      </c>
      <c r="AW116" s="307" t="e">
        <v>#REF!</v>
      </c>
      <c r="AX116" s="307" t="e">
        <v>#REF!</v>
      </c>
      <c r="AY116" s="307" t="e">
        <v>#REF!</v>
      </c>
      <c r="AZ116" s="307" t="e">
        <v>#REF!</v>
      </c>
      <c r="BA116" s="307" t="e">
        <v>#REF!</v>
      </c>
      <c r="BB116" s="307" t="e">
        <v>#REF!</v>
      </c>
      <c r="BC116" s="307" t="e">
        <v>#REF!</v>
      </c>
      <c r="BD116" s="307" t="e">
        <v>#REF!</v>
      </c>
      <c r="BE116" s="307" t="e">
        <v>#REF!</v>
      </c>
      <c r="BF116" s="307" t="e">
        <v>#REF!</v>
      </c>
      <c r="BG116" s="307" t="e">
        <v>#REF!</v>
      </c>
    </row>
    <row r="117" spans="1:59" customFormat="1" ht="15.6" x14ac:dyDescent="0.3">
      <c r="A117" s="294"/>
      <c r="B117" s="340">
        <f t="shared" si="3"/>
        <v>7020</v>
      </c>
      <c r="C117" t="s">
        <v>1300</v>
      </c>
      <c r="D117" s="308" t="s">
        <v>1516</v>
      </c>
      <c r="E117" s="306" t="s">
        <v>1517</v>
      </c>
      <c r="F117" s="310">
        <v>0.08</v>
      </c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>
        <v>23593.582399999999</v>
      </c>
      <c r="W117" s="307"/>
      <c r="X117" s="307"/>
      <c r="Y117" s="307"/>
      <c r="Z117" s="307">
        <v>23593.582399999999</v>
      </c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>
        <v>23593.582399999999</v>
      </c>
      <c r="AK117" s="307">
        <v>0</v>
      </c>
      <c r="AL117" s="307">
        <v>-23593.582399999999</v>
      </c>
      <c r="AM117" s="307"/>
      <c r="AN117" s="307" t="e">
        <v>#REF!</v>
      </c>
      <c r="AO117" s="307" t="e">
        <v>#REF!</v>
      </c>
      <c r="AP117" s="307" t="e">
        <v>#REF!</v>
      </c>
      <c r="AQ117" s="307" t="e">
        <v>#REF!</v>
      </c>
      <c r="AR117" s="307" t="e">
        <v>#REF!</v>
      </c>
      <c r="AS117" s="307" t="e">
        <v>#REF!</v>
      </c>
      <c r="AT117" s="307" t="e">
        <v>#REF!</v>
      </c>
      <c r="AU117" s="307" t="e">
        <v>#REF!</v>
      </c>
      <c r="AV117" s="307" t="e">
        <v>#REF!</v>
      </c>
      <c r="AW117" s="307" t="e">
        <v>#REF!</v>
      </c>
      <c r="AX117" s="307" t="e">
        <v>#REF!</v>
      </c>
      <c r="AY117" s="307" t="e">
        <v>#REF!</v>
      </c>
      <c r="AZ117" s="307" t="e">
        <v>#REF!</v>
      </c>
      <c r="BA117" s="307" t="e">
        <v>#REF!</v>
      </c>
      <c r="BB117" s="307" t="e">
        <v>#REF!</v>
      </c>
      <c r="BC117" s="307" t="e">
        <v>#REF!</v>
      </c>
      <c r="BD117" s="307" t="e">
        <v>#REF!</v>
      </c>
      <c r="BE117" s="307" t="e">
        <v>#REF!</v>
      </c>
      <c r="BF117" s="307" t="e">
        <v>#REF!</v>
      </c>
      <c r="BG117" s="307" t="e">
        <v>#REF!</v>
      </c>
    </row>
    <row r="118" spans="1:59" customFormat="1" ht="15.6" x14ac:dyDescent="0.3">
      <c r="A118" s="294"/>
      <c r="B118" s="340">
        <f t="shared" si="3"/>
        <v>8430</v>
      </c>
      <c r="C118" t="s">
        <v>564</v>
      </c>
      <c r="D118" s="308" t="s">
        <v>1518</v>
      </c>
      <c r="E118" s="306" t="s">
        <v>1519</v>
      </c>
      <c r="F118" s="310">
        <v>0.08</v>
      </c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>
        <v>100174.78320000002</v>
      </c>
      <c r="W118" s="307"/>
      <c r="X118" s="307"/>
      <c r="Y118" s="307"/>
      <c r="Z118" s="307">
        <v>100174.78320000002</v>
      </c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>
        <v>100174.78320000002</v>
      </c>
      <c r="AK118" s="307">
        <v>0</v>
      </c>
      <c r="AL118" s="307">
        <v>-100174.78320000002</v>
      </c>
      <c r="AM118" s="307"/>
      <c r="AN118" s="307" t="e">
        <v>#REF!</v>
      </c>
      <c r="AO118" s="307" t="e">
        <v>#REF!</v>
      </c>
      <c r="AP118" s="307" t="e">
        <v>#REF!</v>
      </c>
      <c r="AQ118" s="307" t="e">
        <v>#REF!</v>
      </c>
      <c r="AR118" s="307" t="e">
        <v>#REF!</v>
      </c>
      <c r="AS118" s="307" t="e">
        <v>#REF!</v>
      </c>
      <c r="AT118" s="307" t="e">
        <v>#REF!</v>
      </c>
      <c r="AU118" s="307" t="e">
        <v>#REF!</v>
      </c>
      <c r="AV118" s="307" t="e">
        <v>#REF!</v>
      </c>
      <c r="AW118" s="307" t="e">
        <v>#REF!</v>
      </c>
      <c r="AX118" s="307" t="e">
        <v>#REF!</v>
      </c>
      <c r="AY118" s="307" t="e">
        <v>#REF!</v>
      </c>
      <c r="AZ118" s="307" t="e">
        <v>#REF!</v>
      </c>
      <c r="BA118" s="307" t="e">
        <v>#REF!</v>
      </c>
      <c r="BB118" s="307" t="e">
        <v>#REF!</v>
      </c>
      <c r="BC118" s="307" t="e">
        <v>#REF!</v>
      </c>
      <c r="BD118" s="307" t="e">
        <v>#REF!</v>
      </c>
      <c r="BE118" s="307" t="e">
        <v>#REF!</v>
      </c>
      <c r="BF118" s="307" t="e">
        <v>#REF!</v>
      </c>
      <c r="BG118" s="307" t="e">
        <v>#REF!</v>
      </c>
    </row>
    <row r="119" spans="1:59" customFormat="1" ht="15.6" x14ac:dyDescent="0.3">
      <c r="A119" s="294"/>
      <c r="B119" s="340">
        <f t="shared" si="3"/>
        <v>8560</v>
      </c>
      <c r="C119" t="s">
        <v>571</v>
      </c>
      <c r="D119" s="308" t="s">
        <v>1520</v>
      </c>
      <c r="E119" s="306" t="s">
        <v>1521</v>
      </c>
      <c r="F119" s="310">
        <v>0.08</v>
      </c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>
        <v>149094.72399999999</v>
      </c>
      <c r="W119" s="307"/>
      <c r="X119" s="307"/>
      <c r="Y119" s="307"/>
      <c r="Z119" s="307">
        <v>149094.72399999999</v>
      </c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>
        <v>149094.72399999999</v>
      </c>
      <c r="AK119" s="307">
        <v>0</v>
      </c>
      <c r="AL119" s="307">
        <v>-149094.72399999999</v>
      </c>
      <c r="AM119" s="307"/>
      <c r="AN119" s="307" t="e">
        <v>#REF!</v>
      </c>
      <c r="AO119" s="307" t="e">
        <v>#REF!</v>
      </c>
      <c r="AP119" s="307" t="e">
        <v>#REF!</v>
      </c>
      <c r="AQ119" s="307" t="e">
        <v>#REF!</v>
      </c>
      <c r="AR119" s="307" t="e">
        <v>#REF!</v>
      </c>
      <c r="AS119" s="307" t="e">
        <v>#REF!</v>
      </c>
      <c r="AT119" s="307" t="e">
        <v>#REF!</v>
      </c>
      <c r="AU119" s="307" t="e">
        <v>#REF!</v>
      </c>
      <c r="AV119" s="307" t="e">
        <v>#REF!</v>
      </c>
      <c r="AW119" s="307" t="e">
        <v>#REF!</v>
      </c>
      <c r="AX119" s="307" t="e">
        <v>#REF!</v>
      </c>
      <c r="AY119" s="307" t="e">
        <v>#REF!</v>
      </c>
      <c r="AZ119" s="307" t="e">
        <v>#REF!</v>
      </c>
      <c r="BA119" s="307" t="e">
        <v>#REF!</v>
      </c>
      <c r="BB119" s="307" t="e">
        <v>#REF!</v>
      </c>
      <c r="BC119" s="307" t="e">
        <v>#REF!</v>
      </c>
      <c r="BD119" s="307" t="e">
        <v>#REF!</v>
      </c>
      <c r="BE119" s="307" t="e">
        <v>#REF!</v>
      </c>
      <c r="BF119" s="307" t="e">
        <v>#REF!</v>
      </c>
      <c r="BG119" s="307" t="e">
        <v>#REF!</v>
      </c>
    </row>
    <row r="120" spans="1:59" customFormat="1" ht="15.6" x14ac:dyDescent="0.3">
      <c r="A120" s="294"/>
      <c r="B120" s="340">
        <f t="shared" si="3"/>
        <v>8650</v>
      </c>
      <c r="C120" t="s">
        <v>577</v>
      </c>
      <c r="D120" s="308" t="s">
        <v>1522</v>
      </c>
      <c r="E120" s="306" t="s">
        <v>1523</v>
      </c>
      <c r="F120" s="310">
        <v>0.08</v>
      </c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>
        <v>59758.544000000002</v>
      </c>
      <c r="W120" s="307"/>
      <c r="X120" s="307"/>
      <c r="Y120" s="307"/>
      <c r="Z120" s="307">
        <v>59758.544000000002</v>
      </c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>
        <v>59758.544000000002</v>
      </c>
      <c r="AK120" s="307">
        <v>0</v>
      </c>
      <c r="AL120" s="307">
        <v>-59758.544000000002</v>
      </c>
      <c r="AM120" s="307"/>
      <c r="AN120" s="307" t="e">
        <v>#REF!</v>
      </c>
      <c r="AO120" s="307" t="e">
        <v>#REF!</v>
      </c>
      <c r="AP120" s="307" t="e">
        <v>#REF!</v>
      </c>
      <c r="AQ120" s="307" t="e">
        <v>#REF!</v>
      </c>
      <c r="AR120" s="307" t="e">
        <v>#REF!</v>
      </c>
      <c r="AS120" s="307" t="e">
        <v>#REF!</v>
      </c>
      <c r="AT120" s="307" t="e">
        <v>#REF!</v>
      </c>
      <c r="AU120" s="307" t="e">
        <v>#REF!</v>
      </c>
      <c r="AV120" s="307" t="e">
        <v>#REF!</v>
      </c>
      <c r="AW120" s="307" t="e">
        <v>#REF!</v>
      </c>
      <c r="AX120" s="307" t="e">
        <v>#REF!</v>
      </c>
      <c r="AY120" s="307" t="e">
        <v>#REF!</v>
      </c>
      <c r="AZ120" s="307" t="e">
        <v>#REF!</v>
      </c>
      <c r="BA120" s="307" t="e">
        <v>#REF!</v>
      </c>
      <c r="BB120" s="307" t="e">
        <v>#REF!</v>
      </c>
      <c r="BC120" s="307" t="e">
        <v>#REF!</v>
      </c>
      <c r="BD120" s="307" t="e">
        <v>#REF!</v>
      </c>
      <c r="BE120" s="307" t="e">
        <v>#REF!</v>
      </c>
      <c r="BF120" s="307" t="e">
        <v>#REF!</v>
      </c>
      <c r="BG120" s="307" t="e">
        <v>#REF!</v>
      </c>
    </row>
    <row r="121" spans="1:59" customFormat="1" ht="15.6" x14ac:dyDescent="0.3">
      <c r="A121" s="294"/>
      <c r="B121" s="340">
        <f t="shared" si="3"/>
        <v>8470</v>
      </c>
      <c r="C121" t="s">
        <v>1316</v>
      </c>
      <c r="D121" s="308" t="s">
        <v>1524</v>
      </c>
      <c r="E121" s="306" t="s">
        <v>1525</v>
      </c>
      <c r="F121" s="310">
        <v>0.08</v>
      </c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>
        <v>25050.270400000001</v>
      </c>
      <c r="W121" s="307"/>
      <c r="X121" s="307"/>
      <c r="Y121" s="307"/>
      <c r="Z121" s="307">
        <v>25050.270400000001</v>
      </c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>
        <v>25050.270400000001</v>
      </c>
      <c r="AK121" s="307">
        <v>0</v>
      </c>
      <c r="AL121" s="307">
        <v>-25050.270400000001</v>
      </c>
      <c r="AM121" s="307"/>
      <c r="AN121" s="307" t="e">
        <v>#REF!</v>
      </c>
      <c r="AO121" s="307" t="e">
        <v>#REF!</v>
      </c>
      <c r="AP121" s="307" t="e">
        <v>#REF!</v>
      </c>
      <c r="AQ121" s="307" t="e">
        <v>#REF!</v>
      </c>
      <c r="AR121" s="307" t="e">
        <v>#REF!</v>
      </c>
      <c r="AS121" s="307" t="e">
        <v>#REF!</v>
      </c>
      <c r="AT121" s="307" t="e">
        <v>#REF!</v>
      </c>
      <c r="AU121" s="307" t="e">
        <v>#REF!</v>
      </c>
      <c r="AV121" s="307" t="e">
        <v>#REF!</v>
      </c>
      <c r="AW121" s="307" t="e">
        <v>#REF!</v>
      </c>
      <c r="AX121" s="307" t="e">
        <v>#REF!</v>
      </c>
      <c r="AY121" s="307" t="e">
        <v>#REF!</v>
      </c>
      <c r="AZ121" s="307" t="e">
        <v>#REF!</v>
      </c>
      <c r="BA121" s="307" t="e">
        <v>#REF!</v>
      </c>
      <c r="BB121" s="307" t="e">
        <v>#REF!</v>
      </c>
      <c r="BC121" s="307" t="e">
        <v>#REF!</v>
      </c>
      <c r="BD121" s="307" t="e">
        <v>#REF!</v>
      </c>
      <c r="BE121" s="307" t="e">
        <v>#REF!</v>
      </c>
      <c r="BF121" s="307" t="e">
        <v>#REF!</v>
      </c>
      <c r="BG121" s="307" t="e">
        <v>#REF!</v>
      </c>
    </row>
    <row r="122" spans="1:59" customFormat="1" ht="15.6" x14ac:dyDescent="0.3">
      <c r="A122" s="294"/>
      <c r="B122" s="340">
        <f t="shared" si="3"/>
        <v>8650</v>
      </c>
      <c r="C122" t="s">
        <v>577</v>
      </c>
      <c r="D122" s="308" t="s">
        <v>1526</v>
      </c>
      <c r="E122" s="306" t="s">
        <v>1527</v>
      </c>
      <c r="F122" s="310">
        <v>0.08</v>
      </c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>
        <v>23884.0144</v>
      </c>
      <c r="W122" s="307"/>
      <c r="X122" s="307"/>
      <c r="Y122" s="307"/>
      <c r="Z122" s="307">
        <v>23884.0144</v>
      </c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>
        <v>23884.0144</v>
      </c>
      <c r="AK122" s="307">
        <v>0</v>
      </c>
      <c r="AL122" s="307">
        <v>-23884.0144</v>
      </c>
      <c r="AM122" s="307"/>
      <c r="AN122" s="307" t="e">
        <v>#REF!</v>
      </c>
      <c r="AO122" s="307" t="e">
        <v>#REF!</v>
      </c>
      <c r="AP122" s="307" t="e">
        <v>#REF!</v>
      </c>
      <c r="AQ122" s="307" t="e">
        <v>#REF!</v>
      </c>
      <c r="AR122" s="307" t="e">
        <v>#REF!</v>
      </c>
      <c r="AS122" s="307" t="e">
        <v>#REF!</v>
      </c>
      <c r="AT122" s="307" t="e">
        <v>#REF!</v>
      </c>
      <c r="AU122" s="307" t="e">
        <v>#REF!</v>
      </c>
      <c r="AV122" s="307" t="e">
        <v>#REF!</v>
      </c>
      <c r="AW122" s="307" t="e">
        <v>#REF!</v>
      </c>
      <c r="AX122" s="307" t="e">
        <v>#REF!</v>
      </c>
      <c r="AY122" s="307" t="e">
        <v>#REF!</v>
      </c>
      <c r="AZ122" s="307" t="e">
        <v>#REF!</v>
      </c>
      <c r="BA122" s="307" t="e">
        <v>#REF!</v>
      </c>
      <c r="BB122" s="307" t="e">
        <v>#REF!</v>
      </c>
      <c r="BC122" s="307" t="e">
        <v>#REF!</v>
      </c>
      <c r="BD122" s="307" t="e">
        <v>#REF!</v>
      </c>
      <c r="BE122" s="307" t="e">
        <v>#REF!</v>
      </c>
      <c r="BF122" s="307" t="e">
        <v>#REF!</v>
      </c>
      <c r="BG122" s="307" t="e">
        <v>#REF!</v>
      </c>
    </row>
    <row r="123" spans="1:59" customFormat="1" ht="15.6" x14ac:dyDescent="0.3">
      <c r="A123" s="294"/>
      <c r="B123" s="340">
        <f t="shared" si="3"/>
        <v>8650</v>
      </c>
      <c r="C123" t="s">
        <v>577</v>
      </c>
      <c r="D123" s="308" t="s">
        <v>1528</v>
      </c>
      <c r="E123" s="306" t="s">
        <v>1529</v>
      </c>
      <c r="F123" s="310">
        <v>0.08</v>
      </c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>
        <v>64604.757600000012</v>
      </c>
      <c r="W123" s="307"/>
      <c r="X123" s="307"/>
      <c r="Y123" s="307"/>
      <c r="Z123" s="307">
        <v>64604.757600000012</v>
      </c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>
        <v>64604.757600000012</v>
      </c>
      <c r="AK123" s="307">
        <v>0</v>
      </c>
      <c r="AL123" s="307">
        <v>-64604.757600000012</v>
      </c>
      <c r="AM123" s="307"/>
      <c r="AN123" s="307" t="e">
        <v>#REF!</v>
      </c>
      <c r="AO123" s="307" t="e">
        <v>#REF!</v>
      </c>
      <c r="AP123" s="307" t="e">
        <v>#REF!</v>
      </c>
      <c r="AQ123" s="307" t="e">
        <v>#REF!</v>
      </c>
      <c r="AR123" s="307" t="e">
        <v>#REF!</v>
      </c>
      <c r="AS123" s="307" t="e">
        <v>#REF!</v>
      </c>
      <c r="AT123" s="307" t="e">
        <v>#REF!</v>
      </c>
      <c r="AU123" s="307" t="e">
        <v>#REF!</v>
      </c>
      <c r="AV123" s="307" t="e">
        <v>#REF!</v>
      </c>
      <c r="AW123" s="307" t="e">
        <v>#REF!</v>
      </c>
      <c r="AX123" s="307" t="e">
        <v>#REF!</v>
      </c>
      <c r="AY123" s="307" t="e">
        <v>#REF!</v>
      </c>
      <c r="AZ123" s="307" t="e">
        <v>#REF!</v>
      </c>
      <c r="BA123" s="307" t="e">
        <v>#REF!</v>
      </c>
      <c r="BB123" s="307" t="e">
        <v>#REF!</v>
      </c>
      <c r="BC123" s="307" t="e">
        <v>#REF!</v>
      </c>
      <c r="BD123" s="307" t="e">
        <v>#REF!</v>
      </c>
      <c r="BE123" s="307" t="e">
        <v>#REF!</v>
      </c>
      <c r="BF123" s="307" t="e">
        <v>#REF!</v>
      </c>
      <c r="BG123" s="307" t="e">
        <v>#REF!</v>
      </c>
    </row>
    <row r="124" spans="1:59" customFormat="1" ht="15.6" x14ac:dyDescent="0.3">
      <c r="A124" s="294"/>
      <c r="B124" s="340">
        <f t="shared" si="3"/>
        <v>8650</v>
      </c>
      <c r="C124" t="s">
        <v>577</v>
      </c>
      <c r="D124" s="308" t="s">
        <v>1530</v>
      </c>
      <c r="E124" s="306" t="s">
        <v>1531</v>
      </c>
      <c r="F124" s="310">
        <v>0.08</v>
      </c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>
        <v>248366.31359999996</v>
      </c>
      <c r="W124" s="307"/>
      <c r="X124" s="307"/>
      <c r="Y124" s="307"/>
      <c r="Z124" s="307">
        <v>248366.31359999996</v>
      </c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>
        <v>248366.31359999996</v>
      </c>
      <c r="AK124" s="307"/>
      <c r="AL124" s="307">
        <v>-248366.31359999996</v>
      </c>
      <c r="AM124" s="307"/>
      <c r="AN124" s="307" t="e">
        <v>#REF!</v>
      </c>
      <c r="AO124" s="307" t="e">
        <v>#REF!</v>
      </c>
      <c r="AP124" s="307" t="e">
        <v>#REF!</v>
      </c>
      <c r="AQ124" s="307" t="e">
        <v>#REF!</v>
      </c>
      <c r="AR124" s="307" t="e">
        <v>#REF!</v>
      </c>
      <c r="AS124" s="307" t="e">
        <v>#REF!</v>
      </c>
      <c r="AT124" s="307" t="e">
        <v>#REF!</v>
      </c>
      <c r="AU124" s="307" t="e">
        <v>#REF!</v>
      </c>
      <c r="AV124" s="307" t="e">
        <v>#REF!</v>
      </c>
      <c r="AW124" s="307" t="e">
        <v>#REF!</v>
      </c>
      <c r="AX124" s="307" t="e">
        <v>#REF!</v>
      </c>
      <c r="AY124" s="307" t="e">
        <v>#REF!</v>
      </c>
      <c r="AZ124" s="307" t="e">
        <v>#REF!</v>
      </c>
      <c r="BA124" s="307" t="e">
        <v>#REF!</v>
      </c>
      <c r="BB124" s="307" t="e">
        <v>#REF!</v>
      </c>
      <c r="BC124" s="307" t="e">
        <v>#REF!</v>
      </c>
      <c r="BD124" s="307" t="e">
        <v>#REF!</v>
      </c>
      <c r="BE124" s="307" t="e">
        <v>#REF!</v>
      </c>
      <c r="BF124" s="307" t="e">
        <v>#REF!</v>
      </c>
      <c r="BG124" s="307" t="e">
        <v>#REF!</v>
      </c>
    </row>
    <row r="125" spans="1:59" customFormat="1" ht="15.6" x14ac:dyDescent="0.3">
      <c r="A125" s="294"/>
      <c r="B125" s="340">
        <f t="shared" si="3"/>
        <v>8650</v>
      </c>
      <c r="C125" t="s">
        <v>577</v>
      </c>
      <c r="D125" s="308" t="s">
        <v>1532</v>
      </c>
      <c r="E125" s="306" t="s">
        <v>1533</v>
      </c>
      <c r="F125" s="310">
        <v>0.08</v>
      </c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>
        <v>23653.127200000003</v>
      </c>
      <c r="W125" s="307"/>
      <c r="X125" s="307"/>
      <c r="Y125" s="307"/>
      <c r="Z125" s="307">
        <v>23653.127200000003</v>
      </c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>
        <v>23653.127200000003</v>
      </c>
      <c r="AK125" s="307"/>
      <c r="AL125" s="307">
        <v>-23653.127200000003</v>
      </c>
      <c r="AM125" s="307"/>
      <c r="AN125" s="307" t="e">
        <v>#REF!</v>
      </c>
      <c r="AO125" s="307" t="e">
        <v>#REF!</v>
      </c>
      <c r="AP125" s="307" t="e">
        <v>#REF!</v>
      </c>
      <c r="AQ125" s="307" t="e">
        <v>#REF!</v>
      </c>
      <c r="AR125" s="307" t="e">
        <v>#REF!</v>
      </c>
      <c r="AS125" s="307" t="e">
        <v>#REF!</v>
      </c>
      <c r="AT125" s="307" t="e">
        <v>#REF!</v>
      </c>
      <c r="AU125" s="307" t="e">
        <v>#REF!</v>
      </c>
      <c r="AV125" s="307" t="e">
        <v>#REF!</v>
      </c>
      <c r="AW125" s="307" t="e">
        <v>#REF!</v>
      </c>
      <c r="AX125" s="307" t="e">
        <v>#REF!</v>
      </c>
      <c r="AY125" s="307" t="e">
        <v>#REF!</v>
      </c>
      <c r="AZ125" s="307" t="e">
        <v>#REF!</v>
      </c>
      <c r="BA125" s="307" t="e">
        <v>#REF!</v>
      </c>
      <c r="BB125" s="307" t="e">
        <v>#REF!</v>
      </c>
      <c r="BC125" s="307" t="e">
        <v>#REF!</v>
      </c>
      <c r="BD125" s="307" t="e">
        <v>#REF!</v>
      </c>
      <c r="BE125" s="307" t="e">
        <v>#REF!</v>
      </c>
      <c r="BF125" s="307" t="e">
        <v>#REF!</v>
      </c>
      <c r="BG125" s="307" t="e">
        <v>#REF!</v>
      </c>
    </row>
    <row r="126" spans="1:59" customFormat="1" ht="15.6" x14ac:dyDescent="0.3">
      <c r="A126" s="294"/>
      <c r="B126" s="340">
        <f t="shared" si="3"/>
        <v>8650</v>
      </c>
      <c r="C126" t="s">
        <v>577</v>
      </c>
      <c r="D126" s="308" t="s">
        <v>1534</v>
      </c>
      <c r="E126" s="306" t="s">
        <v>1535</v>
      </c>
      <c r="F126" s="310">
        <v>0.08</v>
      </c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>
        <v>39964.571199999998</v>
      </c>
      <c r="W126" s="307"/>
      <c r="X126" s="307"/>
      <c r="Y126" s="307"/>
      <c r="Z126" s="307">
        <v>39964.571199999998</v>
      </c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>
        <v>39964.571199999998</v>
      </c>
      <c r="AK126" s="307">
        <v>0</v>
      </c>
      <c r="AL126" s="307">
        <v>-39964.571199999998</v>
      </c>
      <c r="AM126" s="307"/>
      <c r="AN126" s="307" t="e">
        <v>#REF!</v>
      </c>
      <c r="AO126" s="307" t="e">
        <v>#REF!</v>
      </c>
      <c r="AP126" s="307" t="e">
        <v>#REF!</v>
      </c>
      <c r="AQ126" s="307" t="e">
        <v>#REF!</v>
      </c>
      <c r="AR126" s="307" t="e">
        <v>#REF!</v>
      </c>
      <c r="AS126" s="307" t="e">
        <v>#REF!</v>
      </c>
      <c r="AT126" s="307" t="e">
        <v>#REF!</v>
      </c>
      <c r="AU126" s="307" t="e">
        <v>#REF!</v>
      </c>
      <c r="AV126" s="307" t="e">
        <v>#REF!</v>
      </c>
      <c r="AW126" s="307" t="e">
        <v>#REF!</v>
      </c>
      <c r="AX126" s="307" t="e">
        <v>#REF!</v>
      </c>
      <c r="AY126" s="307" t="e">
        <v>#REF!</v>
      </c>
      <c r="AZ126" s="307" t="e">
        <v>#REF!</v>
      </c>
      <c r="BA126" s="307" t="e">
        <v>#REF!</v>
      </c>
      <c r="BB126" s="307" t="e">
        <v>#REF!</v>
      </c>
      <c r="BC126" s="307" t="e">
        <v>#REF!</v>
      </c>
      <c r="BD126" s="307" t="e">
        <v>#REF!</v>
      </c>
      <c r="BE126" s="307" t="e">
        <v>#REF!</v>
      </c>
      <c r="BF126" s="307" t="e">
        <v>#REF!</v>
      </c>
      <c r="BG126" s="307" t="e">
        <v>#REF!</v>
      </c>
    </row>
    <row r="127" spans="1:59" customFormat="1" ht="15.6" x14ac:dyDescent="0.3">
      <c r="A127" s="294"/>
      <c r="B127" s="340">
        <f t="shared" si="3"/>
        <v>8620</v>
      </c>
      <c r="C127" t="s">
        <v>574</v>
      </c>
      <c r="D127" s="308" t="s">
        <v>1536</v>
      </c>
      <c r="E127" s="306" t="s">
        <v>1537</v>
      </c>
      <c r="F127" s="310">
        <v>0.08</v>
      </c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>
        <v>18387.703999999998</v>
      </c>
      <c r="W127" s="307"/>
      <c r="X127" s="307"/>
      <c r="Y127" s="307"/>
      <c r="Z127" s="307">
        <v>18387.703999999998</v>
      </c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>
        <v>18387.703999999998</v>
      </c>
      <c r="AK127" s="307">
        <v>0</v>
      </c>
      <c r="AL127" s="307">
        <v>-18387.703999999998</v>
      </c>
      <c r="AM127" s="307"/>
      <c r="AN127" s="307" t="e">
        <v>#REF!</v>
      </c>
      <c r="AO127" s="307" t="e">
        <v>#REF!</v>
      </c>
      <c r="AP127" s="307" t="e">
        <v>#REF!</v>
      </c>
      <c r="AQ127" s="307" t="e">
        <v>#REF!</v>
      </c>
      <c r="AR127" s="307" t="e">
        <v>#REF!</v>
      </c>
      <c r="AS127" s="307" t="e">
        <v>#REF!</v>
      </c>
      <c r="AT127" s="307" t="e">
        <v>#REF!</v>
      </c>
      <c r="AU127" s="307" t="e">
        <v>#REF!</v>
      </c>
      <c r="AV127" s="307" t="e">
        <v>#REF!</v>
      </c>
      <c r="AW127" s="307" t="e">
        <v>#REF!</v>
      </c>
      <c r="AX127" s="307" t="e">
        <v>#REF!</v>
      </c>
      <c r="AY127" s="307" t="e">
        <v>#REF!</v>
      </c>
      <c r="AZ127" s="307" t="e">
        <v>#REF!</v>
      </c>
      <c r="BA127" s="307" t="e">
        <v>#REF!</v>
      </c>
      <c r="BB127" s="307" t="e">
        <v>#REF!</v>
      </c>
      <c r="BC127" s="307" t="e">
        <v>#REF!</v>
      </c>
      <c r="BD127" s="307" t="e">
        <v>#REF!</v>
      </c>
      <c r="BE127" s="307" t="e">
        <v>#REF!</v>
      </c>
      <c r="BF127" s="307" t="e">
        <v>#REF!</v>
      </c>
      <c r="BG127" s="307" t="e">
        <v>#REF!</v>
      </c>
    </row>
    <row r="128" spans="1:59" customFormat="1" ht="15.6" x14ac:dyDescent="0.3">
      <c r="A128" s="294"/>
      <c r="B128" s="340">
        <f t="shared" si="3"/>
        <v>8620</v>
      </c>
      <c r="C128" t="s">
        <v>574</v>
      </c>
      <c r="D128" s="308" t="s">
        <v>1538</v>
      </c>
      <c r="E128" s="306" t="s">
        <v>1539</v>
      </c>
      <c r="F128" s="310">
        <v>0.08</v>
      </c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>
        <v>57914.58479999999</v>
      </c>
      <c r="W128" s="307"/>
      <c r="X128" s="307"/>
      <c r="Y128" s="307"/>
      <c r="Z128" s="307">
        <v>57914.58479999999</v>
      </c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>
        <v>57914.58479999999</v>
      </c>
      <c r="AK128" s="307">
        <v>0</v>
      </c>
      <c r="AL128" s="307">
        <v>-57914.58479999999</v>
      </c>
      <c r="AM128" s="307"/>
      <c r="AN128" s="307" t="e">
        <v>#REF!</v>
      </c>
      <c r="AO128" s="307" t="e">
        <v>#REF!</v>
      </c>
      <c r="AP128" s="307" t="e">
        <v>#REF!</v>
      </c>
      <c r="AQ128" s="307" t="e">
        <v>#REF!</v>
      </c>
      <c r="AR128" s="307" t="e">
        <v>#REF!</v>
      </c>
      <c r="AS128" s="307" t="e">
        <v>#REF!</v>
      </c>
      <c r="AT128" s="307" t="e">
        <v>#REF!</v>
      </c>
      <c r="AU128" s="307" t="e">
        <v>#REF!</v>
      </c>
      <c r="AV128" s="307" t="e">
        <v>#REF!</v>
      </c>
      <c r="AW128" s="307" t="e">
        <v>#REF!</v>
      </c>
      <c r="AX128" s="307" t="e">
        <v>#REF!</v>
      </c>
      <c r="AY128" s="307" t="e">
        <v>#REF!</v>
      </c>
      <c r="AZ128" s="307" t="e">
        <v>#REF!</v>
      </c>
      <c r="BA128" s="307" t="e">
        <v>#REF!</v>
      </c>
      <c r="BB128" s="307" t="e">
        <v>#REF!</v>
      </c>
      <c r="BC128" s="307" t="e">
        <v>#REF!</v>
      </c>
      <c r="BD128" s="307" t="e">
        <v>#REF!</v>
      </c>
      <c r="BE128" s="307" t="e">
        <v>#REF!</v>
      </c>
      <c r="BF128" s="307" t="e">
        <v>#REF!</v>
      </c>
      <c r="BG128" s="307" t="e">
        <v>#REF!</v>
      </c>
    </row>
    <row r="129" spans="1:59" customFormat="1" ht="15.6" x14ac:dyDescent="0.3">
      <c r="A129" s="294"/>
      <c r="B129" s="340">
        <f t="shared" si="3"/>
        <v>8660</v>
      </c>
      <c r="C129" t="s">
        <v>1321</v>
      </c>
      <c r="D129" s="308" t="s">
        <v>1540</v>
      </c>
      <c r="E129" s="306" t="s">
        <v>1541</v>
      </c>
      <c r="F129" s="310">
        <v>0.08</v>
      </c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>
        <v>11.276800000000001</v>
      </c>
      <c r="W129" s="307"/>
      <c r="X129" s="307"/>
      <c r="Y129" s="307"/>
      <c r="Z129" s="307">
        <v>11.276800000000001</v>
      </c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>
        <v>11.276800000000001</v>
      </c>
      <c r="AK129" s="307">
        <v>0</v>
      </c>
      <c r="AL129" s="307">
        <v>-11.276800000000001</v>
      </c>
      <c r="AM129" s="307"/>
      <c r="AN129" s="307" t="e">
        <v>#REF!</v>
      </c>
      <c r="AO129" s="307" t="e">
        <v>#REF!</v>
      </c>
      <c r="AP129" s="307" t="e">
        <v>#REF!</v>
      </c>
      <c r="AQ129" s="307" t="e">
        <v>#REF!</v>
      </c>
      <c r="AR129" s="307" t="e">
        <v>#REF!</v>
      </c>
      <c r="AS129" s="307" t="e">
        <v>#REF!</v>
      </c>
      <c r="AT129" s="307" t="e">
        <v>#REF!</v>
      </c>
      <c r="AU129" s="307" t="e">
        <v>#REF!</v>
      </c>
      <c r="AV129" s="307" t="e">
        <v>#REF!</v>
      </c>
      <c r="AW129" s="307" t="e">
        <v>#REF!</v>
      </c>
      <c r="AX129" s="307" t="e">
        <v>#REF!</v>
      </c>
      <c r="AY129" s="307" t="e">
        <v>#REF!</v>
      </c>
      <c r="AZ129" s="307" t="e">
        <v>#REF!</v>
      </c>
      <c r="BA129" s="307" t="e">
        <v>#REF!</v>
      </c>
      <c r="BB129" s="307" t="e">
        <v>#REF!</v>
      </c>
      <c r="BC129" s="307" t="e">
        <v>#REF!</v>
      </c>
      <c r="BD129" s="307" t="e">
        <v>#REF!</v>
      </c>
      <c r="BE129" s="307" t="e">
        <v>#REF!</v>
      </c>
      <c r="BF129" s="307" t="e">
        <v>#REF!</v>
      </c>
      <c r="BG129" s="307" t="e">
        <v>#REF!</v>
      </c>
    </row>
    <row r="130" spans="1:59" customFormat="1" ht="15.6" x14ac:dyDescent="0.3">
      <c r="A130" s="294"/>
      <c r="B130" s="340">
        <f t="shared" si="3"/>
        <v>8610</v>
      </c>
      <c r="C130" t="s">
        <v>1319</v>
      </c>
      <c r="D130" s="308" t="s">
        <v>1542</v>
      </c>
      <c r="E130" s="306" t="s">
        <v>1543</v>
      </c>
      <c r="F130" s="310">
        <v>0.08</v>
      </c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>
        <v>45988.446400000001</v>
      </c>
      <c r="W130" s="307"/>
      <c r="X130" s="307"/>
      <c r="Y130" s="307"/>
      <c r="Z130" s="307">
        <v>45988.446400000001</v>
      </c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>
        <v>45988.446400000001</v>
      </c>
      <c r="AK130" s="307">
        <v>0</v>
      </c>
      <c r="AL130" s="307">
        <v>-45988.446400000001</v>
      </c>
      <c r="AM130" s="307"/>
      <c r="AN130" s="307" t="e">
        <v>#REF!</v>
      </c>
      <c r="AO130" s="307" t="e">
        <v>#REF!</v>
      </c>
      <c r="AP130" s="307" t="e">
        <v>#REF!</v>
      </c>
      <c r="AQ130" s="307" t="e">
        <v>#REF!</v>
      </c>
      <c r="AR130" s="307" t="e">
        <v>#REF!</v>
      </c>
      <c r="AS130" s="307" t="e">
        <v>#REF!</v>
      </c>
      <c r="AT130" s="307" t="e">
        <v>#REF!</v>
      </c>
      <c r="AU130" s="307" t="e">
        <v>#REF!</v>
      </c>
      <c r="AV130" s="307" t="e">
        <v>#REF!</v>
      </c>
      <c r="AW130" s="307" t="e">
        <v>#REF!</v>
      </c>
      <c r="AX130" s="307" t="e">
        <v>#REF!</v>
      </c>
      <c r="AY130" s="307" t="e">
        <v>#REF!</v>
      </c>
      <c r="AZ130" s="307" t="e">
        <v>#REF!</v>
      </c>
      <c r="BA130" s="307" t="e">
        <v>#REF!</v>
      </c>
      <c r="BB130" s="307" t="e">
        <v>#REF!</v>
      </c>
      <c r="BC130" s="307" t="e">
        <v>#REF!</v>
      </c>
      <c r="BD130" s="307" t="e">
        <v>#REF!</v>
      </c>
      <c r="BE130" s="307" t="e">
        <v>#REF!</v>
      </c>
      <c r="BF130" s="307" t="e">
        <v>#REF!</v>
      </c>
      <c r="BG130" s="307" t="e">
        <v>#REF!</v>
      </c>
    </row>
    <row r="131" spans="1:59" customFormat="1" ht="15.6" x14ac:dyDescent="0.3">
      <c r="A131" s="294"/>
      <c r="B131" s="340">
        <f t="shared" ref="B131:B194" si="4">VALUE(LEFT(C131,4))</f>
        <v>8610</v>
      </c>
      <c r="C131" t="s">
        <v>1319</v>
      </c>
      <c r="D131" s="308" t="s">
        <v>1544</v>
      </c>
      <c r="E131" s="306" t="s">
        <v>1545</v>
      </c>
      <c r="F131" s="310">
        <v>0.08</v>
      </c>
      <c r="G131" s="312"/>
      <c r="H131" s="312"/>
      <c r="I131" s="312"/>
      <c r="J131" s="312"/>
      <c r="K131" s="312"/>
      <c r="L131" s="312"/>
      <c r="M131" s="312"/>
      <c r="N131" s="312"/>
      <c r="O131" s="312"/>
      <c r="P131" s="312"/>
      <c r="Q131" s="312"/>
      <c r="R131" s="312"/>
      <c r="S131" s="312"/>
      <c r="T131" s="312"/>
      <c r="U131" s="312"/>
      <c r="V131" s="307">
        <v>175640.03920000003</v>
      </c>
      <c r="W131" s="312"/>
      <c r="X131" s="312"/>
      <c r="Y131" s="312"/>
      <c r="Z131" s="307">
        <v>175640.03920000003</v>
      </c>
      <c r="AA131" s="312"/>
      <c r="AB131" s="312"/>
      <c r="AC131" s="312"/>
      <c r="AD131" s="312"/>
      <c r="AE131" s="312"/>
      <c r="AF131" s="312"/>
      <c r="AG131" s="312"/>
      <c r="AH131" s="312"/>
      <c r="AI131" s="312"/>
      <c r="AJ131" s="307">
        <v>175640.03920000003</v>
      </c>
      <c r="AK131" s="312"/>
      <c r="AL131" s="307">
        <v>-175640.03920000003</v>
      </c>
      <c r="AM131" s="307"/>
      <c r="AN131" s="307"/>
      <c r="AO131" s="307"/>
      <c r="AP131" s="307"/>
      <c r="AQ131" s="307"/>
      <c r="AR131" s="307"/>
      <c r="AS131" s="307"/>
      <c r="AT131" s="313"/>
      <c r="AU131" s="313"/>
      <c r="AV131" s="313"/>
      <c r="AW131" s="313"/>
      <c r="AX131" s="313"/>
      <c r="AY131" s="313"/>
      <c r="AZ131" s="313"/>
      <c r="BA131" s="313"/>
      <c r="BB131" s="313"/>
      <c r="BC131" s="313"/>
      <c r="BD131" s="313"/>
      <c r="BE131" s="313"/>
      <c r="BF131" s="313"/>
      <c r="BG131" s="313"/>
    </row>
    <row r="132" spans="1:59" customFormat="1" ht="15.6" x14ac:dyDescent="0.3">
      <c r="A132" s="294"/>
      <c r="B132" s="340">
        <f t="shared" si="4"/>
        <v>8650</v>
      </c>
      <c r="C132" t="s">
        <v>577</v>
      </c>
      <c r="D132" s="308" t="s">
        <v>1546</v>
      </c>
      <c r="E132" s="306" t="s">
        <v>1547</v>
      </c>
      <c r="F132" s="310">
        <v>0.08</v>
      </c>
      <c r="G132" s="312"/>
      <c r="H132" s="312"/>
      <c r="I132" s="312"/>
      <c r="J132" s="312"/>
      <c r="K132" s="312"/>
      <c r="L132" s="312"/>
      <c r="M132" s="312"/>
      <c r="N132" s="312"/>
      <c r="O132" s="312"/>
      <c r="P132" s="312"/>
      <c r="Q132" s="312"/>
      <c r="R132" s="312"/>
      <c r="S132" s="312"/>
      <c r="T132" s="312"/>
      <c r="U132" s="312"/>
      <c r="V132" s="307">
        <v>197394.32240000003</v>
      </c>
      <c r="W132" s="312"/>
      <c r="X132" s="312"/>
      <c r="Y132" s="312"/>
      <c r="Z132" s="307">
        <v>197394.32240000003</v>
      </c>
      <c r="AA132" s="312"/>
      <c r="AB132" s="312"/>
      <c r="AC132" s="312"/>
      <c r="AD132" s="312"/>
      <c r="AE132" s="312"/>
      <c r="AF132" s="312"/>
      <c r="AG132" s="312"/>
      <c r="AH132" s="312"/>
      <c r="AI132" s="312"/>
      <c r="AJ132" s="307">
        <v>197394.32240000003</v>
      </c>
      <c r="AK132" s="312"/>
      <c r="AL132" s="307">
        <v>-197394.32240000003</v>
      </c>
      <c r="AM132" s="307"/>
      <c r="AN132" s="307"/>
      <c r="AO132" s="307"/>
      <c r="AP132" s="307"/>
      <c r="AQ132" s="307"/>
      <c r="AR132" s="307"/>
      <c r="AS132" s="307"/>
      <c r="AT132" s="313"/>
      <c r="AU132" s="313"/>
      <c r="AV132" s="313"/>
      <c r="AW132" s="313"/>
      <c r="AX132" s="313"/>
      <c r="AY132" s="313"/>
      <c r="AZ132" s="313"/>
      <c r="BA132" s="313"/>
      <c r="BB132" s="313"/>
      <c r="BC132" s="313"/>
      <c r="BD132" s="313"/>
      <c r="BE132" s="313"/>
      <c r="BF132" s="313"/>
      <c r="BG132" s="313"/>
    </row>
    <row r="133" spans="1:59" customFormat="1" ht="15.6" x14ac:dyDescent="0.3">
      <c r="A133" s="294"/>
      <c r="B133" s="340">
        <f t="shared" si="4"/>
        <v>8700</v>
      </c>
      <c r="C133" t="s">
        <v>581</v>
      </c>
      <c r="D133" s="308" t="s">
        <v>1548</v>
      </c>
      <c r="E133" s="306" t="s">
        <v>1549</v>
      </c>
      <c r="F133" s="310">
        <v>0.08</v>
      </c>
      <c r="G133" s="312"/>
      <c r="H133" s="312"/>
      <c r="I133" s="312"/>
      <c r="J133" s="312"/>
      <c r="K133" s="312"/>
      <c r="L133" s="312"/>
      <c r="M133" s="312"/>
      <c r="N133" s="312"/>
      <c r="O133" s="312"/>
      <c r="P133" s="312"/>
      <c r="Q133" s="312"/>
      <c r="R133" s="312"/>
      <c r="S133" s="312"/>
      <c r="T133" s="312"/>
      <c r="U133" s="312"/>
      <c r="V133" s="307">
        <v>12525.618400000001</v>
      </c>
      <c r="W133" s="312"/>
      <c r="X133" s="312"/>
      <c r="Y133" s="312"/>
      <c r="Z133" s="307">
        <v>12525.618400000001</v>
      </c>
      <c r="AA133" s="312"/>
      <c r="AB133" s="312"/>
      <c r="AC133" s="312"/>
      <c r="AD133" s="312"/>
      <c r="AE133" s="312"/>
      <c r="AF133" s="312"/>
      <c r="AG133" s="312"/>
      <c r="AH133" s="312"/>
      <c r="AI133" s="312"/>
      <c r="AJ133" s="307">
        <v>12525.618400000001</v>
      </c>
      <c r="AK133" s="312"/>
      <c r="AL133" s="307">
        <v>-12525.618400000001</v>
      </c>
      <c r="AM133" s="307"/>
      <c r="AN133" s="307"/>
      <c r="AO133" s="307"/>
      <c r="AP133" s="307"/>
      <c r="AQ133" s="307"/>
      <c r="AR133" s="307"/>
      <c r="AS133" s="307"/>
      <c r="AT133" s="313"/>
      <c r="AU133" s="313"/>
      <c r="AV133" s="313"/>
      <c r="AW133" s="313"/>
      <c r="AX133" s="313"/>
      <c r="AY133" s="313"/>
      <c r="AZ133" s="313"/>
      <c r="BA133" s="313"/>
      <c r="BB133" s="313"/>
      <c r="BC133" s="313"/>
      <c r="BD133" s="313"/>
      <c r="BE133" s="313"/>
      <c r="BF133" s="313"/>
      <c r="BG133" s="313"/>
    </row>
    <row r="134" spans="1:59" customFormat="1" ht="15.6" x14ac:dyDescent="0.3">
      <c r="A134" s="294"/>
      <c r="B134" s="340">
        <f t="shared" si="4"/>
        <v>8700</v>
      </c>
      <c r="C134" t="s">
        <v>581</v>
      </c>
      <c r="D134" s="308" t="s">
        <v>1550</v>
      </c>
      <c r="E134" s="306" t="s">
        <v>1551</v>
      </c>
      <c r="F134" s="310">
        <v>0.08</v>
      </c>
      <c r="G134" s="312"/>
      <c r="H134" s="312"/>
      <c r="I134" s="312"/>
      <c r="J134" s="312"/>
      <c r="K134" s="312"/>
      <c r="L134" s="312"/>
      <c r="M134" s="312"/>
      <c r="N134" s="312"/>
      <c r="O134" s="312"/>
      <c r="P134" s="312"/>
      <c r="Q134" s="312"/>
      <c r="R134" s="312"/>
      <c r="S134" s="312"/>
      <c r="T134" s="312"/>
      <c r="U134" s="312"/>
      <c r="V134" s="307">
        <v>106719.4664</v>
      </c>
      <c r="W134" s="312"/>
      <c r="X134" s="312"/>
      <c r="Y134" s="312"/>
      <c r="Z134" s="307">
        <v>106719.4664</v>
      </c>
      <c r="AA134" s="312"/>
      <c r="AB134" s="312"/>
      <c r="AC134" s="312"/>
      <c r="AD134" s="312"/>
      <c r="AE134" s="312"/>
      <c r="AF134" s="312"/>
      <c r="AG134" s="312"/>
      <c r="AH134" s="312"/>
      <c r="AI134" s="312"/>
      <c r="AJ134" s="307">
        <v>106719.4664</v>
      </c>
      <c r="AK134" s="312"/>
      <c r="AL134" s="307">
        <v>-106719.4664</v>
      </c>
      <c r="AM134" s="307"/>
      <c r="AN134" s="307"/>
      <c r="AO134" s="307"/>
      <c r="AP134" s="307"/>
      <c r="AQ134" s="307"/>
      <c r="AR134" s="307"/>
      <c r="AS134" s="307"/>
      <c r="AT134" s="313"/>
      <c r="AU134" s="313"/>
      <c r="AV134" s="313"/>
      <c r="AW134" s="313"/>
      <c r="AX134" s="313"/>
      <c r="AY134" s="313"/>
      <c r="AZ134" s="313"/>
      <c r="BA134" s="313"/>
      <c r="BB134" s="313"/>
      <c r="BC134" s="313"/>
      <c r="BD134" s="313"/>
      <c r="BE134" s="313"/>
      <c r="BF134" s="313"/>
      <c r="BG134" s="313"/>
    </row>
    <row r="135" spans="1:59" customFormat="1" ht="15.6" x14ac:dyDescent="0.3">
      <c r="A135" s="294"/>
      <c r="B135" s="340">
        <f t="shared" si="4"/>
        <v>8670</v>
      </c>
      <c r="C135" t="s">
        <v>1322</v>
      </c>
      <c r="D135" s="308" t="s">
        <v>1552</v>
      </c>
      <c r="E135" s="306" t="s">
        <v>1553</v>
      </c>
      <c r="F135" s="310">
        <v>0.08</v>
      </c>
      <c r="G135" s="312"/>
      <c r="H135" s="312"/>
      <c r="I135" s="312"/>
      <c r="J135" s="312"/>
      <c r="K135" s="312"/>
      <c r="L135" s="312"/>
      <c r="M135" s="312"/>
      <c r="N135" s="312"/>
      <c r="O135" s="312"/>
      <c r="P135" s="312"/>
      <c r="Q135" s="312"/>
      <c r="R135" s="312"/>
      <c r="S135" s="312"/>
      <c r="T135" s="312"/>
      <c r="U135" s="312"/>
      <c r="V135" s="307">
        <v>5150.1247999999996</v>
      </c>
      <c r="W135" s="312"/>
      <c r="X135" s="312"/>
      <c r="Y135" s="312"/>
      <c r="Z135" s="307">
        <v>5150.1247999999996</v>
      </c>
      <c r="AA135" s="312"/>
      <c r="AB135" s="312"/>
      <c r="AC135" s="312"/>
      <c r="AD135" s="312"/>
      <c r="AE135" s="312"/>
      <c r="AF135" s="312"/>
      <c r="AG135" s="312"/>
      <c r="AH135" s="312"/>
      <c r="AI135" s="312"/>
      <c r="AJ135" s="307">
        <v>5150.1247999999996</v>
      </c>
      <c r="AK135" s="312"/>
      <c r="AL135" s="307">
        <v>-5150.1247999999996</v>
      </c>
      <c r="AM135" s="307"/>
      <c r="AN135" s="307"/>
      <c r="AO135" s="307"/>
      <c r="AP135" s="307"/>
      <c r="AQ135" s="307"/>
      <c r="AR135" s="307"/>
      <c r="AS135" s="307"/>
      <c r="AT135" s="313"/>
      <c r="AU135" s="313"/>
      <c r="AV135" s="313"/>
      <c r="AW135" s="313"/>
      <c r="AX135" s="313"/>
      <c r="AY135" s="313"/>
      <c r="AZ135" s="313"/>
      <c r="BA135" s="313"/>
      <c r="BB135" s="313"/>
      <c r="BC135" s="313"/>
      <c r="BD135" s="313"/>
      <c r="BE135" s="313"/>
      <c r="BF135" s="313"/>
      <c r="BG135" s="313"/>
    </row>
    <row r="136" spans="1:59" customFormat="1" ht="15.6" x14ac:dyDescent="0.3">
      <c r="A136" s="294"/>
      <c r="B136" s="340">
        <f t="shared" si="4"/>
        <v>8670</v>
      </c>
      <c r="C136" t="s">
        <v>1322</v>
      </c>
      <c r="D136" s="308" t="s">
        <v>1554</v>
      </c>
      <c r="E136" s="306" t="s">
        <v>1555</v>
      </c>
      <c r="F136" s="310">
        <v>0.08</v>
      </c>
      <c r="G136" s="312"/>
      <c r="H136" s="312"/>
      <c r="I136" s="312"/>
      <c r="J136" s="312"/>
      <c r="K136" s="312"/>
      <c r="L136" s="312"/>
      <c r="M136" s="312"/>
      <c r="N136" s="312"/>
      <c r="O136" s="312"/>
      <c r="P136" s="312"/>
      <c r="Q136" s="312"/>
      <c r="R136" s="312"/>
      <c r="S136" s="312"/>
      <c r="T136" s="312"/>
      <c r="U136" s="312"/>
      <c r="V136" s="307">
        <v>11562.309600000002</v>
      </c>
      <c r="W136" s="312"/>
      <c r="X136" s="312"/>
      <c r="Y136" s="312"/>
      <c r="Z136" s="307">
        <v>11562.309600000002</v>
      </c>
      <c r="AA136" s="312"/>
      <c r="AB136" s="312"/>
      <c r="AC136" s="312"/>
      <c r="AD136" s="312"/>
      <c r="AE136" s="312"/>
      <c r="AF136" s="312"/>
      <c r="AG136" s="312"/>
      <c r="AH136" s="312"/>
      <c r="AI136" s="312"/>
      <c r="AJ136" s="307">
        <v>11562.309600000002</v>
      </c>
      <c r="AK136" s="312"/>
      <c r="AL136" s="307">
        <v>-11562.309600000002</v>
      </c>
      <c r="AM136" s="307"/>
      <c r="AN136" s="307"/>
      <c r="AO136" s="307"/>
      <c r="AP136" s="307"/>
      <c r="AQ136" s="307"/>
      <c r="AR136" s="307"/>
      <c r="AS136" s="307"/>
      <c r="AT136" s="313"/>
      <c r="AU136" s="313"/>
      <c r="AV136" s="313"/>
      <c r="AW136" s="313"/>
      <c r="AX136" s="313"/>
      <c r="AY136" s="313"/>
      <c r="AZ136" s="313"/>
      <c r="BA136" s="313"/>
      <c r="BB136" s="313"/>
      <c r="BC136" s="313"/>
      <c r="BD136" s="313"/>
      <c r="BE136" s="313"/>
      <c r="BF136" s="313"/>
      <c r="BG136" s="313"/>
    </row>
    <row r="137" spans="1:59" customFormat="1" ht="15.6" x14ac:dyDescent="0.3">
      <c r="A137" s="294"/>
      <c r="B137" s="340">
        <f t="shared" si="4"/>
        <v>8770</v>
      </c>
      <c r="C137" t="s">
        <v>1326</v>
      </c>
      <c r="D137" s="308" t="s">
        <v>1556</v>
      </c>
      <c r="E137" s="306" t="s">
        <v>1557</v>
      </c>
      <c r="F137" s="310">
        <v>0.08</v>
      </c>
      <c r="G137" s="312"/>
      <c r="H137" s="312"/>
      <c r="I137" s="312"/>
      <c r="J137" s="312"/>
      <c r="K137" s="312"/>
      <c r="L137" s="312"/>
      <c r="M137" s="312"/>
      <c r="N137" s="312"/>
      <c r="O137" s="312"/>
      <c r="P137" s="312"/>
      <c r="Q137" s="312"/>
      <c r="R137" s="312"/>
      <c r="S137" s="312"/>
      <c r="T137" s="312"/>
      <c r="U137" s="312"/>
      <c r="V137" s="307">
        <v>33499.209600000002</v>
      </c>
      <c r="W137" s="312"/>
      <c r="X137" s="312"/>
      <c r="Y137" s="312"/>
      <c r="Z137" s="307">
        <v>33499.209600000002</v>
      </c>
      <c r="AA137" s="312"/>
      <c r="AB137" s="312"/>
      <c r="AC137" s="312"/>
      <c r="AD137" s="312"/>
      <c r="AE137" s="312"/>
      <c r="AF137" s="312"/>
      <c r="AG137" s="312"/>
      <c r="AH137" s="312"/>
      <c r="AI137" s="312"/>
      <c r="AJ137" s="307">
        <v>33499.209600000002</v>
      </c>
      <c r="AK137" s="312"/>
      <c r="AL137" s="307">
        <v>-33499.209600000002</v>
      </c>
      <c r="AM137" s="307"/>
      <c r="AN137" s="307"/>
      <c r="AO137" s="307"/>
      <c r="AP137" s="307"/>
      <c r="AQ137" s="307"/>
      <c r="AR137" s="307"/>
      <c r="AS137" s="307"/>
      <c r="AT137" s="313"/>
      <c r="AU137" s="313"/>
      <c r="AV137" s="313"/>
      <c r="AW137" s="313"/>
      <c r="AX137" s="313"/>
      <c r="AY137" s="313"/>
      <c r="AZ137" s="313"/>
      <c r="BA137" s="313"/>
      <c r="BB137" s="313"/>
      <c r="BC137" s="313"/>
      <c r="BD137" s="313"/>
      <c r="BE137" s="313"/>
      <c r="BF137" s="313"/>
      <c r="BG137" s="313"/>
    </row>
    <row r="138" spans="1:59" customFormat="1" ht="15.6" x14ac:dyDescent="0.3">
      <c r="A138" s="294"/>
      <c r="B138" s="340">
        <f t="shared" si="4"/>
        <v>8610</v>
      </c>
      <c r="C138" t="s">
        <v>1319</v>
      </c>
      <c r="D138" s="308" t="s">
        <v>1558</v>
      </c>
      <c r="E138" s="306" t="s">
        <v>1559</v>
      </c>
      <c r="F138" s="310">
        <v>0.08</v>
      </c>
      <c r="G138" s="312"/>
      <c r="H138" s="312"/>
      <c r="I138" s="312"/>
      <c r="J138" s="312"/>
      <c r="K138" s="312"/>
      <c r="L138" s="312"/>
      <c r="M138" s="312"/>
      <c r="N138" s="312"/>
      <c r="O138" s="312"/>
      <c r="P138" s="312"/>
      <c r="Q138" s="312"/>
      <c r="R138" s="312"/>
      <c r="S138" s="312"/>
      <c r="T138" s="312"/>
      <c r="U138" s="312"/>
      <c r="V138" s="307">
        <v>70169.408800000005</v>
      </c>
      <c r="W138" s="312"/>
      <c r="X138" s="312"/>
      <c r="Y138" s="312"/>
      <c r="Z138" s="307">
        <v>70169.408800000005</v>
      </c>
      <c r="AA138" s="312"/>
      <c r="AB138" s="312"/>
      <c r="AC138" s="312"/>
      <c r="AD138" s="312"/>
      <c r="AE138" s="312"/>
      <c r="AF138" s="312"/>
      <c r="AG138" s="312"/>
      <c r="AH138" s="312"/>
      <c r="AI138" s="312"/>
      <c r="AJ138" s="307">
        <v>70169.408800000005</v>
      </c>
      <c r="AK138" s="312"/>
      <c r="AL138" s="307">
        <v>-70169.408800000005</v>
      </c>
      <c r="AM138" s="307"/>
      <c r="AN138" s="307"/>
      <c r="AO138" s="307"/>
      <c r="AP138" s="307"/>
      <c r="AQ138" s="307"/>
      <c r="AR138" s="307"/>
      <c r="AS138" s="307"/>
      <c r="AT138" s="313"/>
      <c r="AU138" s="313"/>
      <c r="AV138" s="313"/>
      <c r="AW138" s="313"/>
      <c r="AX138" s="313"/>
      <c r="AY138" s="313"/>
      <c r="AZ138" s="313"/>
      <c r="BA138" s="313"/>
      <c r="BB138" s="313"/>
      <c r="BC138" s="313"/>
      <c r="BD138" s="313"/>
      <c r="BE138" s="313"/>
      <c r="BF138" s="313"/>
      <c r="BG138" s="313"/>
    </row>
    <row r="139" spans="1:59" customFormat="1" ht="15.6" x14ac:dyDescent="0.3">
      <c r="A139" s="294"/>
      <c r="B139" s="340">
        <f t="shared" si="4"/>
        <v>8680</v>
      </c>
      <c r="C139" t="s">
        <v>579</v>
      </c>
      <c r="D139" s="308" t="s">
        <v>1560</v>
      </c>
      <c r="E139" s="306" t="s">
        <v>1561</v>
      </c>
      <c r="F139" s="310">
        <v>0.08</v>
      </c>
      <c r="G139" s="312"/>
      <c r="H139" s="312"/>
      <c r="I139" s="312"/>
      <c r="J139" s="312"/>
      <c r="K139" s="312"/>
      <c r="L139" s="312"/>
      <c r="M139" s="312"/>
      <c r="N139" s="312"/>
      <c r="O139" s="312"/>
      <c r="P139" s="312"/>
      <c r="Q139" s="312"/>
      <c r="R139" s="312"/>
      <c r="S139" s="312"/>
      <c r="T139" s="312"/>
      <c r="U139" s="312"/>
      <c r="V139" s="307">
        <v>27108.256800000003</v>
      </c>
      <c r="W139" s="312"/>
      <c r="X139" s="312"/>
      <c r="Y139" s="312"/>
      <c r="Z139" s="307">
        <v>27108.256800000003</v>
      </c>
      <c r="AA139" s="312"/>
      <c r="AB139" s="312"/>
      <c r="AC139" s="312"/>
      <c r="AD139" s="312"/>
      <c r="AE139" s="312"/>
      <c r="AF139" s="312"/>
      <c r="AG139" s="312"/>
      <c r="AH139" s="312"/>
      <c r="AI139" s="312"/>
      <c r="AJ139" s="307">
        <v>27108.256800000003</v>
      </c>
      <c r="AK139" s="312"/>
      <c r="AL139" s="307">
        <v>-27108.256800000003</v>
      </c>
      <c r="AM139" s="307"/>
      <c r="AN139" s="307"/>
      <c r="AO139" s="307"/>
      <c r="AP139" s="307"/>
      <c r="AQ139" s="307"/>
      <c r="AR139" s="307"/>
      <c r="AS139" s="307"/>
      <c r="AT139" s="313"/>
      <c r="AU139" s="313"/>
      <c r="AV139" s="313"/>
      <c r="AW139" s="313"/>
      <c r="AX139" s="313"/>
      <c r="AY139" s="313"/>
      <c r="AZ139" s="313"/>
      <c r="BA139" s="313"/>
      <c r="BB139" s="313"/>
      <c r="BC139" s="313"/>
      <c r="BD139" s="313"/>
      <c r="BE139" s="313"/>
      <c r="BF139" s="313"/>
      <c r="BG139" s="313"/>
    </row>
    <row r="140" spans="1:59" customFormat="1" ht="15.6" x14ac:dyDescent="0.3">
      <c r="A140" s="294"/>
      <c r="B140" s="340">
        <f t="shared" si="4"/>
        <v>8720</v>
      </c>
      <c r="C140" t="s">
        <v>1324</v>
      </c>
      <c r="D140" s="308" t="s">
        <v>1562</v>
      </c>
      <c r="E140" s="306" t="s">
        <v>1563</v>
      </c>
      <c r="F140" s="310">
        <v>0.08</v>
      </c>
      <c r="G140" s="312"/>
      <c r="H140" s="312"/>
      <c r="I140" s="312"/>
      <c r="J140" s="312"/>
      <c r="K140" s="312"/>
      <c r="L140" s="312"/>
      <c r="M140" s="312"/>
      <c r="N140" s="312"/>
      <c r="O140" s="312"/>
      <c r="P140" s="312"/>
      <c r="Q140" s="312"/>
      <c r="R140" s="312"/>
      <c r="S140" s="312"/>
      <c r="T140" s="312"/>
      <c r="U140" s="312"/>
      <c r="V140" s="307">
        <v>92157.767200000002</v>
      </c>
      <c r="W140" s="312"/>
      <c r="X140" s="312"/>
      <c r="Y140" s="312"/>
      <c r="Z140" s="307">
        <v>92157.767200000002</v>
      </c>
      <c r="AA140" s="312"/>
      <c r="AB140" s="312"/>
      <c r="AC140" s="312"/>
      <c r="AD140" s="312"/>
      <c r="AE140" s="312"/>
      <c r="AF140" s="312"/>
      <c r="AG140" s="312"/>
      <c r="AH140" s="312"/>
      <c r="AI140" s="312"/>
      <c r="AJ140" s="307">
        <v>92157.767200000002</v>
      </c>
      <c r="AK140" s="312"/>
      <c r="AL140" s="307">
        <v>-92157.767200000002</v>
      </c>
      <c r="AM140" s="307"/>
      <c r="AN140" s="307"/>
      <c r="AO140" s="307"/>
      <c r="AP140" s="307"/>
      <c r="AQ140" s="307"/>
      <c r="AR140" s="307"/>
      <c r="AS140" s="307"/>
      <c r="AT140" s="313"/>
      <c r="AU140" s="313"/>
      <c r="AV140" s="313"/>
      <c r="AW140" s="313"/>
      <c r="AX140" s="313"/>
      <c r="AY140" s="313"/>
      <c r="AZ140" s="313"/>
      <c r="BA140" s="313"/>
      <c r="BB140" s="313"/>
      <c r="BC140" s="313"/>
      <c r="BD140" s="313"/>
      <c r="BE140" s="313"/>
      <c r="BF140" s="313"/>
      <c r="BG140" s="313"/>
    </row>
    <row r="141" spans="1:59" customFormat="1" ht="15.6" x14ac:dyDescent="0.3">
      <c r="A141" s="294"/>
      <c r="B141" s="340">
        <f t="shared" si="4"/>
        <v>8430</v>
      </c>
      <c r="C141" t="s">
        <v>564</v>
      </c>
      <c r="D141" s="308" t="s">
        <v>1564</v>
      </c>
      <c r="E141" s="306" t="s">
        <v>1565</v>
      </c>
      <c r="F141" s="310">
        <v>0.08</v>
      </c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  <c r="Q141" s="312"/>
      <c r="R141" s="312"/>
      <c r="S141" s="312"/>
      <c r="T141" s="312"/>
      <c r="U141" s="312"/>
      <c r="V141" s="307">
        <v>604.86400000000003</v>
      </c>
      <c r="W141" s="312"/>
      <c r="X141" s="312"/>
      <c r="Y141" s="312"/>
      <c r="Z141" s="307">
        <v>604.86400000000003</v>
      </c>
      <c r="AA141" s="312"/>
      <c r="AB141" s="312"/>
      <c r="AC141" s="312"/>
      <c r="AD141" s="312"/>
      <c r="AE141" s="312"/>
      <c r="AF141" s="312"/>
      <c r="AG141" s="312"/>
      <c r="AH141" s="312"/>
      <c r="AI141" s="312"/>
      <c r="AJ141" s="307">
        <v>604.86400000000003</v>
      </c>
      <c r="AK141" s="312"/>
      <c r="AL141" s="307">
        <v>-604.86400000000003</v>
      </c>
      <c r="AM141" s="307"/>
      <c r="AN141" s="307"/>
      <c r="AO141" s="307"/>
      <c r="AP141" s="307"/>
      <c r="AQ141" s="307"/>
      <c r="AR141" s="307"/>
      <c r="AS141" s="307"/>
      <c r="AT141" s="313"/>
      <c r="AU141" s="313"/>
      <c r="AV141" s="313"/>
      <c r="AW141" s="313"/>
      <c r="AX141" s="313"/>
      <c r="AY141" s="313"/>
      <c r="AZ141" s="313"/>
      <c r="BA141" s="313"/>
      <c r="BB141" s="313"/>
      <c r="BC141" s="313"/>
      <c r="BD141" s="313"/>
      <c r="BE141" s="313"/>
      <c r="BF141" s="313"/>
      <c r="BG141" s="313"/>
    </row>
    <row r="142" spans="1:59" customFormat="1" ht="15.6" x14ac:dyDescent="0.3">
      <c r="A142" s="294"/>
      <c r="B142" s="340">
        <f t="shared" si="4"/>
        <v>8430</v>
      </c>
      <c r="C142" t="s">
        <v>564</v>
      </c>
      <c r="D142" s="308" t="s">
        <v>1566</v>
      </c>
      <c r="E142" s="306" t="s">
        <v>1567</v>
      </c>
      <c r="F142" s="310">
        <v>0.08</v>
      </c>
      <c r="G142" s="312"/>
      <c r="H142" s="312"/>
      <c r="I142" s="312"/>
      <c r="J142" s="312"/>
      <c r="K142" s="312"/>
      <c r="L142" s="312"/>
      <c r="M142" s="312"/>
      <c r="N142" s="312"/>
      <c r="O142" s="312"/>
      <c r="P142" s="312"/>
      <c r="Q142" s="312"/>
      <c r="R142" s="312"/>
      <c r="S142" s="312"/>
      <c r="T142" s="312"/>
      <c r="U142" s="312"/>
      <c r="V142" s="307">
        <v>412410.21599999996</v>
      </c>
      <c r="W142" s="312"/>
      <c r="X142" s="312"/>
      <c r="Y142" s="312"/>
      <c r="Z142" s="307">
        <v>412410.21599999996</v>
      </c>
      <c r="AA142" s="312"/>
      <c r="AB142" s="312"/>
      <c r="AC142" s="312"/>
      <c r="AD142" s="312"/>
      <c r="AE142" s="312"/>
      <c r="AF142" s="312"/>
      <c r="AG142" s="312"/>
      <c r="AH142" s="312"/>
      <c r="AI142" s="312"/>
      <c r="AJ142" s="307">
        <v>412410.21599999996</v>
      </c>
      <c r="AK142" s="312"/>
      <c r="AL142" s="307">
        <v>-412410.21599999996</v>
      </c>
      <c r="AM142" s="307"/>
      <c r="AN142" s="307"/>
      <c r="AO142" s="307"/>
      <c r="AP142" s="307"/>
      <c r="AQ142" s="307"/>
      <c r="AR142" s="307"/>
      <c r="AS142" s="307"/>
      <c r="AT142" s="313"/>
      <c r="AU142" s="313"/>
      <c r="AV142" s="313"/>
      <c r="AW142" s="313"/>
      <c r="AX142" s="313"/>
      <c r="AY142" s="313"/>
      <c r="AZ142" s="313"/>
      <c r="BA142" s="313"/>
      <c r="BB142" s="313"/>
      <c r="BC142" s="313"/>
      <c r="BD142" s="313"/>
      <c r="BE142" s="313"/>
      <c r="BF142" s="313"/>
      <c r="BG142" s="313"/>
    </row>
    <row r="143" spans="1:59" customFormat="1" ht="15.6" x14ac:dyDescent="0.3">
      <c r="A143" s="294"/>
      <c r="B143" s="340">
        <f t="shared" si="4"/>
        <v>8790</v>
      </c>
      <c r="C143" t="s">
        <v>1327</v>
      </c>
      <c r="D143" s="308" t="s">
        <v>1568</v>
      </c>
      <c r="E143" s="306" t="s">
        <v>1569</v>
      </c>
      <c r="F143" s="310">
        <v>0.08</v>
      </c>
      <c r="G143" s="312"/>
      <c r="H143" s="312"/>
      <c r="I143" s="312"/>
      <c r="J143" s="312"/>
      <c r="K143" s="312"/>
      <c r="L143" s="312"/>
      <c r="M143" s="312"/>
      <c r="N143" s="312"/>
      <c r="O143" s="312"/>
      <c r="P143" s="312"/>
      <c r="Q143" s="312"/>
      <c r="R143" s="312"/>
      <c r="S143" s="312"/>
      <c r="T143" s="312"/>
      <c r="U143" s="312"/>
      <c r="V143" s="307">
        <v>1679.2056</v>
      </c>
      <c r="W143" s="312"/>
      <c r="X143" s="312"/>
      <c r="Y143" s="312"/>
      <c r="Z143" s="307">
        <v>1679.2056</v>
      </c>
      <c r="AA143" s="312"/>
      <c r="AB143" s="312"/>
      <c r="AC143" s="312"/>
      <c r="AD143" s="312"/>
      <c r="AE143" s="312"/>
      <c r="AF143" s="312"/>
      <c r="AG143" s="312"/>
      <c r="AH143" s="312"/>
      <c r="AI143" s="312"/>
      <c r="AJ143" s="307">
        <v>1679.2056</v>
      </c>
      <c r="AK143" s="312"/>
      <c r="AL143" s="307">
        <v>-1679.2056</v>
      </c>
      <c r="AM143" s="307"/>
      <c r="AN143" s="307"/>
      <c r="AO143" s="307"/>
      <c r="AP143" s="307"/>
      <c r="AQ143" s="307"/>
      <c r="AR143" s="307"/>
      <c r="AS143" s="307"/>
      <c r="AT143" s="313"/>
      <c r="AU143" s="313"/>
      <c r="AV143" s="313"/>
      <c r="AW143" s="313"/>
      <c r="AX143" s="313"/>
      <c r="AY143" s="313"/>
      <c r="AZ143" s="313"/>
      <c r="BA143" s="313"/>
      <c r="BB143" s="313"/>
      <c r="BC143" s="313"/>
      <c r="BD143" s="313"/>
      <c r="BE143" s="313"/>
      <c r="BF143" s="313"/>
      <c r="BG143" s="313"/>
    </row>
    <row r="144" spans="1:59" customFormat="1" ht="15.6" x14ac:dyDescent="0.3">
      <c r="A144" s="294"/>
      <c r="B144" s="340">
        <f t="shared" si="4"/>
        <v>8790</v>
      </c>
      <c r="C144" t="s">
        <v>1327</v>
      </c>
      <c r="D144" s="308" t="s">
        <v>1570</v>
      </c>
      <c r="E144" s="306" t="s">
        <v>1571</v>
      </c>
      <c r="F144" s="310">
        <v>0.08</v>
      </c>
      <c r="G144" s="312"/>
      <c r="H144" s="312"/>
      <c r="I144" s="312"/>
      <c r="J144" s="312"/>
      <c r="K144" s="312"/>
      <c r="L144" s="312"/>
      <c r="M144" s="312"/>
      <c r="N144" s="312"/>
      <c r="O144" s="312"/>
      <c r="P144" s="312"/>
      <c r="Q144" s="312"/>
      <c r="R144" s="312"/>
      <c r="S144" s="312"/>
      <c r="T144" s="312"/>
      <c r="U144" s="312"/>
      <c r="V144" s="307">
        <v>75619.737599999993</v>
      </c>
      <c r="W144" s="312"/>
      <c r="X144" s="312"/>
      <c r="Y144" s="312"/>
      <c r="Z144" s="307">
        <v>75619.737599999993</v>
      </c>
      <c r="AA144" s="312"/>
      <c r="AB144" s="312"/>
      <c r="AC144" s="312"/>
      <c r="AD144" s="312"/>
      <c r="AE144" s="312"/>
      <c r="AF144" s="312"/>
      <c r="AG144" s="312"/>
      <c r="AH144" s="312"/>
      <c r="AI144" s="312"/>
      <c r="AJ144" s="307">
        <v>75619.737599999993</v>
      </c>
      <c r="AK144" s="312"/>
      <c r="AL144" s="307">
        <v>-75619.737599999993</v>
      </c>
      <c r="AM144" s="307"/>
      <c r="AN144" s="307"/>
      <c r="AO144" s="307"/>
      <c r="AP144" s="307"/>
      <c r="AQ144" s="307"/>
      <c r="AR144" s="307"/>
      <c r="AS144" s="307"/>
      <c r="AT144" s="313"/>
      <c r="AU144" s="313"/>
      <c r="AV144" s="313"/>
      <c r="AW144" s="313"/>
      <c r="AX144" s="313"/>
      <c r="AY144" s="313"/>
      <c r="AZ144" s="313"/>
      <c r="BA144" s="313"/>
      <c r="BB144" s="313"/>
      <c r="BC144" s="313"/>
      <c r="BD144" s="313"/>
      <c r="BE144" s="313"/>
      <c r="BF144" s="313"/>
      <c r="BG144" s="313"/>
    </row>
    <row r="145" spans="1:59" customFormat="1" ht="15.6" x14ac:dyDescent="0.3">
      <c r="A145" s="294"/>
      <c r="B145" s="340">
        <f t="shared" si="4"/>
        <v>8430</v>
      </c>
      <c r="C145" t="s">
        <v>564</v>
      </c>
      <c r="D145" s="308" t="s">
        <v>1572</v>
      </c>
      <c r="E145" s="306" t="s">
        <v>1573</v>
      </c>
      <c r="F145" s="310">
        <v>0.08</v>
      </c>
      <c r="G145" s="312"/>
      <c r="H145" s="312"/>
      <c r="I145" s="312"/>
      <c r="J145" s="312"/>
      <c r="K145" s="312"/>
      <c r="L145" s="312"/>
      <c r="M145" s="312"/>
      <c r="N145" s="312"/>
      <c r="O145" s="312"/>
      <c r="P145" s="312"/>
      <c r="Q145" s="312"/>
      <c r="R145" s="312"/>
      <c r="S145" s="312"/>
      <c r="T145" s="312"/>
      <c r="U145" s="312"/>
      <c r="V145" s="307">
        <v>357659.88480000006</v>
      </c>
      <c r="W145" s="312"/>
      <c r="X145" s="312"/>
      <c r="Y145" s="312"/>
      <c r="Z145" s="307">
        <v>357659.88480000006</v>
      </c>
      <c r="AA145" s="312"/>
      <c r="AB145" s="312"/>
      <c r="AC145" s="312"/>
      <c r="AD145" s="312"/>
      <c r="AE145" s="312"/>
      <c r="AF145" s="312"/>
      <c r="AG145" s="312"/>
      <c r="AH145" s="312"/>
      <c r="AI145" s="312"/>
      <c r="AJ145" s="307">
        <v>357659.88480000006</v>
      </c>
      <c r="AK145" s="312"/>
      <c r="AL145" s="307">
        <v>-357659.88480000006</v>
      </c>
      <c r="AM145" s="307"/>
      <c r="AN145" s="307"/>
      <c r="AO145" s="307"/>
      <c r="AP145" s="307"/>
      <c r="AQ145" s="307"/>
      <c r="AR145" s="307"/>
      <c r="AS145" s="307"/>
      <c r="AT145" s="313"/>
      <c r="AU145" s="313"/>
      <c r="AV145" s="313"/>
      <c r="AW145" s="313"/>
      <c r="AX145" s="313"/>
      <c r="AY145" s="313"/>
      <c r="AZ145" s="313"/>
      <c r="BA145" s="313"/>
      <c r="BB145" s="313"/>
      <c r="BC145" s="313"/>
      <c r="BD145" s="313"/>
      <c r="BE145" s="313"/>
      <c r="BF145" s="313"/>
      <c r="BG145" s="313"/>
    </row>
    <row r="146" spans="1:59" customFormat="1" ht="15.6" x14ac:dyDescent="0.3">
      <c r="A146" s="294"/>
      <c r="B146" s="340">
        <f t="shared" si="4"/>
        <v>8900</v>
      </c>
      <c r="C146" t="s">
        <v>1328</v>
      </c>
      <c r="D146" s="308" t="s">
        <v>1574</v>
      </c>
      <c r="E146" s="306" t="s">
        <v>1575</v>
      </c>
      <c r="F146" s="310">
        <v>0.08</v>
      </c>
      <c r="G146" s="312"/>
      <c r="H146" s="312"/>
      <c r="I146" s="312"/>
      <c r="J146" s="312"/>
      <c r="K146" s="312"/>
      <c r="L146" s="312"/>
      <c r="M146" s="312"/>
      <c r="N146" s="312"/>
      <c r="O146" s="312"/>
      <c r="P146" s="312"/>
      <c r="Q146" s="312"/>
      <c r="R146" s="312"/>
      <c r="S146" s="312"/>
      <c r="T146" s="312"/>
      <c r="U146" s="312"/>
      <c r="V146" s="307">
        <v>8607.3384000000005</v>
      </c>
      <c r="W146" s="312"/>
      <c r="X146" s="312"/>
      <c r="Y146" s="312"/>
      <c r="Z146" s="307">
        <v>8607.3384000000005</v>
      </c>
      <c r="AA146" s="312"/>
      <c r="AB146" s="312"/>
      <c r="AC146" s="312"/>
      <c r="AD146" s="312"/>
      <c r="AE146" s="312"/>
      <c r="AF146" s="312"/>
      <c r="AG146" s="312"/>
      <c r="AH146" s="312"/>
      <c r="AI146" s="312"/>
      <c r="AJ146" s="307">
        <v>8607.3384000000005</v>
      </c>
      <c r="AK146" s="312"/>
      <c r="AL146" s="307">
        <v>-8607.3384000000005</v>
      </c>
      <c r="AM146" s="307"/>
      <c r="AN146" s="307"/>
      <c r="AO146" s="307"/>
      <c r="AP146" s="307"/>
      <c r="AQ146" s="307"/>
      <c r="AR146" s="307"/>
      <c r="AS146" s="307"/>
      <c r="AT146" s="313"/>
      <c r="AU146" s="313"/>
      <c r="AV146" s="313"/>
      <c r="AW146" s="313"/>
      <c r="AX146" s="313"/>
      <c r="AY146" s="313"/>
      <c r="AZ146" s="313"/>
      <c r="BA146" s="313"/>
      <c r="BB146" s="313"/>
      <c r="BC146" s="313"/>
      <c r="BD146" s="313"/>
      <c r="BE146" s="313"/>
      <c r="BF146" s="313"/>
      <c r="BG146" s="313"/>
    </row>
    <row r="147" spans="1:59" customFormat="1" ht="15.6" x14ac:dyDescent="0.3">
      <c r="A147" s="294"/>
      <c r="B147" s="340">
        <f t="shared" si="4"/>
        <v>8430</v>
      </c>
      <c r="C147" t="s">
        <v>564</v>
      </c>
      <c r="D147" s="308" t="s">
        <v>1576</v>
      </c>
      <c r="E147" s="306" t="s">
        <v>1577</v>
      </c>
      <c r="F147" s="310">
        <v>0.08</v>
      </c>
      <c r="G147" s="312"/>
      <c r="H147" s="312"/>
      <c r="I147" s="312"/>
      <c r="J147" s="312"/>
      <c r="K147" s="312"/>
      <c r="L147" s="312"/>
      <c r="M147" s="312"/>
      <c r="N147" s="312"/>
      <c r="O147" s="312"/>
      <c r="P147" s="312"/>
      <c r="Q147" s="312"/>
      <c r="R147" s="312"/>
      <c r="S147" s="312"/>
      <c r="T147" s="312"/>
      <c r="U147" s="312"/>
      <c r="V147" s="307">
        <v>9199.6848000000009</v>
      </c>
      <c r="W147" s="312"/>
      <c r="X147" s="312"/>
      <c r="Y147" s="312"/>
      <c r="Z147" s="307">
        <v>9199.6848000000009</v>
      </c>
      <c r="AA147" s="312"/>
      <c r="AB147" s="312"/>
      <c r="AC147" s="312"/>
      <c r="AD147" s="312"/>
      <c r="AE147" s="312"/>
      <c r="AF147" s="312"/>
      <c r="AG147" s="312"/>
      <c r="AH147" s="312"/>
      <c r="AI147" s="312"/>
      <c r="AJ147" s="307">
        <v>9199.6848000000009</v>
      </c>
      <c r="AK147" s="312"/>
      <c r="AL147" s="307">
        <v>-9199.6848000000009</v>
      </c>
      <c r="AM147" s="307"/>
      <c r="AN147" s="307"/>
      <c r="AO147" s="307"/>
      <c r="AP147" s="307"/>
      <c r="AQ147" s="307"/>
      <c r="AR147" s="307"/>
      <c r="AS147" s="307"/>
      <c r="AT147" s="313"/>
      <c r="AU147" s="313"/>
      <c r="AV147" s="313"/>
      <c r="AW147" s="313"/>
      <c r="AX147" s="313"/>
      <c r="AY147" s="313"/>
      <c r="AZ147" s="313"/>
      <c r="BA147" s="313"/>
      <c r="BB147" s="313"/>
      <c r="BC147" s="313"/>
      <c r="BD147" s="313"/>
      <c r="BE147" s="313"/>
      <c r="BF147" s="313"/>
      <c r="BG147" s="313"/>
    </row>
    <row r="148" spans="1:59" customFormat="1" ht="15.6" x14ac:dyDescent="0.3">
      <c r="A148" s="294"/>
      <c r="B148" s="340">
        <f t="shared" si="4"/>
        <v>8430</v>
      </c>
      <c r="C148" t="s">
        <v>564</v>
      </c>
      <c r="D148" s="308" t="s">
        <v>1578</v>
      </c>
      <c r="E148" s="306" t="s">
        <v>1579</v>
      </c>
      <c r="F148" s="310">
        <v>0.08</v>
      </c>
      <c r="G148" s="312"/>
      <c r="H148" s="312"/>
      <c r="I148" s="312"/>
      <c r="J148" s="312"/>
      <c r="K148" s="312"/>
      <c r="L148" s="312"/>
      <c r="M148" s="312"/>
      <c r="N148" s="312"/>
      <c r="O148" s="312"/>
      <c r="P148" s="312"/>
      <c r="Q148" s="312"/>
      <c r="R148" s="312"/>
      <c r="S148" s="312"/>
      <c r="T148" s="312"/>
      <c r="U148" s="312"/>
      <c r="V148" s="307">
        <v>371.13600000000008</v>
      </c>
      <c r="W148" s="312"/>
      <c r="X148" s="312"/>
      <c r="Y148" s="312"/>
      <c r="Z148" s="307">
        <v>371.13600000000008</v>
      </c>
      <c r="AA148" s="312"/>
      <c r="AB148" s="312"/>
      <c r="AC148" s="312"/>
      <c r="AD148" s="312"/>
      <c r="AE148" s="312"/>
      <c r="AF148" s="312"/>
      <c r="AG148" s="312"/>
      <c r="AH148" s="312"/>
      <c r="AI148" s="312"/>
      <c r="AJ148" s="307">
        <v>371.13600000000008</v>
      </c>
      <c r="AK148" s="312"/>
      <c r="AL148" s="307">
        <v>-371.13600000000008</v>
      </c>
      <c r="AM148" s="307"/>
      <c r="AN148" s="307"/>
      <c r="AO148" s="307"/>
      <c r="AP148" s="307"/>
      <c r="AQ148" s="307"/>
      <c r="AR148" s="307"/>
      <c r="AS148" s="307"/>
      <c r="AT148" s="313"/>
      <c r="AU148" s="313"/>
      <c r="AV148" s="313"/>
      <c r="AW148" s="313"/>
      <c r="AX148" s="313"/>
      <c r="AY148" s="313"/>
      <c r="AZ148" s="313"/>
      <c r="BA148" s="313"/>
      <c r="BB148" s="313"/>
      <c r="BC148" s="313"/>
      <c r="BD148" s="313"/>
      <c r="BE148" s="313"/>
      <c r="BF148" s="313"/>
      <c r="BG148" s="313"/>
    </row>
    <row r="149" spans="1:59" customFormat="1" ht="15.6" x14ac:dyDescent="0.3">
      <c r="A149" s="294"/>
      <c r="B149" s="340">
        <f t="shared" si="4"/>
        <v>8430</v>
      </c>
      <c r="C149" t="s">
        <v>564</v>
      </c>
      <c r="D149" s="308" t="s">
        <v>1580</v>
      </c>
      <c r="E149" s="306" t="s">
        <v>1581</v>
      </c>
      <c r="F149" s="310">
        <v>0.08</v>
      </c>
      <c r="G149" s="312"/>
      <c r="H149" s="312"/>
      <c r="I149" s="312"/>
      <c r="J149" s="312"/>
      <c r="K149" s="312"/>
      <c r="L149" s="312"/>
      <c r="M149" s="312"/>
      <c r="N149" s="312"/>
      <c r="O149" s="312"/>
      <c r="P149" s="312"/>
      <c r="Q149" s="312"/>
      <c r="R149" s="312"/>
      <c r="S149" s="312"/>
      <c r="T149" s="312"/>
      <c r="U149" s="312"/>
      <c r="V149" s="307">
        <v>4534.851200000001</v>
      </c>
      <c r="W149" s="312"/>
      <c r="X149" s="312"/>
      <c r="Y149" s="312"/>
      <c r="Z149" s="307">
        <v>4534.851200000001</v>
      </c>
      <c r="AA149" s="312"/>
      <c r="AB149" s="312"/>
      <c r="AC149" s="312"/>
      <c r="AD149" s="312"/>
      <c r="AE149" s="312"/>
      <c r="AF149" s="312"/>
      <c r="AG149" s="312"/>
      <c r="AH149" s="312"/>
      <c r="AI149" s="312"/>
      <c r="AJ149" s="307">
        <v>4534.851200000001</v>
      </c>
      <c r="AK149" s="312"/>
      <c r="AL149" s="307">
        <v>-4534.851200000001</v>
      </c>
      <c r="AM149" s="307"/>
      <c r="AN149" s="307"/>
      <c r="AO149" s="307"/>
      <c r="AP149" s="307"/>
      <c r="AQ149" s="307"/>
      <c r="AR149" s="307"/>
      <c r="AS149" s="307"/>
      <c r="AT149" s="313"/>
      <c r="AU149" s="313"/>
      <c r="AV149" s="313"/>
      <c r="AW149" s="313"/>
      <c r="AX149" s="313"/>
      <c r="AY149" s="313"/>
      <c r="AZ149" s="313"/>
      <c r="BA149" s="313"/>
      <c r="BB149" s="313"/>
      <c r="BC149" s="313"/>
      <c r="BD149" s="313"/>
      <c r="BE149" s="313"/>
      <c r="BF149" s="313"/>
      <c r="BG149" s="313"/>
    </row>
    <row r="150" spans="1:59" customFormat="1" ht="15.6" x14ac:dyDescent="0.3">
      <c r="A150" s="294"/>
      <c r="B150" s="340">
        <f t="shared" si="4"/>
        <v>8430</v>
      </c>
      <c r="C150" t="s">
        <v>564</v>
      </c>
      <c r="D150" s="308" t="s">
        <v>1582</v>
      </c>
      <c r="E150" s="306" t="s">
        <v>1583</v>
      </c>
      <c r="F150" s="310">
        <v>0.08</v>
      </c>
      <c r="G150" s="312"/>
      <c r="H150" s="312"/>
      <c r="I150" s="312"/>
      <c r="J150" s="312"/>
      <c r="K150" s="312"/>
      <c r="L150" s="312"/>
      <c r="M150" s="312"/>
      <c r="N150" s="312"/>
      <c r="O150" s="312"/>
      <c r="P150" s="312"/>
      <c r="Q150" s="312"/>
      <c r="R150" s="312"/>
      <c r="S150" s="312"/>
      <c r="T150" s="312"/>
      <c r="U150" s="312"/>
      <c r="V150" s="307">
        <v>116492.36080000001</v>
      </c>
      <c r="W150" s="312"/>
      <c r="X150" s="312"/>
      <c r="Y150" s="312"/>
      <c r="Z150" s="307">
        <v>116492.36080000001</v>
      </c>
      <c r="AA150" s="312"/>
      <c r="AB150" s="312"/>
      <c r="AC150" s="312"/>
      <c r="AD150" s="312"/>
      <c r="AE150" s="312"/>
      <c r="AF150" s="312"/>
      <c r="AG150" s="312"/>
      <c r="AH150" s="312"/>
      <c r="AI150" s="312"/>
      <c r="AJ150" s="307">
        <v>116492.36080000001</v>
      </c>
      <c r="AK150" s="312"/>
      <c r="AL150" s="307">
        <v>-116492.36080000001</v>
      </c>
      <c r="AM150" s="307"/>
      <c r="AN150" s="307"/>
      <c r="AO150" s="307"/>
      <c r="AP150" s="307"/>
      <c r="AQ150" s="307"/>
      <c r="AR150" s="307"/>
      <c r="AS150" s="307"/>
      <c r="AT150" s="313"/>
      <c r="AU150" s="313"/>
      <c r="AV150" s="313"/>
      <c r="AW150" s="313"/>
      <c r="AX150" s="313"/>
      <c r="AY150" s="313"/>
      <c r="AZ150" s="313"/>
      <c r="BA150" s="313"/>
      <c r="BB150" s="313"/>
      <c r="BC150" s="313"/>
      <c r="BD150" s="313"/>
      <c r="BE150" s="313"/>
      <c r="BF150" s="313"/>
      <c r="BG150" s="313"/>
    </row>
    <row r="151" spans="1:59" customFormat="1" ht="15.6" x14ac:dyDescent="0.3">
      <c r="A151" s="294"/>
      <c r="B151" s="340">
        <f t="shared" si="4"/>
        <v>8610</v>
      </c>
      <c r="C151" t="s">
        <v>1319</v>
      </c>
      <c r="D151" s="308" t="s">
        <v>1584</v>
      </c>
      <c r="E151" s="306" t="s">
        <v>1585</v>
      </c>
      <c r="F151" s="310">
        <v>0.08</v>
      </c>
      <c r="G151" s="312"/>
      <c r="H151" s="312"/>
      <c r="I151" s="312"/>
      <c r="J151" s="312"/>
      <c r="K151" s="312"/>
      <c r="L151" s="312"/>
      <c r="M151" s="312"/>
      <c r="N151" s="312"/>
      <c r="O151" s="312"/>
      <c r="P151" s="312"/>
      <c r="Q151" s="312"/>
      <c r="R151" s="312"/>
      <c r="S151" s="312"/>
      <c r="T151" s="312"/>
      <c r="U151" s="312"/>
      <c r="V151" s="307">
        <v>284793.20559999999</v>
      </c>
      <c r="W151" s="312"/>
      <c r="X151" s="312"/>
      <c r="Y151" s="312"/>
      <c r="Z151" s="307">
        <v>284793.20559999999</v>
      </c>
      <c r="AA151" s="312"/>
      <c r="AB151" s="312"/>
      <c r="AC151" s="312"/>
      <c r="AD151" s="312"/>
      <c r="AE151" s="312"/>
      <c r="AF151" s="312"/>
      <c r="AG151" s="312"/>
      <c r="AH151" s="312"/>
      <c r="AI151" s="312"/>
      <c r="AJ151" s="307">
        <v>284793.20559999999</v>
      </c>
      <c r="AK151" s="312"/>
      <c r="AL151" s="307">
        <v>-284793.20559999999</v>
      </c>
      <c r="AM151" s="307"/>
      <c r="AN151" s="307"/>
      <c r="AO151" s="307"/>
      <c r="AP151" s="307"/>
      <c r="AQ151" s="307"/>
      <c r="AR151" s="307"/>
      <c r="AS151" s="307"/>
      <c r="AT151" s="313"/>
      <c r="AU151" s="313"/>
      <c r="AV151" s="313"/>
      <c r="AW151" s="313"/>
      <c r="AX151" s="313"/>
      <c r="AY151" s="313"/>
      <c r="AZ151" s="313"/>
      <c r="BA151" s="313"/>
      <c r="BB151" s="313"/>
      <c r="BC151" s="313"/>
      <c r="BD151" s="313"/>
      <c r="BE151" s="313"/>
      <c r="BF151" s="313"/>
      <c r="BG151" s="313"/>
    </row>
    <row r="152" spans="1:59" customFormat="1" ht="15.6" x14ac:dyDescent="0.3">
      <c r="A152" s="294"/>
      <c r="B152" s="340">
        <f t="shared" si="4"/>
        <v>8620</v>
      </c>
      <c r="C152" t="s">
        <v>574</v>
      </c>
      <c r="D152" s="308" t="s">
        <v>1586</v>
      </c>
      <c r="E152" s="306" t="s">
        <v>1587</v>
      </c>
      <c r="F152" s="310">
        <v>0.08</v>
      </c>
      <c r="G152" s="312"/>
      <c r="H152" s="312"/>
      <c r="I152" s="312"/>
      <c r="J152" s="312"/>
      <c r="K152" s="312"/>
      <c r="L152" s="312"/>
      <c r="M152" s="312"/>
      <c r="N152" s="312"/>
      <c r="O152" s="312"/>
      <c r="P152" s="312"/>
      <c r="Q152" s="312"/>
      <c r="R152" s="312"/>
      <c r="S152" s="312"/>
      <c r="T152" s="312"/>
      <c r="U152" s="312"/>
      <c r="V152" s="307">
        <v>154459.98000000001</v>
      </c>
      <c r="W152" s="312"/>
      <c r="X152" s="312"/>
      <c r="Y152" s="312"/>
      <c r="Z152" s="307">
        <v>154459.98000000001</v>
      </c>
      <c r="AA152" s="312"/>
      <c r="AB152" s="312"/>
      <c r="AC152" s="312"/>
      <c r="AD152" s="312"/>
      <c r="AE152" s="312"/>
      <c r="AF152" s="312"/>
      <c r="AG152" s="312"/>
      <c r="AH152" s="312"/>
      <c r="AI152" s="312"/>
      <c r="AJ152" s="307">
        <v>154459.98000000001</v>
      </c>
      <c r="AK152" s="312"/>
      <c r="AL152" s="307">
        <v>-154459.98000000001</v>
      </c>
      <c r="AM152" s="307"/>
      <c r="AN152" s="307"/>
      <c r="AO152" s="307"/>
      <c r="AP152" s="307"/>
      <c r="AQ152" s="307"/>
      <c r="AR152" s="307"/>
      <c r="AS152" s="307"/>
      <c r="AT152" s="313"/>
      <c r="AU152" s="313"/>
      <c r="AV152" s="313"/>
      <c r="AW152" s="313"/>
      <c r="AX152" s="313"/>
      <c r="AY152" s="313"/>
      <c r="AZ152" s="313"/>
      <c r="BA152" s="313"/>
      <c r="BB152" s="313"/>
      <c r="BC152" s="313"/>
      <c r="BD152" s="313"/>
      <c r="BE152" s="313"/>
      <c r="BF152" s="313"/>
      <c r="BG152" s="313"/>
    </row>
    <row r="153" spans="1:59" customFormat="1" ht="15.6" x14ac:dyDescent="0.3">
      <c r="A153" s="294"/>
      <c r="B153" s="340">
        <f t="shared" si="4"/>
        <v>8610</v>
      </c>
      <c r="C153" t="s">
        <v>1319</v>
      </c>
      <c r="D153" s="308" t="s">
        <v>1588</v>
      </c>
      <c r="E153" s="306" t="s">
        <v>1589</v>
      </c>
      <c r="F153" s="310">
        <v>0.08</v>
      </c>
      <c r="G153" s="312"/>
      <c r="H153" s="312"/>
      <c r="I153" s="312"/>
      <c r="J153" s="312"/>
      <c r="K153" s="312"/>
      <c r="L153" s="312"/>
      <c r="M153" s="312"/>
      <c r="N153" s="312"/>
      <c r="O153" s="312"/>
      <c r="P153" s="312"/>
      <c r="Q153" s="312"/>
      <c r="R153" s="312"/>
      <c r="S153" s="312"/>
      <c r="T153" s="312"/>
      <c r="U153" s="312"/>
      <c r="V153" s="307">
        <v>256708.74879999997</v>
      </c>
      <c r="W153" s="312"/>
      <c r="X153" s="312"/>
      <c r="Y153" s="312"/>
      <c r="Z153" s="307">
        <v>256708.74879999997</v>
      </c>
      <c r="AA153" s="312"/>
      <c r="AB153" s="312"/>
      <c r="AC153" s="312"/>
      <c r="AD153" s="312"/>
      <c r="AE153" s="312"/>
      <c r="AF153" s="312"/>
      <c r="AG153" s="312"/>
      <c r="AH153" s="312"/>
      <c r="AI153" s="312"/>
      <c r="AJ153" s="307">
        <v>256708.74879999997</v>
      </c>
      <c r="AK153" s="312"/>
      <c r="AL153" s="307">
        <v>-256708.74879999997</v>
      </c>
      <c r="AM153" s="307"/>
      <c r="AN153" s="307"/>
      <c r="AO153" s="307"/>
      <c r="AP153" s="307"/>
      <c r="AQ153" s="307"/>
      <c r="AR153" s="307"/>
      <c r="AS153" s="307"/>
      <c r="AT153" s="313"/>
      <c r="AU153" s="313"/>
      <c r="AV153" s="313"/>
      <c r="AW153" s="313"/>
      <c r="AX153" s="313"/>
      <c r="AY153" s="313"/>
      <c r="AZ153" s="313"/>
      <c r="BA153" s="313"/>
      <c r="BB153" s="313"/>
      <c r="BC153" s="313"/>
      <c r="BD153" s="313"/>
      <c r="BE153" s="313"/>
      <c r="BF153" s="313"/>
      <c r="BG153" s="313"/>
    </row>
    <row r="154" spans="1:59" customFormat="1" ht="15.6" x14ac:dyDescent="0.3">
      <c r="A154" s="294"/>
      <c r="B154" s="340">
        <f t="shared" si="4"/>
        <v>8790</v>
      </c>
      <c r="C154" t="s">
        <v>1327</v>
      </c>
      <c r="D154" s="308" t="s">
        <v>1590</v>
      </c>
      <c r="E154" s="306" t="s">
        <v>1591</v>
      </c>
      <c r="F154" s="310">
        <v>0.08</v>
      </c>
      <c r="G154" s="312"/>
      <c r="H154" s="312"/>
      <c r="I154" s="312"/>
      <c r="J154" s="312"/>
      <c r="K154" s="312"/>
      <c r="L154" s="312"/>
      <c r="M154" s="312"/>
      <c r="N154" s="312"/>
      <c r="O154" s="312"/>
      <c r="P154" s="312"/>
      <c r="Q154" s="312"/>
      <c r="R154" s="312"/>
      <c r="S154" s="312"/>
      <c r="T154" s="312"/>
      <c r="U154" s="312"/>
      <c r="V154" s="307">
        <v>110779.92720000001</v>
      </c>
      <c r="W154" s="312"/>
      <c r="X154" s="312"/>
      <c r="Y154" s="312"/>
      <c r="Z154" s="307">
        <v>110779.92720000001</v>
      </c>
      <c r="AA154" s="312"/>
      <c r="AB154" s="312"/>
      <c r="AC154" s="312"/>
      <c r="AD154" s="312"/>
      <c r="AE154" s="312"/>
      <c r="AF154" s="312"/>
      <c r="AG154" s="312"/>
      <c r="AH154" s="312"/>
      <c r="AI154" s="312"/>
      <c r="AJ154" s="307">
        <v>110779.92720000001</v>
      </c>
      <c r="AK154" s="312"/>
      <c r="AL154" s="307">
        <v>-110779.92720000001</v>
      </c>
      <c r="AM154" s="307"/>
      <c r="AN154" s="307"/>
      <c r="AO154" s="307"/>
      <c r="AP154" s="307"/>
      <c r="AQ154" s="307"/>
      <c r="AR154" s="307"/>
      <c r="AS154" s="307"/>
      <c r="AT154" s="313"/>
      <c r="AU154" s="313"/>
      <c r="AV154" s="313"/>
      <c r="AW154" s="313"/>
      <c r="AX154" s="313"/>
      <c r="AY154" s="313"/>
      <c r="AZ154" s="313"/>
      <c r="BA154" s="313"/>
      <c r="BB154" s="313"/>
      <c r="BC154" s="313"/>
      <c r="BD154" s="313"/>
      <c r="BE154" s="313"/>
      <c r="BF154" s="313"/>
      <c r="BG154" s="313"/>
    </row>
    <row r="155" spans="1:59" customFormat="1" ht="15.6" x14ac:dyDescent="0.3">
      <c r="A155" s="294"/>
      <c r="B155" s="340">
        <f t="shared" si="4"/>
        <v>8470</v>
      </c>
      <c r="C155" t="s">
        <v>1316</v>
      </c>
      <c r="D155" s="308" t="s">
        <v>1592</v>
      </c>
      <c r="E155" s="306" t="s">
        <v>1593</v>
      </c>
      <c r="F155" s="310">
        <v>0.08</v>
      </c>
      <c r="G155" s="312"/>
      <c r="H155" s="312"/>
      <c r="I155" s="312"/>
      <c r="J155" s="312"/>
      <c r="K155" s="312"/>
      <c r="L155" s="312"/>
      <c r="M155" s="312"/>
      <c r="N155" s="312"/>
      <c r="O155" s="312"/>
      <c r="P155" s="312"/>
      <c r="Q155" s="312"/>
      <c r="R155" s="312"/>
      <c r="S155" s="312"/>
      <c r="T155" s="312"/>
      <c r="U155" s="312"/>
      <c r="V155" s="307">
        <v>-1166.1967999999999</v>
      </c>
      <c r="W155" s="312"/>
      <c r="X155" s="312"/>
      <c r="Y155" s="312"/>
      <c r="Z155" s="307">
        <v>-1166.1967999999999</v>
      </c>
      <c r="AA155" s="312"/>
      <c r="AB155" s="312"/>
      <c r="AC155" s="312"/>
      <c r="AD155" s="312"/>
      <c r="AE155" s="312"/>
      <c r="AF155" s="312"/>
      <c r="AG155" s="312"/>
      <c r="AH155" s="312"/>
      <c r="AI155" s="312"/>
      <c r="AJ155" s="307">
        <v>-1166.1967999999999</v>
      </c>
      <c r="AK155" s="312"/>
      <c r="AL155" s="307">
        <v>1166.1967999999999</v>
      </c>
      <c r="AM155" s="307"/>
      <c r="AN155" s="307"/>
      <c r="AO155" s="307"/>
      <c r="AP155" s="307"/>
      <c r="AQ155" s="307"/>
      <c r="AR155" s="307"/>
      <c r="AS155" s="307"/>
      <c r="AT155" s="313"/>
      <c r="AU155" s="313"/>
      <c r="AV155" s="313"/>
      <c r="AW155" s="313"/>
      <c r="AX155" s="313"/>
      <c r="AY155" s="313"/>
      <c r="AZ155" s="313"/>
      <c r="BA155" s="313"/>
      <c r="BB155" s="313"/>
      <c r="BC155" s="313"/>
      <c r="BD155" s="313"/>
      <c r="BE155" s="313"/>
      <c r="BF155" s="313"/>
      <c r="BG155" s="313"/>
    </row>
    <row r="156" spans="1:59" customFormat="1" ht="15.6" x14ac:dyDescent="0.3">
      <c r="A156" s="294"/>
      <c r="B156" s="340">
        <f t="shared" si="4"/>
        <v>8630</v>
      </c>
      <c r="C156" t="s">
        <v>1320</v>
      </c>
      <c r="D156" s="308" t="s">
        <v>1594</v>
      </c>
      <c r="E156" s="306" t="s">
        <v>1595</v>
      </c>
      <c r="F156" s="310">
        <v>0.08</v>
      </c>
      <c r="G156" s="312"/>
      <c r="H156" s="312"/>
      <c r="I156" s="312"/>
      <c r="J156" s="312"/>
      <c r="K156" s="312"/>
      <c r="L156" s="312"/>
      <c r="M156" s="312"/>
      <c r="N156" s="312"/>
      <c r="O156" s="312"/>
      <c r="P156" s="312"/>
      <c r="Q156" s="312"/>
      <c r="R156" s="312"/>
      <c r="S156" s="312"/>
      <c r="T156" s="312"/>
      <c r="U156" s="312"/>
      <c r="V156" s="307">
        <v>173957.24239999999</v>
      </c>
      <c r="W156" s="312"/>
      <c r="X156" s="312"/>
      <c r="Y156" s="312"/>
      <c r="Z156" s="307">
        <v>173957.24239999999</v>
      </c>
      <c r="AA156" s="312"/>
      <c r="AB156" s="312"/>
      <c r="AC156" s="312"/>
      <c r="AD156" s="312"/>
      <c r="AE156" s="312"/>
      <c r="AF156" s="312"/>
      <c r="AG156" s="312"/>
      <c r="AH156" s="312"/>
      <c r="AI156" s="312"/>
      <c r="AJ156" s="307">
        <v>173957.24239999999</v>
      </c>
      <c r="AK156" s="312"/>
      <c r="AL156" s="307">
        <v>-173957.24239999999</v>
      </c>
      <c r="AM156" s="307"/>
      <c r="AN156" s="307"/>
      <c r="AO156" s="307"/>
      <c r="AP156" s="307"/>
      <c r="AQ156" s="307"/>
      <c r="AR156" s="307"/>
      <c r="AS156" s="307"/>
      <c r="AT156" s="313"/>
      <c r="AU156" s="313"/>
      <c r="AV156" s="313"/>
      <c r="AW156" s="313"/>
      <c r="AX156" s="313"/>
      <c r="AY156" s="313"/>
      <c r="AZ156" s="313"/>
      <c r="BA156" s="313"/>
      <c r="BB156" s="313"/>
      <c r="BC156" s="313"/>
      <c r="BD156" s="313"/>
      <c r="BE156" s="313"/>
      <c r="BF156" s="313"/>
      <c r="BG156" s="313"/>
    </row>
    <row r="157" spans="1:59" customFormat="1" ht="15.6" x14ac:dyDescent="0.3">
      <c r="A157" s="294"/>
      <c r="B157" s="340">
        <f t="shared" si="4"/>
        <v>7490</v>
      </c>
      <c r="C157" t="s">
        <v>1312</v>
      </c>
      <c r="D157" s="308" t="s">
        <v>1596</v>
      </c>
      <c r="E157" s="306" t="s">
        <v>1597</v>
      </c>
      <c r="F157" s="310">
        <v>0.08</v>
      </c>
      <c r="G157" s="312"/>
      <c r="H157" s="312"/>
      <c r="I157" s="312"/>
      <c r="J157" s="312"/>
      <c r="K157" s="312"/>
      <c r="L157" s="312"/>
      <c r="M157" s="312"/>
      <c r="N157" s="312"/>
      <c r="O157" s="312"/>
      <c r="P157" s="312"/>
      <c r="Q157" s="312"/>
      <c r="R157" s="312"/>
      <c r="S157" s="312"/>
      <c r="T157" s="312"/>
      <c r="U157" s="312"/>
      <c r="V157" s="307">
        <v>58259.982400000001</v>
      </c>
      <c r="W157" s="312"/>
      <c r="X157" s="312"/>
      <c r="Y157" s="312"/>
      <c r="Z157" s="307">
        <v>58259.982400000001</v>
      </c>
      <c r="AA157" s="312"/>
      <c r="AB157" s="312"/>
      <c r="AC157" s="312"/>
      <c r="AD157" s="312"/>
      <c r="AE157" s="312"/>
      <c r="AF157" s="312"/>
      <c r="AG157" s="312"/>
      <c r="AH157" s="312"/>
      <c r="AI157" s="312"/>
      <c r="AJ157" s="307">
        <v>58259.982400000001</v>
      </c>
      <c r="AK157" s="312"/>
      <c r="AL157" s="307">
        <v>-58259.982400000001</v>
      </c>
      <c r="AM157" s="307"/>
      <c r="AN157" s="307"/>
      <c r="AO157" s="307"/>
      <c r="AP157" s="307"/>
      <c r="AQ157" s="307"/>
      <c r="AR157" s="307"/>
      <c r="AS157" s="307"/>
      <c r="AT157" s="313"/>
      <c r="AU157" s="313"/>
      <c r="AV157" s="313"/>
      <c r="AW157" s="313"/>
      <c r="AX157" s="313"/>
      <c r="AY157" s="313"/>
      <c r="AZ157" s="313"/>
      <c r="BA157" s="313"/>
      <c r="BB157" s="313"/>
      <c r="BC157" s="313"/>
      <c r="BD157" s="313"/>
      <c r="BE157" s="313"/>
      <c r="BF157" s="313"/>
      <c r="BG157" s="313"/>
    </row>
    <row r="158" spans="1:59" customFormat="1" ht="15.6" x14ac:dyDescent="0.3">
      <c r="A158" s="294"/>
      <c r="B158" s="340">
        <f t="shared" si="4"/>
        <v>7490</v>
      </c>
      <c r="C158" t="s">
        <v>1312</v>
      </c>
      <c r="D158" s="308" t="s">
        <v>1598</v>
      </c>
      <c r="E158" s="306" t="s">
        <v>1599</v>
      </c>
      <c r="F158" s="310">
        <v>0.08</v>
      </c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  <c r="Q158" s="312"/>
      <c r="R158" s="312"/>
      <c r="S158" s="312"/>
      <c r="T158" s="312"/>
      <c r="U158" s="312"/>
      <c r="V158" s="307">
        <v>256</v>
      </c>
      <c r="W158" s="312"/>
      <c r="X158" s="312"/>
      <c r="Y158" s="312"/>
      <c r="Z158" s="307">
        <v>256</v>
      </c>
      <c r="AA158" s="312"/>
      <c r="AB158" s="312"/>
      <c r="AC158" s="312"/>
      <c r="AD158" s="312"/>
      <c r="AE158" s="312"/>
      <c r="AF158" s="312"/>
      <c r="AG158" s="312"/>
      <c r="AH158" s="312"/>
      <c r="AI158" s="312"/>
      <c r="AJ158" s="307">
        <v>256</v>
      </c>
      <c r="AK158" s="312"/>
      <c r="AL158" s="307">
        <v>-256</v>
      </c>
      <c r="AM158" s="307"/>
      <c r="AN158" s="307"/>
      <c r="AO158" s="307"/>
      <c r="AP158" s="307"/>
      <c r="AQ158" s="307"/>
      <c r="AR158" s="307"/>
      <c r="AS158" s="307"/>
      <c r="AT158" s="313"/>
      <c r="AU158" s="313"/>
      <c r="AV158" s="313"/>
      <c r="AW158" s="313"/>
      <c r="AX158" s="313"/>
      <c r="AY158" s="313"/>
      <c r="AZ158" s="313"/>
      <c r="BA158" s="313"/>
      <c r="BB158" s="313"/>
      <c r="BC158" s="313"/>
      <c r="BD158" s="313"/>
      <c r="BE158" s="313"/>
      <c r="BF158" s="313"/>
      <c r="BG158" s="313"/>
    </row>
    <row r="159" spans="1:59" customFormat="1" ht="15.6" x14ac:dyDescent="0.3">
      <c r="A159" s="294"/>
      <c r="B159" s="340">
        <f t="shared" si="4"/>
        <v>7490</v>
      </c>
      <c r="C159" t="s">
        <v>1312</v>
      </c>
      <c r="D159" s="308" t="s">
        <v>1600</v>
      </c>
      <c r="E159" s="306" t="s">
        <v>1601</v>
      </c>
      <c r="F159" s="310">
        <v>0.08</v>
      </c>
      <c r="G159" s="312"/>
      <c r="H159" s="312"/>
      <c r="I159" s="312"/>
      <c r="J159" s="312"/>
      <c r="K159" s="312"/>
      <c r="L159" s="312"/>
      <c r="M159" s="312"/>
      <c r="N159" s="312"/>
      <c r="O159" s="312"/>
      <c r="P159" s="312"/>
      <c r="Q159" s="312"/>
      <c r="R159" s="312"/>
      <c r="S159" s="312"/>
      <c r="T159" s="312"/>
      <c r="U159" s="312"/>
      <c r="V159" s="307">
        <v>942.86880000000008</v>
      </c>
      <c r="W159" s="312"/>
      <c r="X159" s="312"/>
      <c r="Y159" s="312"/>
      <c r="Z159" s="307">
        <v>942.86880000000008</v>
      </c>
      <c r="AA159" s="312"/>
      <c r="AB159" s="312"/>
      <c r="AC159" s="312"/>
      <c r="AD159" s="312"/>
      <c r="AE159" s="312"/>
      <c r="AF159" s="312"/>
      <c r="AG159" s="312"/>
      <c r="AH159" s="312"/>
      <c r="AI159" s="312"/>
      <c r="AJ159" s="307">
        <v>942.86880000000008</v>
      </c>
      <c r="AK159" s="312"/>
      <c r="AL159" s="307">
        <v>-942.86880000000008</v>
      </c>
      <c r="AM159" s="307"/>
      <c r="AN159" s="307"/>
      <c r="AO159" s="307"/>
      <c r="AP159" s="307"/>
      <c r="AQ159" s="307"/>
      <c r="AR159" s="307"/>
      <c r="AS159" s="307"/>
      <c r="AT159" s="313"/>
      <c r="AU159" s="313"/>
      <c r="AV159" s="313"/>
      <c r="AW159" s="313"/>
      <c r="AX159" s="313"/>
      <c r="AY159" s="313"/>
      <c r="AZ159" s="313"/>
      <c r="BA159" s="313"/>
      <c r="BB159" s="313"/>
      <c r="BC159" s="313"/>
      <c r="BD159" s="313"/>
      <c r="BE159" s="313"/>
      <c r="BF159" s="313"/>
      <c r="BG159" s="313"/>
    </row>
    <row r="160" spans="1:59" customFormat="1" ht="15.6" x14ac:dyDescent="0.3">
      <c r="A160" s="294"/>
      <c r="B160" s="340">
        <f t="shared" si="4"/>
        <v>8790</v>
      </c>
      <c r="C160" t="s">
        <v>1327</v>
      </c>
      <c r="D160" s="308" t="s">
        <v>1602</v>
      </c>
      <c r="E160" s="306" t="s">
        <v>1603</v>
      </c>
      <c r="F160" s="310">
        <v>0.08</v>
      </c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  <c r="Q160" s="312"/>
      <c r="R160" s="312"/>
      <c r="S160" s="312"/>
      <c r="T160" s="312"/>
      <c r="U160" s="312"/>
      <c r="V160" s="307">
        <v>19956.768799999998</v>
      </c>
      <c r="W160" s="312"/>
      <c r="X160" s="312"/>
      <c r="Y160" s="312"/>
      <c r="Z160" s="307">
        <v>19956.768799999998</v>
      </c>
      <c r="AA160" s="312"/>
      <c r="AB160" s="312"/>
      <c r="AC160" s="312"/>
      <c r="AD160" s="312"/>
      <c r="AE160" s="312"/>
      <c r="AF160" s="312"/>
      <c r="AG160" s="312"/>
      <c r="AH160" s="312"/>
      <c r="AI160" s="312"/>
      <c r="AJ160" s="307">
        <v>19956.768799999998</v>
      </c>
      <c r="AK160" s="312"/>
      <c r="AL160" s="307">
        <v>-19956.768799999998</v>
      </c>
      <c r="AM160" s="307"/>
      <c r="AN160" s="307"/>
      <c r="AO160" s="307"/>
      <c r="AP160" s="307"/>
      <c r="AQ160" s="307"/>
      <c r="AR160" s="307"/>
      <c r="AS160" s="307"/>
      <c r="AT160" s="313"/>
      <c r="AU160" s="313"/>
      <c r="AV160" s="313"/>
      <c r="AW160" s="313"/>
      <c r="AX160" s="313"/>
      <c r="AY160" s="313"/>
      <c r="AZ160" s="313"/>
      <c r="BA160" s="313"/>
      <c r="BB160" s="313"/>
      <c r="BC160" s="313"/>
      <c r="BD160" s="313"/>
      <c r="BE160" s="313"/>
      <c r="BF160" s="313"/>
      <c r="BG160" s="313"/>
    </row>
    <row r="161" spans="1:75" customFormat="1" ht="15.6" x14ac:dyDescent="0.3">
      <c r="A161" s="294"/>
      <c r="B161" s="340">
        <f t="shared" si="4"/>
        <v>8430</v>
      </c>
      <c r="C161" t="s">
        <v>564</v>
      </c>
      <c r="D161" s="308" t="s">
        <v>1604</v>
      </c>
      <c r="E161" s="306" t="s">
        <v>1605</v>
      </c>
      <c r="F161" s="310">
        <v>0.08</v>
      </c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2"/>
      <c r="R161" s="312"/>
      <c r="S161" s="312"/>
      <c r="T161" s="312"/>
      <c r="U161" s="312"/>
      <c r="V161" s="307">
        <v>1000</v>
      </c>
      <c r="W161" s="312"/>
      <c r="X161" s="312"/>
      <c r="Y161" s="312"/>
      <c r="Z161" s="307">
        <v>1000</v>
      </c>
      <c r="AA161" s="312"/>
      <c r="AB161" s="312"/>
      <c r="AC161" s="312"/>
      <c r="AD161" s="312"/>
      <c r="AE161" s="312"/>
      <c r="AF161" s="312"/>
      <c r="AG161" s="312"/>
      <c r="AH161" s="312"/>
      <c r="AI161" s="312"/>
      <c r="AJ161" s="307">
        <v>1000</v>
      </c>
      <c r="AK161" s="312"/>
      <c r="AL161" s="307">
        <v>-1000</v>
      </c>
      <c r="AM161" s="307"/>
      <c r="AN161" s="307"/>
      <c r="AO161" s="307"/>
      <c r="AP161" s="307"/>
      <c r="AQ161" s="307"/>
      <c r="AR161" s="305"/>
      <c r="AS161" s="305"/>
      <c r="AT161" s="294"/>
    </row>
    <row r="162" spans="1:75" customFormat="1" ht="15.6" x14ac:dyDescent="0.3">
      <c r="A162" s="294"/>
      <c r="B162" s="340">
        <f t="shared" si="4"/>
        <v>8610</v>
      </c>
      <c r="C162" t="s">
        <v>1319</v>
      </c>
      <c r="D162" s="308" t="s">
        <v>1606</v>
      </c>
      <c r="E162" s="306" t="s">
        <v>1607</v>
      </c>
      <c r="F162" s="310">
        <v>0.08</v>
      </c>
      <c r="G162" s="314"/>
      <c r="H162" s="314"/>
      <c r="I162" s="314"/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4"/>
      <c r="U162" s="314"/>
      <c r="V162" s="307">
        <v>-486561.90960000001</v>
      </c>
      <c r="W162" s="314"/>
      <c r="X162" s="314"/>
      <c r="Y162" s="314"/>
      <c r="Z162" s="307">
        <v>-486561.90960000001</v>
      </c>
      <c r="AA162" s="314"/>
      <c r="AB162" s="314"/>
      <c r="AC162" s="314"/>
      <c r="AD162" s="314"/>
      <c r="AE162" s="314"/>
      <c r="AF162" s="314"/>
      <c r="AG162" s="314"/>
      <c r="AH162" s="314"/>
      <c r="AI162" s="314"/>
      <c r="AJ162" s="307">
        <v>-486561.90960000001</v>
      </c>
      <c r="AK162" s="314"/>
      <c r="AL162" s="307">
        <v>486561.90960000001</v>
      </c>
      <c r="AM162" s="307"/>
      <c r="AN162" s="307"/>
      <c r="AO162" s="307"/>
      <c r="AP162" s="307"/>
      <c r="AQ162" s="307"/>
      <c r="AR162" s="305"/>
      <c r="AS162" s="305"/>
      <c r="AT162" s="294"/>
    </row>
    <row r="163" spans="1:75" customFormat="1" ht="16.2" thickBot="1" x14ac:dyDescent="0.35">
      <c r="A163" s="294"/>
      <c r="B163" s="340" t="e">
        <f t="shared" si="4"/>
        <v>#VALUE!</v>
      </c>
      <c r="D163" s="308"/>
      <c r="E163" s="315"/>
      <c r="F163" s="316"/>
      <c r="G163" s="317">
        <v>0</v>
      </c>
      <c r="H163" s="317">
        <v>0</v>
      </c>
      <c r="I163" s="317">
        <v>0</v>
      </c>
      <c r="J163" s="317">
        <v>0</v>
      </c>
      <c r="K163" s="317">
        <v>0</v>
      </c>
      <c r="L163" s="317">
        <v>0</v>
      </c>
      <c r="M163" s="317">
        <v>0</v>
      </c>
      <c r="N163" s="317">
        <v>0</v>
      </c>
      <c r="O163" s="317">
        <v>0</v>
      </c>
      <c r="P163" s="317">
        <v>0</v>
      </c>
      <c r="Q163" s="317">
        <v>0</v>
      </c>
      <c r="R163" s="317">
        <v>0</v>
      </c>
      <c r="S163" s="317">
        <v>0</v>
      </c>
      <c r="T163" s="317">
        <v>0</v>
      </c>
      <c r="U163" s="317">
        <v>0</v>
      </c>
      <c r="V163" s="317">
        <v>9207740.4968000017</v>
      </c>
      <c r="W163" s="317">
        <v>0</v>
      </c>
      <c r="X163" s="317">
        <v>0</v>
      </c>
      <c r="Y163" s="317">
        <v>0</v>
      </c>
      <c r="Z163" s="317">
        <v>9207740.4968000017</v>
      </c>
      <c r="AA163" s="317">
        <v>0</v>
      </c>
      <c r="AB163" s="317">
        <v>0</v>
      </c>
      <c r="AC163" s="317">
        <v>0</v>
      </c>
      <c r="AD163" s="317">
        <v>0</v>
      </c>
      <c r="AE163" s="317">
        <v>0</v>
      </c>
      <c r="AF163" s="317">
        <v>0</v>
      </c>
      <c r="AG163" s="317">
        <v>0</v>
      </c>
      <c r="AH163" s="317">
        <v>0</v>
      </c>
      <c r="AI163" s="317">
        <v>0</v>
      </c>
      <c r="AJ163" s="317">
        <v>9207740.4968000017</v>
      </c>
      <c r="AK163" s="317">
        <v>0</v>
      </c>
      <c r="AL163" s="317">
        <v>-9207740.4968000017</v>
      </c>
      <c r="AM163" s="307"/>
      <c r="AN163" s="307" t="e">
        <v>#REF!</v>
      </c>
      <c r="AO163" s="307" t="e">
        <v>#REF!</v>
      </c>
      <c r="AP163" s="307" t="e">
        <v>#REF!</v>
      </c>
      <c r="AQ163" s="307" t="e">
        <v>#REF!</v>
      </c>
      <c r="AR163" s="307" t="e">
        <v>#REF!</v>
      </c>
      <c r="AS163" s="307" t="e">
        <v>#REF!</v>
      </c>
      <c r="AT163" s="307" t="e">
        <v>#REF!</v>
      </c>
      <c r="AU163" s="307" t="e">
        <v>#REF!</v>
      </c>
      <c r="AV163" s="307" t="e">
        <v>#REF!</v>
      </c>
      <c r="AW163" s="307" t="e">
        <v>#REF!</v>
      </c>
      <c r="AX163" s="307" t="e">
        <v>#REF!</v>
      </c>
      <c r="AY163" s="307" t="e">
        <v>#REF!</v>
      </c>
      <c r="AZ163" s="307" t="e">
        <v>#REF!</v>
      </c>
      <c r="BA163" s="307" t="e">
        <v>#REF!</v>
      </c>
      <c r="BB163" s="307" t="e">
        <v>#REF!</v>
      </c>
      <c r="BC163" s="307" t="e">
        <v>#REF!</v>
      </c>
      <c r="BD163" s="307" t="e">
        <v>#REF!</v>
      </c>
      <c r="BE163" s="307" t="e">
        <v>#REF!</v>
      </c>
      <c r="BF163" s="307" t="e">
        <v>#REF!</v>
      </c>
      <c r="BG163" s="307" t="e">
        <v>#REF!</v>
      </c>
      <c r="BH163" s="307"/>
      <c r="BI163" s="307"/>
    </row>
    <row r="164" spans="1:75" customFormat="1" ht="16.2" thickTop="1" x14ac:dyDescent="0.3">
      <c r="A164" s="294"/>
      <c r="B164" s="340" t="e">
        <f t="shared" si="4"/>
        <v>#VALUE!</v>
      </c>
      <c r="D164" s="308"/>
      <c r="E164" s="306"/>
      <c r="F164" s="318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>
        <v>-3.1999982893466949E-3</v>
      </c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07"/>
      <c r="AN164" s="307"/>
      <c r="AO164" s="307"/>
      <c r="AP164" s="307"/>
      <c r="AQ164" s="307"/>
      <c r="AR164" s="305"/>
      <c r="AS164" s="305"/>
      <c r="AT164" s="294"/>
    </row>
    <row r="165" spans="1:75" s="320" customFormat="1" ht="15.6" x14ac:dyDescent="0.3">
      <c r="A165" s="294"/>
      <c r="B165" s="340" t="e">
        <f t="shared" si="4"/>
        <v>#VALUE!</v>
      </c>
      <c r="C165"/>
      <c r="D165" s="308"/>
      <c r="E165" s="306"/>
      <c r="F165" s="310"/>
      <c r="G165" s="305"/>
      <c r="H165" s="305"/>
      <c r="I165" s="305"/>
      <c r="J165" s="305"/>
      <c r="K165" s="305"/>
      <c r="L165" s="305"/>
      <c r="M165" s="305"/>
      <c r="N165" s="305"/>
      <c r="O165" s="305"/>
      <c r="P165" s="305"/>
      <c r="Q165" s="305"/>
      <c r="R165" s="305"/>
      <c r="S165" s="305"/>
      <c r="T165" s="305"/>
      <c r="U165" s="305"/>
      <c r="V165" s="305"/>
      <c r="W165" s="305"/>
      <c r="X165" s="305"/>
      <c r="Y165" s="305"/>
      <c r="Z165" s="305"/>
      <c r="AA165" s="305"/>
      <c r="AB165" s="305"/>
      <c r="AC165" s="305"/>
      <c r="AD165" s="305"/>
      <c r="AE165" s="305"/>
      <c r="AF165" s="305"/>
      <c r="AG165" s="305"/>
      <c r="AH165" s="305"/>
      <c r="AI165" s="307">
        <v>0</v>
      </c>
      <c r="AJ165" s="305"/>
      <c r="AK165" s="305"/>
      <c r="AL165" s="305"/>
      <c r="AM165" s="305"/>
      <c r="AN165" s="305"/>
      <c r="AO165" s="305"/>
      <c r="AP165" s="305"/>
      <c r="AQ165" s="305"/>
      <c r="AR165" s="305"/>
      <c r="AS165" s="305"/>
      <c r="AT165" s="305"/>
      <c r="AU165" s="305"/>
    </row>
    <row r="166" spans="1:75" customFormat="1" ht="15.6" x14ac:dyDescent="0.3">
      <c r="A166" s="294"/>
      <c r="B166" s="340">
        <f t="shared" si="4"/>
        <v>7020</v>
      </c>
      <c r="C166" t="s">
        <v>1300</v>
      </c>
      <c r="D166" s="308">
        <v>6436101</v>
      </c>
      <c r="E166" s="305" t="s">
        <v>1608</v>
      </c>
      <c r="F166" s="321">
        <v>-0.12698412341478221</v>
      </c>
      <c r="G166" s="307">
        <v>0</v>
      </c>
      <c r="H166" s="307">
        <v>0</v>
      </c>
      <c r="I166" s="307">
        <v>0</v>
      </c>
      <c r="J166" s="307">
        <v>53618.040892872428</v>
      </c>
      <c r="K166" s="307">
        <v>0</v>
      </c>
      <c r="L166" s="307">
        <v>0</v>
      </c>
      <c r="M166" s="307">
        <v>0</v>
      </c>
      <c r="N166" s="307">
        <v>0</v>
      </c>
      <c r="O166" s="307"/>
      <c r="P166" s="307"/>
      <c r="Q166" s="307"/>
      <c r="R166" s="307"/>
      <c r="S166" s="307"/>
      <c r="T166" s="307"/>
      <c r="U166" s="307"/>
      <c r="V166" s="307">
        <v>53618.040892872428</v>
      </c>
      <c r="W166" s="307"/>
      <c r="X166" s="307"/>
      <c r="Y166" s="307">
        <v>0</v>
      </c>
      <c r="Z166" s="307">
        <v>53618.040892872428</v>
      </c>
      <c r="AA166" s="307"/>
      <c r="AB166" s="307"/>
      <c r="AC166" s="307"/>
      <c r="AD166" s="307"/>
      <c r="AE166" s="307"/>
      <c r="AF166" s="307"/>
      <c r="AG166" s="307">
        <v>0</v>
      </c>
      <c r="AH166" s="307"/>
      <c r="AI166" s="307">
        <v>0</v>
      </c>
      <c r="AJ166" s="322">
        <v>53618.040892872428</v>
      </c>
      <c r="AK166" s="307">
        <v>0</v>
      </c>
      <c r="AL166" s="307">
        <v>-53618.040892872428</v>
      </c>
      <c r="AM166" s="307"/>
      <c r="AN166" s="307">
        <v>0</v>
      </c>
      <c r="AO166" s="307">
        <v>0</v>
      </c>
      <c r="AP166" s="307"/>
      <c r="AQ166" s="307"/>
      <c r="AR166" s="307"/>
      <c r="AS166" s="307"/>
      <c r="AT166" s="307"/>
      <c r="AU166" s="307"/>
      <c r="AV166" s="294"/>
      <c r="AW166" s="294"/>
      <c r="AX166" s="294"/>
      <c r="AY166" s="294"/>
      <c r="AZ166" s="294"/>
      <c r="BA166" s="294"/>
      <c r="BB166" s="294"/>
      <c r="BC166" s="294"/>
      <c r="BD166" s="294"/>
      <c r="BE166" s="294"/>
      <c r="BF166" s="294"/>
      <c r="BG166" s="294"/>
      <c r="BH166" s="294"/>
      <c r="BI166" s="294"/>
      <c r="BJ166" s="294"/>
      <c r="BK166" s="294"/>
      <c r="BL166" s="294"/>
      <c r="BM166" s="294"/>
      <c r="BN166" s="294"/>
      <c r="BO166" s="294"/>
      <c r="BP166" s="294"/>
      <c r="BQ166" s="294"/>
      <c r="BR166" s="294"/>
      <c r="BS166" s="294"/>
      <c r="BT166" s="294"/>
      <c r="BU166" s="294"/>
      <c r="BV166" s="294"/>
      <c r="BW166" s="294"/>
    </row>
    <row r="167" spans="1:75" customFormat="1" ht="15.6" x14ac:dyDescent="0.3">
      <c r="A167" s="294"/>
      <c r="B167" s="340">
        <f t="shared" si="4"/>
        <v>8370</v>
      </c>
      <c r="C167" t="s">
        <v>1315</v>
      </c>
      <c r="D167" s="308">
        <v>6161101</v>
      </c>
      <c r="E167" s="305" t="s">
        <v>1609</v>
      </c>
      <c r="F167" s="321">
        <v>-0.12698412341478221</v>
      </c>
      <c r="G167" s="307">
        <v>0</v>
      </c>
      <c r="H167" s="307">
        <v>0</v>
      </c>
      <c r="I167" s="307">
        <v>0</v>
      </c>
      <c r="J167" s="307">
        <v>115792.97834522255</v>
      </c>
      <c r="K167" s="307">
        <v>0</v>
      </c>
      <c r="L167" s="307">
        <v>0</v>
      </c>
      <c r="M167" s="307">
        <v>0</v>
      </c>
      <c r="N167" s="307">
        <v>0</v>
      </c>
      <c r="O167" s="307"/>
      <c r="P167" s="307"/>
      <c r="Q167" s="307"/>
      <c r="R167" s="307"/>
      <c r="S167" s="307"/>
      <c r="T167" s="307"/>
      <c r="U167" s="307"/>
      <c r="V167" s="307">
        <v>115792.97834522255</v>
      </c>
      <c r="W167" s="307"/>
      <c r="X167" s="307"/>
      <c r="Y167" s="307">
        <v>0</v>
      </c>
      <c r="Z167" s="307">
        <v>115792.97834522255</v>
      </c>
      <c r="AA167" s="307"/>
      <c r="AB167" s="307"/>
      <c r="AC167" s="307"/>
      <c r="AD167" s="307"/>
      <c r="AE167" s="307"/>
      <c r="AF167" s="307"/>
      <c r="AG167" s="307">
        <v>0</v>
      </c>
      <c r="AH167" s="307"/>
      <c r="AI167" s="307">
        <v>0</v>
      </c>
      <c r="AJ167" s="322">
        <v>115792.97834522255</v>
      </c>
      <c r="AK167" s="307">
        <v>0</v>
      </c>
      <c r="AL167" s="307">
        <v>-115792.97834522255</v>
      </c>
      <c r="AM167" s="307"/>
      <c r="AN167" s="307">
        <v>0</v>
      </c>
      <c r="AO167" s="307">
        <v>0</v>
      </c>
      <c r="AP167" s="307"/>
      <c r="AQ167" s="307"/>
      <c r="AR167" s="307"/>
      <c r="AS167" s="307"/>
      <c r="AT167" s="307"/>
      <c r="AU167" s="307"/>
      <c r="AV167" s="294"/>
      <c r="AW167" s="294"/>
      <c r="AX167" s="294"/>
      <c r="AY167" s="294"/>
      <c r="AZ167" s="294"/>
      <c r="BA167" s="294"/>
      <c r="BB167" s="294"/>
      <c r="BC167" s="294"/>
      <c r="BD167" s="294"/>
      <c r="BE167" s="294"/>
      <c r="BF167" s="294"/>
      <c r="BG167" s="294"/>
      <c r="BH167" s="294"/>
      <c r="BI167" s="294"/>
      <c r="BJ167" s="294"/>
      <c r="BK167" s="294"/>
      <c r="BL167" s="294"/>
      <c r="BM167" s="294"/>
      <c r="BN167" s="294"/>
      <c r="BO167" s="294"/>
      <c r="BP167" s="294"/>
      <c r="BQ167" s="294"/>
      <c r="BR167" s="294"/>
      <c r="BS167" s="294"/>
      <c r="BT167" s="294"/>
      <c r="BU167" s="294"/>
      <c r="BV167" s="294"/>
      <c r="BW167" s="294"/>
    </row>
    <row r="168" spans="1:75" customFormat="1" ht="15.6" x14ac:dyDescent="0.3">
      <c r="A168" s="294"/>
      <c r="B168" s="340">
        <f t="shared" si="4"/>
        <v>8480</v>
      </c>
      <c r="C168" t="s">
        <v>567</v>
      </c>
      <c r="D168" s="308">
        <v>6705101</v>
      </c>
      <c r="E168" s="305" t="s">
        <v>1610</v>
      </c>
      <c r="F168" s="321">
        <v>-0.12698412341478221</v>
      </c>
      <c r="G168" s="307">
        <v>0</v>
      </c>
      <c r="H168" s="307">
        <v>0</v>
      </c>
      <c r="I168" s="307">
        <v>0</v>
      </c>
      <c r="J168" s="307">
        <v>0</v>
      </c>
      <c r="K168" s="307">
        <v>0</v>
      </c>
      <c r="L168" s="307">
        <v>0</v>
      </c>
      <c r="M168" s="307">
        <v>0</v>
      </c>
      <c r="N168" s="307">
        <v>0</v>
      </c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>
        <v>0</v>
      </c>
      <c r="Z168" s="307">
        <v>0</v>
      </c>
      <c r="AA168" s="307"/>
      <c r="AB168" s="307"/>
      <c r="AC168" s="307"/>
      <c r="AD168" s="307"/>
      <c r="AE168" s="307"/>
      <c r="AF168" s="307"/>
      <c r="AG168" s="307">
        <v>0</v>
      </c>
      <c r="AH168" s="307"/>
      <c r="AI168" s="307">
        <v>0</v>
      </c>
      <c r="AJ168" s="322">
        <v>0</v>
      </c>
      <c r="AK168" s="307">
        <v>0</v>
      </c>
      <c r="AL168" s="307">
        <v>0</v>
      </c>
      <c r="AM168" s="307"/>
      <c r="AN168" s="307">
        <v>0</v>
      </c>
      <c r="AO168" s="307">
        <v>0</v>
      </c>
      <c r="AP168" s="307"/>
      <c r="AQ168" s="307"/>
      <c r="AR168" s="307"/>
      <c r="AS168" s="307"/>
      <c r="AT168" s="307"/>
      <c r="AU168" s="307"/>
      <c r="AV168" s="294"/>
      <c r="AW168" s="294"/>
      <c r="AX168" s="294"/>
      <c r="AY168" s="294"/>
      <c r="AZ168" s="294"/>
      <c r="BA168" s="294"/>
      <c r="BB168" s="294"/>
      <c r="BC168" s="294"/>
      <c r="BD168" s="294"/>
      <c r="BE168" s="294"/>
      <c r="BF168" s="294"/>
      <c r="BG168" s="294"/>
      <c r="BH168" s="294"/>
      <c r="BI168" s="294"/>
      <c r="BJ168" s="294"/>
      <c r="BK168" s="294"/>
      <c r="BL168" s="294"/>
      <c r="BM168" s="294"/>
      <c r="BN168" s="294"/>
      <c r="BO168" s="294"/>
      <c r="BP168" s="294"/>
      <c r="BQ168" s="294"/>
      <c r="BR168" s="294"/>
      <c r="BS168" s="294"/>
      <c r="BT168" s="294"/>
      <c r="BU168" s="294"/>
      <c r="BV168" s="294"/>
      <c r="BW168" s="294"/>
    </row>
    <row r="169" spans="1:75" customFormat="1" ht="15.6" x14ac:dyDescent="0.3">
      <c r="A169" s="294"/>
      <c r="B169" s="340" t="e">
        <f t="shared" si="4"/>
        <v>#VALUE!</v>
      </c>
      <c r="D169" s="308"/>
      <c r="E169" s="305" t="s">
        <v>1611</v>
      </c>
      <c r="F169" s="321"/>
      <c r="G169" s="307"/>
      <c r="H169" s="307"/>
      <c r="I169" s="307"/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U169" s="307"/>
      <c r="V169" s="307">
        <v>169411.01923809497</v>
      </c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  <c r="AI169" s="307"/>
      <c r="AJ169" s="322">
        <v>169411.01923809497</v>
      </c>
      <c r="AK169" s="307"/>
      <c r="AL169" s="322">
        <v>-169411.01923809497</v>
      </c>
      <c r="AM169" s="307"/>
      <c r="AN169" s="307"/>
      <c r="AO169" s="307"/>
      <c r="AP169" s="307"/>
      <c r="AQ169" s="307"/>
      <c r="AR169" s="307"/>
      <c r="AS169" s="307"/>
      <c r="AT169" s="307"/>
      <c r="AU169" s="307"/>
      <c r="AV169" s="294"/>
      <c r="AW169" s="294"/>
      <c r="AX169" s="294"/>
      <c r="AY169" s="294"/>
      <c r="AZ169" s="294"/>
      <c r="BA169" s="294"/>
      <c r="BB169" s="294"/>
      <c r="BC169" s="294"/>
      <c r="BD169" s="294"/>
      <c r="BE169" s="294"/>
      <c r="BF169" s="294"/>
      <c r="BG169" s="294"/>
      <c r="BH169" s="294"/>
      <c r="BI169" s="294"/>
      <c r="BJ169" s="294"/>
      <c r="BK169" s="294"/>
      <c r="BL169" s="294"/>
      <c r="BM169" s="294"/>
      <c r="BN169" s="294"/>
      <c r="BO169" s="294"/>
      <c r="BP169" s="294"/>
      <c r="BQ169" s="294"/>
      <c r="BR169" s="294"/>
      <c r="BS169" s="294"/>
      <c r="BT169" s="294"/>
      <c r="BU169" s="294"/>
      <c r="BV169" s="294"/>
      <c r="BW169" s="294"/>
    </row>
    <row r="170" spans="1:75" customFormat="1" ht="15.6" x14ac:dyDescent="0.3">
      <c r="B170" s="340" t="e">
        <f t="shared" si="4"/>
        <v>#VALUE!</v>
      </c>
      <c r="D170" s="308"/>
      <c r="E170" s="305"/>
      <c r="F170" s="321"/>
      <c r="G170" s="307"/>
      <c r="H170" s="307"/>
      <c r="I170" s="307"/>
      <c r="J170" s="307"/>
      <c r="K170" s="307"/>
      <c r="L170" s="307"/>
      <c r="M170" s="307"/>
      <c r="N170" s="307"/>
      <c r="O170" s="307"/>
      <c r="P170" s="307"/>
      <c r="Q170" s="307"/>
      <c r="R170" s="307"/>
      <c r="S170" s="307"/>
      <c r="T170" s="307"/>
      <c r="U170" s="307"/>
      <c r="V170" s="307"/>
      <c r="W170" s="307"/>
      <c r="X170" s="307"/>
      <c r="Y170" s="307"/>
      <c r="Z170" s="307"/>
      <c r="AA170" s="307"/>
      <c r="AB170" s="307"/>
      <c r="AC170" s="307"/>
      <c r="AD170" s="307"/>
      <c r="AE170" s="307"/>
      <c r="AF170" s="307"/>
      <c r="AG170" s="307"/>
      <c r="AH170" s="307"/>
      <c r="AI170" s="307"/>
      <c r="AJ170" s="322"/>
      <c r="AK170" s="307"/>
      <c r="AL170" s="307"/>
      <c r="AM170" s="307"/>
      <c r="AN170" s="307"/>
      <c r="AO170" s="307"/>
      <c r="AP170" s="307"/>
      <c r="AQ170" s="307"/>
      <c r="AR170" s="307"/>
      <c r="AS170" s="307"/>
      <c r="AT170" s="307"/>
      <c r="AU170" s="307"/>
      <c r="AV170" s="294"/>
      <c r="AW170" s="294"/>
      <c r="AX170" s="294"/>
      <c r="AY170" s="294"/>
      <c r="AZ170" s="294"/>
      <c r="BA170" s="294"/>
      <c r="BB170" s="294"/>
      <c r="BC170" s="294"/>
      <c r="BD170" s="294"/>
      <c r="BE170" s="294"/>
      <c r="BF170" s="294"/>
      <c r="BG170" s="294"/>
      <c r="BH170" s="294"/>
      <c r="BI170" s="294"/>
      <c r="BJ170" s="294"/>
      <c r="BK170" s="294"/>
      <c r="BL170" s="294"/>
      <c r="BM170" s="294"/>
      <c r="BN170" s="294"/>
      <c r="BO170" s="294"/>
      <c r="BP170" s="294"/>
      <c r="BQ170" s="294"/>
      <c r="BR170" s="294"/>
      <c r="BS170" s="294"/>
      <c r="BT170" s="294"/>
      <c r="BU170" s="294"/>
      <c r="BV170" s="294"/>
      <c r="BW170" s="294"/>
    </row>
    <row r="171" spans="1:75" customFormat="1" ht="15.6" x14ac:dyDescent="0.3">
      <c r="B171" s="340">
        <f t="shared" si="4"/>
        <v>7020</v>
      </c>
      <c r="C171" t="s">
        <v>1300</v>
      </c>
      <c r="D171" s="308">
        <v>3802101</v>
      </c>
      <c r="E171" s="305" t="s">
        <v>1612</v>
      </c>
      <c r="F171" s="321">
        <v>0.1</v>
      </c>
      <c r="G171" s="307"/>
      <c r="H171" s="307"/>
      <c r="I171" s="307"/>
      <c r="J171" s="307">
        <v>-18243.361000000001</v>
      </c>
      <c r="K171" s="307"/>
      <c r="L171" s="307"/>
      <c r="M171" s="307"/>
      <c r="N171" s="307"/>
      <c r="O171" s="307"/>
      <c r="P171" s="307"/>
      <c r="Q171" s="307"/>
      <c r="R171" s="307"/>
      <c r="S171" s="307"/>
      <c r="T171" s="307"/>
      <c r="U171" s="307"/>
      <c r="V171" s="307">
        <v>18243.361000000001</v>
      </c>
      <c r="W171" s="307"/>
      <c r="X171" s="307"/>
      <c r="Y171" s="307"/>
      <c r="Z171" s="307">
        <v>18243.361000000001</v>
      </c>
      <c r="AA171" s="307"/>
      <c r="AB171" s="307"/>
      <c r="AC171" s="307"/>
      <c r="AD171" s="307"/>
      <c r="AE171" s="307"/>
      <c r="AF171" s="307"/>
      <c r="AG171" s="307"/>
      <c r="AH171" s="307"/>
      <c r="AI171" s="307"/>
      <c r="AJ171" s="322">
        <v>18243.361000000001</v>
      </c>
      <c r="AK171" s="307"/>
      <c r="AL171" s="322">
        <v>-18243.361000000001</v>
      </c>
      <c r="AM171" s="307"/>
      <c r="AN171" s="307">
        <v>0</v>
      </c>
      <c r="AO171" s="307">
        <v>0</v>
      </c>
      <c r="AP171" s="307"/>
      <c r="AQ171" s="307"/>
      <c r="AR171" s="307"/>
      <c r="AS171" s="307"/>
      <c r="AT171" s="307"/>
      <c r="AU171" s="307"/>
      <c r="AV171" s="294"/>
      <c r="AW171" s="294"/>
      <c r="AX171" s="294"/>
      <c r="AY171" s="294"/>
      <c r="AZ171" s="294"/>
      <c r="BA171" s="294"/>
      <c r="BB171" s="294"/>
      <c r="BC171" s="294"/>
      <c r="BD171" s="294"/>
      <c r="BE171" s="294"/>
      <c r="BF171" s="294"/>
      <c r="BG171" s="294"/>
      <c r="BH171" s="294"/>
      <c r="BI171" s="294"/>
      <c r="BJ171" s="294"/>
      <c r="BK171" s="294"/>
      <c r="BL171" s="294"/>
      <c r="BM171" s="294"/>
      <c r="BN171" s="294"/>
      <c r="BO171" s="294"/>
      <c r="BP171" s="294"/>
      <c r="BQ171" s="294"/>
      <c r="BR171" s="294"/>
      <c r="BS171" s="294"/>
      <c r="BT171" s="294"/>
      <c r="BU171" s="294"/>
      <c r="BV171" s="294"/>
      <c r="BW171" s="294"/>
    </row>
    <row r="172" spans="1:75" customFormat="1" ht="16.2" thickBot="1" x14ac:dyDescent="0.35">
      <c r="B172" s="340" t="e">
        <f t="shared" si="4"/>
        <v>#VALUE!</v>
      </c>
      <c r="E172" s="315" t="s">
        <v>1613</v>
      </c>
      <c r="F172" s="316"/>
      <c r="G172" s="317">
        <v>0</v>
      </c>
      <c r="H172" s="317">
        <v>0</v>
      </c>
      <c r="I172" s="317">
        <v>0</v>
      </c>
      <c r="J172" s="317">
        <v>151167.65823809497</v>
      </c>
      <c r="K172" s="317">
        <v>0</v>
      </c>
      <c r="L172" s="317">
        <v>0</v>
      </c>
      <c r="M172" s="317">
        <v>0</v>
      </c>
      <c r="N172" s="317">
        <v>0</v>
      </c>
      <c r="O172" s="317">
        <v>0</v>
      </c>
      <c r="P172" s="317">
        <v>0</v>
      </c>
      <c r="Q172" s="317">
        <v>0</v>
      </c>
      <c r="R172" s="317">
        <v>0</v>
      </c>
      <c r="S172" s="317">
        <v>0</v>
      </c>
      <c r="T172" s="317">
        <v>0</v>
      </c>
      <c r="U172" s="317">
        <v>0</v>
      </c>
      <c r="V172" s="317">
        <v>18243.361000000001</v>
      </c>
      <c r="W172" s="317">
        <v>0</v>
      </c>
      <c r="X172" s="317">
        <v>0</v>
      </c>
      <c r="Y172" s="317">
        <v>0</v>
      </c>
      <c r="Z172" s="317">
        <v>187654.38023809498</v>
      </c>
      <c r="AA172" s="317">
        <v>0</v>
      </c>
      <c r="AB172" s="317">
        <v>0</v>
      </c>
      <c r="AC172" s="317">
        <v>0</v>
      </c>
      <c r="AD172" s="317">
        <v>0</v>
      </c>
      <c r="AE172" s="317">
        <v>0</v>
      </c>
      <c r="AF172" s="317">
        <v>0</v>
      </c>
      <c r="AG172" s="317">
        <v>0</v>
      </c>
      <c r="AH172" s="317">
        <v>0</v>
      </c>
      <c r="AI172" s="317">
        <v>0</v>
      </c>
      <c r="AJ172" s="317">
        <v>18243.361000000001</v>
      </c>
      <c r="AK172" s="317">
        <v>0</v>
      </c>
      <c r="AL172" s="317">
        <v>-18243.361000000001</v>
      </c>
      <c r="AM172" s="307"/>
      <c r="AN172" s="307"/>
      <c r="AO172" s="307"/>
      <c r="AP172" s="307"/>
      <c r="AQ172" s="307"/>
      <c r="AR172" s="307"/>
      <c r="AS172" s="307"/>
      <c r="AT172" s="307"/>
      <c r="AU172" s="307"/>
      <c r="AV172" s="294"/>
      <c r="AW172" s="294"/>
      <c r="AX172" s="294"/>
      <c r="AY172" s="294"/>
      <c r="AZ172" s="294"/>
      <c r="BA172" s="294"/>
      <c r="BB172" s="294"/>
      <c r="BC172" s="294"/>
      <c r="BD172" s="294"/>
      <c r="BE172" s="294"/>
      <c r="BF172" s="294"/>
      <c r="BG172" s="294"/>
      <c r="BH172" s="294"/>
      <c r="BI172" s="294"/>
      <c r="BJ172" s="294"/>
      <c r="BK172" s="294"/>
      <c r="BL172" s="294"/>
      <c r="BM172" s="294"/>
      <c r="BN172" s="294"/>
      <c r="BO172" s="294"/>
      <c r="BP172" s="294"/>
      <c r="BQ172" s="294"/>
      <c r="BR172" s="294"/>
      <c r="BS172" s="294"/>
      <c r="BT172" s="294"/>
      <c r="BU172" s="294"/>
      <c r="BV172" s="294"/>
      <c r="BW172" s="294"/>
    </row>
    <row r="173" spans="1:75" customFormat="1" ht="16.2" thickTop="1" x14ac:dyDescent="0.3">
      <c r="B173" s="340" t="e">
        <f t="shared" si="4"/>
        <v>#VALUE!</v>
      </c>
      <c r="E173" s="305"/>
      <c r="F173" s="305"/>
      <c r="G173" s="307"/>
      <c r="H173" s="307"/>
      <c r="I173" s="307"/>
      <c r="J173" s="307"/>
      <c r="K173" s="307"/>
      <c r="L173" s="307"/>
      <c r="M173" s="307"/>
      <c r="N173" s="307"/>
      <c r="O173" s="307"/>
      <c r="P173" s="307"/>
      <c r="Q173" s="307"/>
      <c r="R173" s="307"/>
      <c r="S173" s="307"/>
      <c r="T173" s="307"/>
      <c r="U173" s="307"/>
      <c r="V173" s="307"/>
      <c r="W173" s="307"/>
      <c r="X173" s="307"/>
      <c r="Y173" s="307"/>
      <c r="Z173" s="307"/>
      <c r="AA173" s="307"/>
      <c r="AB173" s="307"/>
      <c r="AC173" s="307"/>
      <c r="AD173" s="307"/>
      <c r="AE173" s="307"/>
      <c r="AF173" s="307"/>
      <c r="AG173" s="307"/>
      <c r="AH173" s="307"/>
      <c r="AI173" s="307"/>
      <c r="AJ173" s="307"/>
      <c r="AK173" s="307"/>
      <c r="AL173" s="307"/>
      <c r="AM173" s="307"/>
      <c r="AN173" s="307"/>
      <c r="AO173" s="307"/>
      <c r="AP173" s="307"/>
      <c r="AQ173" s="307"/>
      <c r="AR173" s="307"/>
      <c r="AS173" s="307"/>
      <c r="AT173" s="307"/>
      <c r="AU173" s="307"/>
      <c r="AV173" s="294"/>
      <c r="AW173" s="294"/>
      <c r="AX173" s="294"/>
      <c r="AY173" s="294"/>
      <c r="AZ173" s="294"/>
      <c r="BA173" s="294"/>
      <c r="BB173" s="294"/>
      <c r="BC173" s="294"/>
      <c r="BD173" s="294"/>
      <c r="BE173" s="294"/>
      <c r="BF173" s="294"/>
      <c r="BG173" s="294"/>
      <c r="BH173" s="294"/>
      <c r="BI173" s="294"/>
      <c r="BJ173" s="294"/>
      <c r="BK173" s="294"/>
      <c r="BL173" s="294"/>
      <c r="BM173" s="294"/>
      <c r="BN173" s="294"/>
      <c r="BO173" s="294"/>
      <c r="BP173" s="294"/>
      <c r="BQ173" s="294"/>
      <c r="BR173" s="294"/>
      <c r="BS173" s="294"/>
      <c r="BT173" s="294"/>
      <c r="BU173" s="294"/>
      <c r="BV173" s="294"/>
      <c r="BW173" s="294"/>
    </row>
    <row r="174" spans="1:75" customFormat="1" ht="15.6" x14ac:dyDescent="0.3">
      <c r="B174" s="340">
        <f t="shared" si="4"/>
        <v>8530</v>
      </c>
      <c r="C174" t="s">
        <v>1318</v>
      </c>
      <c r="D174" s="308" t="s">
        <v>1614</v>
      </c>
      <c r="E174" s="306" t="s">
        <v>1615</v>
      </c>
      <c r="F174" s="310">
        <v>0.08</v>
      </c>
      <c r="G174" s="322"/>
      <c r="H174" s="322"/>
      <c r="I174" s="322"/>
      <c r="J174" s="322"/>
      <c r="K174" s="322"/>
      <c r="L174" s="322"/>
      <c r="M174" s="322"/>
      <c r="N174" s="322"/>
      <c r="O174" s="322"/>
      <c r="P174" s="322"/>
      <c r="Q174" s="322"/>
      <c r="R174" s="322"/>
      <c r="S174" s="322"/>
      <c r="T174" s="322"/>
      <c r="U174" s="322"/>
      <c r="V174" s="322">
        <v>38860.46639999999</v>
      </c>
      <c r="W174" s="322"/>
      <c r="X174" s="322"/>
      <c r="Y174" s="322"/>
      <c r="Z174" s="307">
        <v>38860.46639999999</v>
      </c>
      <c r="AA174" s="322"/>
      <c r="AB174" s="322"/>
      <c r="AC174" s="322"/>
      <c r="AD174" s="322"/>
      <c r="AE174" s="322"/>
      <c r="AF174" s="322"/>
      <c r="AG174" s="322"/>
      <c r="AH174" s="322"/>
      <c r="AI174" s="307"/>
      <c r="AJ174" s="322">
        <v>38860.46639999999</v>
      </c>
      <c r="AK174" s="322"/>
      <c r="AL174" s="322">
        <v>-38860.46639999999</v>
      </c>
      <c r="AM174" s="322"/>
      <c r="AN174" s="322" t="e">
        <v>#REF!</v>
      </c>
      <c r="AO174" s="305">
        <v>0</v>
      </c>
      <c r="AP174" s="305"/>
      <c r="AQ174" s="305"/>
      <c r="AR174" s="305"/>
      <c r="AS174" s="305"/>
      <c r="AT174" s="305"/>
      <c r="AU174" s="305"/>
    </row>
    <row r="175" spans="1:75" customFormat="1" ht="15.6" x14ac:dyDescent="0.3">
      <c r="B175" s="340">
        <f t="shared" si="4"/>
        <v>8710</v>
      </c>
      <c r="C175" t="s">
        <v>1323</v>
      </c>
      <c r="D175" s="308" t="s">
        <v>1616</v>
      </c>
      <c r="E175" s="306" t="s">
        <v>1617</v>
      </c>
      <c r="F175" s="310">
        <v>0.08</v>
      </c>
      <c r="G175" s="322"/>
      <c r="H175" s="322"/>
      <c r="I175" s="322"/>
      <c r="J175" s="322"/>
      <c r="K175" s="322"/>
      <c r="L175" s="322"/>
      <c r="M175" s="322"/>
      <c r="N175" s="322"/>
      <c r="O175" s="322"/>
      <c r="P175" s="322"/>
      <c r="Q175" s="322"/>
      <c r="R175" s="322"/>
      <c r="S175" s="322"/>
      <c r="T175" s="322"/>
      <c r="U175" s="322"/>
      <c r="V175" s="322">
        <v>13985.057678559999</v>
      </c>
      <c r="W175" s="322"/>
      <c r="X175" s="322"/>
      <c r="Y175" s="322"/>
      <c r="Z175" s="307">
        <v>13985.057678559999</v>
      </c>
      <c r="AA175" s="322"/>
      <c r="AB175" s="322"/>
      <c r="AC175" s="322"/>
      <c r="AD175" s="322"/>
      <c r="AE175" s="322"/>
      <c r="AF175" s="322"/>
      <c r="AG175" s="322"/>
      <c r="AH175" s="322"/>
      <c r="AI175" s="307"/>
      <c r="AJ175" s="322">
        <v>13985.057678559999</v>
      </c>
      <c r="AK175" s="322"/>
      <c r="AL175" s="322">
        <v>-13985.057678559999</v>
      </c>
      <c r="AM175" s="322"/>
      <c r="AN175" s="322" t="e">
        <v>#REF!</v>
      </c>
      <c r="AO175" s="305">
        <v>0</v>
      </c>
      <c r="AP175" s="305"/>
      <c r="AQ175" s="305"/>
      <c r="AR175" s="305"/>
      <c r="AS175" s="305"/>
      <c r="AT175" s="305"/>
      <c r="AU175" s="305"/>
    </row>
    <row r="176" spans="1:75" customFormat="1" ht="15.6" x14ac:dyDescent="0.3">
      <c r="B176" s="340">
        <f t="shared" si="4"/>
        <v>8790</v>
      </c>
      <c r="C176" t="s">
        <v>1327</v>
      </c>
      <c r="D176" s="308">
        <v>6441200</v>
      </c>
      <c r="E176" s="306" t="s">
        <v>1618</v>
      </c>
      <c r="F176" s="310">
        <v>0.08</v>
      </c>
      <c r="G176" s="322"/>
      <c r="H176" s="322"/>
      <c r="I176" s="322"/>
      <c r="J176" s="322"/>
      <c r="K176" s="322"/>
      <c r="L176" s="322"/>
      <c r="M176" s="322"/>
      <c r="N176" s="322"/>
      <c r="O176" s="322"/>
      <c r="P176" s="322"/>
      <c r="Q176" s="322"/>
      <c r="R176" s="322"/>
      <c r="S176" s="322"/>
      <c r="T176" s="322"/>
      <c r="U176" s="322"/>
      <c r="V176" s="322">
        <v>2465.0070475200005</v>
      </c>
      <c r="W176" s="322"/>
      <c r="X176" s="322"/>
      <c r="Y176" s="322"/>
      <c r="Z176" s="307">
        <v>2465.0070475200005</v>
      </c>
      <c r="AA176" s="322"/>
      <c r="AB176" s="322"/>
      <c r="AC176" s="322"/>
      <c r="AD176" s="322"/>
      <c r="AE176" s="322"/>
      <c r="AF176" s="322"/>
      <c r="AG176" s="322"/>
      <c r="AH176" s="322"/>
      <c r="AI176" s="307"/>
      <c r="AJ176" s="322">
        <v>2465.0070475200005</v>
      </c>
      <c r="AK176" s="322"/>
      <c r="AL176" s="322">
        <v>-2465.0070475200005</v>
      </c>
      <c r="AM176" s="322"/>
      <c r="AN176" s="322"/>
      <c r="AO176" s="305"/>
      <c r="AP176" s="305"/>
      <c r="AQ176" s="305"/>
      <c r="AR176" s="305"/>
      <c r="AS176" s="305"/>
      <c r="AT176" s="305"/>
      <c r="AU176" s="305"/>
    </row>
    <row r="177" spans="2:47" customFormat="1" ht="15.6" x14ac:dyDescent="0.3">
      <c r="B177" s="340">
        <f t="shared" si="4"/>
        <v>8700</v>
      </c>
      <c r="C177" t="s">
        <v>581</v>
      </c>
      <c r="D177" s="308">
        <v>6960200</v>
      </c>
      <c r="E177" s="306" t="s">
        <v>1619</v>
      </c>
      <c r="F177" s="310">
        <v>0.08</v>
      </c>
      <c r="G177" s="322"/>
      <c r="H177" s="322"/>
      <c r="I177" s="322"/>
      <c r="J177" s="322"/>
      <c r="K177" s="322"/>
      <c r="L177" s="322"/>
      <c r="M177" s="322"/>
      <c r="N177" s="322"/>
      <c r="O177" s="322"/>
      <c r="P177" s="322"/>
      <c r="Q177" s="322"/>
      <c r="R177" s="322"/>
      <c r="S177" s="322"/>
      <c r="T177" s="322"/>
      <c r="U177" s="322"/>
      <c r="V177" s="322">
        <v>14219.600304000001</v>
      </c>
      <c r="W177" s="322"/>
      <c r="X177" s="322"/>
      <c r="Y177" s="322"/>
      <c r="Z177" s="307">
        <v>14219.600304000001</v>
      </c>
      <c r="AA177" s="322"/>
      <c r="AB177" s="322"/>
      <c r="AC177" s="322"/>
      <c r="AD177" s="322"/>
      <c r="AE177" s="322"/>
      <c r="AF177" s="322"/>
      <c r="AG177" s="322"/>
      <c r="AH177" s="322"/>
      <c r="AI177" s="307"/>
      <c r="AJ177" s="322">
        <v>14219.600304000001</v>
      </c>
      <c r="AK177" s="322"/>
      <c r="AL177" s="322">
        <v>-14219.600304000001</v>
      </c>
      <c r="AM177" s="322"/>
      <c r="AN177" s="322"/>
      <c r="AO177" s="305"/>
      <c r="AP177" s="305"/>
      <c r="AQ177" s="305"/>
      <c r="AR177" s="305"/>
      <c r="AS177" s="305"/>
      <c r="AT177" s="305"/>
      <c r="AU177" s="305"/>
    </row>
    <row r="178" spans="2:47" customFormat="1" ht="15.6" x14ac:dyDescent="0.3">
      <c r="B178" s="340">
        <f t="shared" si="4"/>
        <v>8690</v>
      </c>
      <c r="C178" t="s">
        <v>580</v>
      </c>
      <c r="D178" s="308">
        <v>6206200</v>
      </c>
      <c r="E178" s="306" t="s">
        <v>1620</v>
      </c>
      <c r="F178" s="310">
        <v>0.08</v>
      </c>
      <c r="G178" s="322"/>
      <c r="H178" s="322"/>
      <c r="I178" s="322"/>
      <c r="J178" s="322"/>
      <c r="K178" s="322"/>
      <c r="L178" s="322"/>
      <c r="M178" s="322"/>
      <c r="N178" s="322"/>
      <c r="O178" s="322"/>
      <c r="P178" s="322"/>
      <c r="Q178" s="322"/>
      <c r="R178" s="322"/>
      <c r="S178" s="322"/>
      <c r="T178" s="322"/>
      <c r="U178" s="322"/>
      <c r="V178" s="322">
        <v>67866.128232000003</v>
      </c>
      <c r="W178" s="322"/>
      <c r="X178" s="322"/>
      <c r="Y178" s="322"/>
      <c r="Z178" s="307">
        <v>67866.128232000003</v>
      </c>
      <c r="AA178" s="322"/>
      <c r="AB178" s="322"/>
      <c r="AC178" s="322"/>
      <c r="AD178" s="322"/>
      <c r="AE178" s="322"/>
      <c r="AF178" s="322"/>
      <c r="AG178" s="322"/>
      <c r="AH178" s="322"/>
      <c r="AI178" s="307"/>
      <c r="AJ178" s="322">
        <v>67866.128232000003</v>
      </c>
      <c r="AK178" s="322"/>
      <c r="AL178" s="322">
        <v>-67866.128232000003</v>
      </c>
      <c r="AM178" s="322"/>
      <c r="AN178" s="322"/>
      <c r="AO178" s="305"/>
      <c r="AP178" s="305"/>
      <c r="AQ178" s="305"/>
      <c r="AR178" s="305"/>
      <c r="AS178" s="305"/>
      <c r="AT178" s="305"/>
      <c r="AU178" s="305"/>
    </row>
    <row r="179" spans="2:47" customFormat="1" ht="15.6" x14ac:dyDescent="0.3">
      <c r="B179" s="340">
        <f t="shared" si="4"/>
        <v>8530</v>
      </c>
      <c r="C179" t="s">
        <v>1318</v>
      </c>
      <c r="D179" s="308" t="s">
        <v>1621</v>
      </c>
      <c r="E179" s="306" t="s">
        <v>1622</v>
      </c>
      <c r="F179" s="310">
        <v>0.08</v>
      </c>
      <c r="G179" s="322"/>
      <c r="H179" s="322"/>
      <c r="I179" s="322"/>
      <c r="J179" s="322"/>
      <c r="K179" s="322"/>
      <c r="L179" s="322"/>
      <c r="M179" s="322"/>
      <c r="N179" s="322"/>
      <c r="O179" s="322"/>
      <c r="P179" s="322"/>
      <c r="Q179" s="322"/>
      <c r="R179" s="322"/>
      <c r="S179" s="322"/>
      <c r="T179" s="322"/>
      <c r="U179" s="322"/>
      <c r="V179" s="322">
        <v>79870.699776000023</v>
      </c>
      <c r="W179" s="322"/>
      <c r="X179" s="322"/>
      <c r="Y179" s="322"/>
      <c r="Z179" s="307">
        <v>79870.699776000023</v>
      </c>
      <c r="AA179" s="322"/>
      <c r="AB179" s="322"/>
      <c r="AC179" s="322"/>
      <c r="AD179" s="322"/>
      <c r="AE179" s="322"/>
      <c r="AF179" s="322"/>
      <c r="AG179" s="322"/>
      <c r="AH179" s="322"/>
      <c r="AI179" s="307"/>
      <c r="AJ179" s="322">
        <v>79870.699776000023</v>
      </c>
      <c r="AK179" s="322"/>
      <c r="AL179" s="322">
        <v>-79870.699776000023</v>
      </c>
      <c r="AM179" s="322"/>
      <c r="AN179" s="322"/>
      <c r="AO179" s="305"/>
      <c r="AP179" s="305"/>
      <c r="AQ179" s="305"/>
      <c r="AR179" s="305"/>
      <c r="AS179" s="305"/>
      <c r="AT179" s="305"/>
      <c r="AU179" s="305"/>
    </row>
    <row r="180" spans="2:47" customFormat="1" ht="15.6" x14ac:dyDescent="0.3">
      <c r="B180" s="340">
        <f t="shared" si="4"/>
        <v>8530</v>
      </c>
      <c r="C180" t="s">
        <v>1318</v>
      </c>
      <c r="D180" s="308" t="s">
        <v>1623</v>
      </c>
      <c r="E180" s="306" t="s">
        <v>1624</v>
      </c>
      <c r="F180" s="310">
        <v>0.08</v>
      </c>
      <c r="G180" s="322"/>
      <c r="H180" s="322"/>
      <c r="I180" s="322"/>
      <c r="J180" s="322"/>
      <c r="K180" s="322"/>
      <c r="L180" s="322"/>
      <c r="M180" s="322"/>
      <c r="N180" s="322"/>
      <c r="O180" s="322"/>
      <c r="P180" s="322"/>
      <c r="Q180" s="322"/>
      <c r="R180" s="322"/>
      <c r="S180" s="322"/>
      <c r="T180" s="322"/>
      <c r="U180" s="322"/>
      <c r="V180" s="322">
        <v>11446.277808000001</v>
      </c>
      <c r="W180" s="322"/>
      <c r="X180" s="322"/>
      <c r="Y180" s="322"/>
      <c r="Z180" s="307">
        <v>11446.277808000001</v>
      </c>
      <c r="AA180" s="322"/>
      <c r="AB180" s="322"/>
      <c r="AC180" s="322"/>
      <c r="AD180" s="322"/>
      <c r="AE180" s="322"/>
      <c r="AF180" s="322"/>
      <c r="AG180" s="322"/>
      <c r="AH180" s="322"/>
      <c r="AI180" s="307"/>
      <c r="AJ180" s="322">
        <v>11446.277808000001</v>
      </c>
      <c r="AK180" s="322"/>
      <c r="AL180" s="322">
        <v>-11446.277808000001</v>
      </c>
      <c r="AM180" s="322"/>
      <c r="AN180" s="322"/>
      <c r="AO180" s="305"/>
      <c r="AP180" s="305"/>
      <c r="AQ180" s="305"/>
      <c r="AR180" s="305"/>
      <c r="AS180" s="305"/>
      <c r="AT180" s="305"/>
      <c r="AU180" s="305"/>
    </row>
    <row r="181" spans="2:47" customFormat="1" ht="15.6" x14ac:dyDescent="0.3">
      <c r="B181" s="340">
        <f t="shared" si="4"/>
        <v>8530</v>
      </c>
      <c r="C181" t="s">
        <v>1318</v>
      </c>
      <c r="D181" s="308" t="s">
        <v>1625</v>
      </c>
      <c r="E181" s="306" t="s">
        <v>1626</v>
      </c>
      <c r="F181" s="310">
        <v>0.08</v>
      </c>
      <c r="G181" s="322"/>
      <c r="H181" s="322"/>
      <c r="I181" s="322"/>
      <c r="J181" s="322"/>
      <c r="K181" s="322"/>
      <c r="L181" s="322"/>
      <c r="M181" s="322"/>
      <c r="N181" s="322"/>
      <c r="O181" s="322"/>
      <c r="P181" s="322"/>
      <c r="Q181" s="322"/>
      <c r="R181" s="322"/>
      <c r="S181" s="322"/>
      <c r="T181" s="322"/>
      <c r="U181" s="322"/>
      <c r="V181" s="322">
        <v>11070.757476799998</v>
      </c>
      <c r="W181" s="322"/>
      <c r="X181" s="322"/>
      <c r="Y181" s="322"/>
      <c r="Z181" s="307">
        <v>11070.757476799998</v>
      </c>
      <c r="AA181" s="322"/>
      <c r="AB181" s="322"/>
      <c r="AC181" s="322"/>
      <c r="AD181" s="322"/>
      <c r="AE181" s="322"/>
      <c r="AF181" s="322"/>
      <c r="AG181" s="322"/>
      <c r="AH181" s="322"/>
      <c r="AI181" s="307"/>
      <c r="AJ181" s="322">
        <v>11070.757476799998</v>
      </c>
      <c r="AK181" s="322"/>
      <c r="AL181" s="322">
        <v>-11070.757476799998</v>
      </c>
      <c r="AM181" s="322"/>
      <c r="AN181" s="322"/>
      <c r="AO181" s="305"/>
      <c r="AP181" s="305"/>
      <c r="AQ181" s="305"/>
      <c r="AR181" s="305"/>
      <c r="AS181" s="305"/>
      <c r="AT181" s="305"/>
      <c r="AU181" s="305"/>
    </row>
    <row r="182" spans="2:47" customFormat="1" ht="15.6" x14ac:dyDescent="0.3">
      <c r="B182" s="340">
        <f t="shared" si="4"/>
        <v>8690</v>
      </c>
      <c r="C182" t="s">
        <v>580</v>
      </c>
      <c r="D182" s="308">
        <v>6200200</v>
      </c>
      <c r="E182" s="306" t="s">
        <v>1627</v>
      </c>
      <c r="F182" s="310">
        <v>0.08</v>
      </c>
      <c r="G182" s="322"/>
      <c r="H182" s="322"/>
      <c r="I182" s="322"/>
      <c r="J182" s="322"/>
      <c r="K182" s="322"/>
      <c r="L182" s="322"/>
      <c r="M182" s="322"/>
      <c r="N182" s="322"/>
      <c r="O182" s="322"/>
      <c r="P182" s="322"/>
      <c r="Q182" s="322"/>
      <c r="R182" s="322"/>
      <c r="S182" s="322"/>
      <c r="T182" s="322"/>
      <c r="U182" s="322"/>
      <c r="V182" s="322">
        <v>45193.344168000011</v>
      </c>
      <c r="W182" s="322"/>
      <c r="X182" s="322"/>
      <c r="Y182" s="322"/>
      <c r="Z182" s="307">
        <v>45193.344168000011</v>
      </c>
      <c r="AA182" s="322"/>
      <c r="AB182" s="322"/>
      <c r="AC182" s="322"/>
      <c r="AD182" s="322"/>
      <c r="AE182" s="322"/>
      <c r="AF182" s="322"/>
      <c r="AG182" s="322"/>
      <c r="AH182" s="322"/>
      <c r="AI182" s="307"/>
      <c r="AJ182" s="322">
        <v>45193.344168000011</v>
      </c>
      <c r="AK182" s="322"/>
      <c r="AL182" s="322">
        <v>-45193.344168000011</v>
      </c>
      <c r="AM182" s="322"/>
      <c r="AN182" s="322"/>
      <c r="AO182" s="305"/>
      <c r="AP182" s="305"/>
      <c r="AQ182" s="305"/>
      <c r="AR182" s="305"/>
      <c r="AS182" s="305"/>
      <c r="AT182" s="305"/>
      <c r="AU182" s="305"/>
    </row>
    <row r="183" spans="2:47" customFormat="1" ht="15.6" x14ac:dyDescent="0.3">
      <c r="B183" s="340">
        <f t="shared" si="4"/>
        <v>8530</v>
      </c>
      <c r="C183" t="s">
        <v>1318</v>
      </c>
      <c r="D183" s="308">
        <v>6620200</v>
      </c>
      <c r="E183" s="306" t="s">
        <v>1628</v>
      </c>
      <c r="F183" s="310">
        <v>0.08</v>
      </c>
      <c r="G183" s="322"/>
      <c r="H183" s="322"/>
      <c r="I183" s="322"/>
      <c r="J183" s="322"/>
      <c r="K183" s="322"/>
      <c r="L183" s="322"/>
      <c r="M183" s="322"/>
      <c r="N183" s="322"/>
      <c r="O183" s="322"/>
      <c r="P183" s="322"/>
      <c r="Q183" s="322"/>
      <c r="R183" s="322"/>
      <c r="S183" s="322"/>
      <c r="T183" s="322"/>
      <c r="U183" s="322"/>
      <c r="V183" s="322">
        <v>8985.0827779200008</v>
      </c>
      <c r="W183" s="322"/>
      <c r="X183" s="322"/>
      <c r="Y183" s="322"/>
      <c r="Z183" s="307">
        <v>8985.0827779200008</v>
      </c>
      <c r="AA183" s="322"/>
      <c r="AB183" s="322"/>
      <c r="AC183" s="322"/>
      <c r="AD183" s="322"/>
      <c r="AE183" s="322"/>
      <c r="AF183" s="322"/>
      <c r="AG183" s="322"/>
      <c r="AH183" s="322"/>
      <c r="AI183" s="307"/>
      <c r="AJ183" s="322">
        <v>8985.0827779200008</v>
      </c>
      <c r="AK183" s="322"/>
      <c r="AL183" s="322">
        <v>-8985.0827779200008</v>
      </c>
      <c r="AM183" s="322"/>
      <c r="AN183" s="322"/>
      <c r="AO183" s="305"/>
      <c r="AP183" s="305"/>
      <c r="AQ183" s="305"/>
      <c r="AR183" s="305"/>
      <c r="AS183" s="305"/>
      <c r="AT183" s="305"/>
      <c r="AU183" s="305"/>
    </row>
    <row r="184" spans="2:47" customFormat="1" ht="15.6" x14ac:dyDescent="0.3">
      <c r="B184" s="340">
        <f t="shared" si="4"/>
        <v>8610</v>
      </c>
      <c r="C184" t="s">
        <v>1319</v>
      </c>
      <c r="D184" s="308">
        <v>6900200</v>
      </c>
      <c r="E184" s="306" t="s">
        <v>1629</v>
      </c>
      <c r="F184" s="310">
        <v>0.08</v>
      </c>
      <c r="G184" s="322"/>
      <c r="H184" s="322"/>
      <c r="I184" s="322"/>
      <c r="J184" s="322"/>
      <c r="K184" s="322"/>
      <c r="L184" s="322"/>
      <c r="M184" s="322"/>
      <c r="N184" s="322"/>
      <c r="O184" s="322"/>
      <c r="P184" s="322"/>
      <c r="Q184" s="322"/>
      <c r="R184" s="322"/>
      <c r="S184" s="322"/>
      <c r="T184" s="322"/>
      <c r="U184" s="322"/>
      <c r="V184" s="322">
        <v>50598.523113120005</v>
      </c>
      <c r="W184" s="322"/>
      <c r="X184" s="322"/>
      <c r="Y184" s="322"/>
      <c r="Z184" s="307">
        <v>50598.523113120005</v>
      </c>
      <c r="AA184" s="322"/>
      <c r="AB184" s="322"/>
      <c r="AC184" s="322"/>
      <c r="AD184" s="322"/>
      <c r="AE184" s="322"/>
      <c r="AF184" s="322"/>
      <c r="AG184" s="322"/>
      <c r="AH184" s="322"/>
      <c r="AI184" s="307"/>
      <c r="AJ184" s="322">
        <v>50598.523113120005</v>
      </c>
      <c r="AK184" s="322"/>
      <c r="AL184" s="322">
        <v>-50598.523113120005</v>
      </c>
      <c r="AM184" s="322"/>
      <c r="AN184" s="322"/>
      <c r="AO184" s="305"/>
      <c r="AP184" s="305"/>
      <c r="AQ184" s="305"/>
      <c r="AR184" s="305"/>
      <c r="AS184" s="305"/>
      <c r="AT184" s="305"/>
      <c r="AU184" s="305"/>
    </row>
    <row r="185" spans="2:47" customFormat="1" ht="15.6" x14ac:dyDescent="0.3">
      <c r="B185" s="340">
        <f t="shared" si="4"/>
        <v>7050</v>
      </c>
      <c r="C185" t="s">
        <v>1302</v>
      </c>
      <c r="D185" s="308">
        <v>6158200</v>
      </c>
      <c r="E185" s="306" t="s">
        <v>1630</v>
      </c>
      <c r="F185" s="310">
        <v>0.08</v>
      </c>
      <c r="G185" s="322"/>
      <c r="H185" s="322"/>
      <c r="I185" s="322"/>
      <c r="J185" s="322"/>
      <c r="K185" s="322"/>
      <c r="L185" s="322"/>
      <c r="M185" s="322"/>
      <c r="N185" s="322"/>
      <c r="O185" s="322"/>
      <c r="P185" s="322"/>
      <c r="Q185" s="322"/>
      <c r="R185" s="322"/>
      <c r="S185" s="322"/>
      <c r="T185" s="322"/>
      <c r="U185" s="322"/>
      <c r="V185" s="322">
        <v>7741.1008368000003</v>
      </c>
      <c r="W185" s="322"/>
      <c r="X185" s="322"/>
      <c r="Y185" s="322"/>
      <c r="Z185" s="307">
        <v>7741.1008368000003</v>
      </c>
      <c r="AA185" s="322"/>
      <c r="AB185" s="322"/>
      <c r="AC185" s="322"/>
      <c r="AD185" s="322"/>
      <c r="AE185" s="322"/>
      <c r="AF185" s="322"/>
      <c r="AG185" s="322"/>
      <c r="AH185" s="322"/>
      <c r="AI185" s="307"/>
      <c r="AJ185" s="322">
        <v>7741.1008368000003</v>
      </c>
      <c r="AK185" s="322"/>
      <c r="AL185" s="322">
        <v>-7741.1008368000003</v>
      </c>
      <c r="AM185" s="322"/>
      <c r="AN185" s="322"/>
      <c r="AO185" s="305"/>
      <c r="AP185" s="305"/>
      <c r="AQ185" s="305"/>
      <c r="AR185" s="305"/>
      <c r="AS185" s="305"/>
      <c r="AT185" s="305"/>
      <c r="AU185" s="305"/>
    </row>
    <row r="186" spans="2:47" customFormat="1" ht="15.6" x14ac:dyDescent="0.3">
      <c r="B186" s="340">
        <f t="shared" si="4"/>
        <v>8690</v>
      </c>
      <c r="C186" t="s">
        <v>580</v>
      </c>
      <c r="D186" s="308">
        <v>6201200</v>
      </c>
      <c r="E186" s="306" t="s">
        <v>1631</v>
      </c>
      <c r="F186" s="310">
        <v>0.08</v>
      </c>
      <c r="G186" s="322"/>
      <c r="H186" s="322"/>
      <c r="I186" s="322"/>
      <c r="J186" s="322"/>
      <c r="K186" s="322"/>
      <c r="L186" s="322"/>
      <c r="M186" s="322"/>
      <c r="N186" s="322"/>
      <c r="O186" s="322"/>
      <c r="P186" s="322"/>
      <c r="Q186" s="322"/>
      <c r="R186" s="322"/>
      <c r="S186" s="322"/>
      <c r="T186" s="322"/>
      <c r="U186" s="322"/>
      <c r="V186" s="322">
        <v>912.46295520000001</v>
      </c>
      <c r="W186" s="322"/>
      <c r="X186" s="322"/>
      <c r="Y186" s="322"/>
      <c r="Z186" s="307">
        <v>912.46295520000001</v>
      </c>
      <c r="AA186" s="322"/>
      <c r="AB186" s="322"/>
      <c r="AC186" s="322"/>
      <c r="AD186" s="322"/>
      <c r="AE186" s="322"/>
      <c r="AF186" s="322"/>
      <c r="AG186" s="322"/>
      <c r="AH186" s="322"/>
      <c r="AI186" s="307"/>
      <c r="AJ186" s="322">
        <v>912.46295520000001</v>
      </c>
      <c r="AK186" s="322"/>
      <c r="AL186" s="322">
        <v>-912.46295520000001</v>
      </c>
      <c r="AM186" s="322"/>
      <c r="AN186" s="322"/>
      <c r="AO186" s="305"/>
      <c r="AP186" s="305"/>
      <c r="AQ186" s="305"/>
      <c r="AR186" s="305"/>
      <c r="AS186" s="305"/>
      <c r="AT186" s="305"/>
      <c r="AU186" s="305"/>
    </row>
    <row r="187" spans="2:47" customFormat="1" ht="15.6" x14ac:dyDescent="0.3">
      <c r="B187" s="340">
        <f t="shared" si="4"/>
        <v>8610</v>
      </c>
      <c r="C187" t="s">
        <v>1319</v>
      </c>
      <c r="D187" s="308">
        <v>6902200</v>
      </c>
      <c r="E187" s="306" t="s">
        <v>1632</v>
      </c>
      <c r="F187" s="310">
        <v>0.08</v>
      </c>
      <c r="G187" s="322"/>
      <c r="H187" s="322"/>
      <c r="I187" s="322"/>
      <c r="J187" s="322"/>
      <c r="K187" s="322"/>
      <c r="L187" s="322"/>
      <c r="M187" s="322"/>
      <c r="N187" s="322"/>
      <c r="O187" s="322"/>
      <c r="P187" s="322"/>
      <c r="Q187" s="322"/>
      <c r="R187" s="322"/>
      <c r="S187" s="322"/>
      <c r="T187" s="322"/>
      <c r="U187" s="322"/>
      <c r="V187" s="322">
        <v>11955.329763119998</v>
      </c>
      <c r="W187" s="322"/>
      <c r="X187" s="322"/>
      <c r="Y187" s="322"/>
      <c r="Z187" s="307">
        <v>11955.329763119998</v>
      </c>
      <c r="AA187" s="322"/>
      <c r="AB187" s="322"/>
      <c r="AC187" s="322"/>
      <c r="AD187" s="322"/>
      <c r="AE187" s="322"/>
      <c r="AF187" s="322"/>
      <c r="AG187" s="322"/>
      <c r="AH187" s="322"/>
      <c r="AI187" s="307"/>
      <c r="AJ187" s="322">
        <v>11955.329763119998</v>
      </c>
      <c r="AK187" s="322"/>
      <c r="AL187" s="322">
        <v>-11955.329763119998</v>
      </c>
      <c r="AM187" s="322"/>
      <c r="AN187" s="322"/>
      <c r="AO187" s="305"/>
      <c r="AP187" s="305"/>
      <c r="AQ187" s="305"/>
      <c r="AR187" s="305"/>
      <c r="AS187" s="305"/>
      <c r="AT187" s="305"/>
      <c r="AU187" s="305"/>
    </row>
    <row r="188" spans="2:47" customFormat="1" ht="15.6" x14ac:dyDescent="0.3">
      <c r="B188" s="340">
        <f t="shared" si="4"/>
        <v>8560</v>
      </c>
      <c r="C188" t="s">
        <v>571</v>
      </c>
      <c r="D188" s="308">
        <v>6289200</v>
      </c>
      <c r="E188" s="306" t="s">
        <v>1633</v>
      </c>
      <c r="F188" s="310">
        <v>0.08</v>
      </c>
      <c r="G188" s="322"/>
      <c r="H188" s="322"/>
      <c r="I188" s="322"/>
      <c r="J188" s="322"/>
      <c r="K188" s="322"/>
      <c r="L188" s="322"/>
      <c r="M188" s="322"/>
      <c r="N188" s="322"/>
      <c r="O188" s="322"/>
      <c r="P188" s="322"/>
      <c r="Q188" s="322"/>
      <c r="R188" s="322"/>
      <c r="S188" s="322"/>
      <c r="T188" s="322"/>
      <c r="U188" s="322"/>
      <c r="V188" s="322">
        <v>7321.4818411200022</v>
      </c>
      <c r="W188" s="322"/>
      <c r="X188" s="322"/>
      <c r="Y188" s="322"/>
      <c r="Z188" s="307">
        <v>7321.4818411200022</v>
      </c>
      <c r="AA188" s="322"/>
      <c r="AB188" s="322"/>
      <c r="AC188" s="322"/>
      <c r="AD188" s="322"/>
      <c r="AE188" s="322"/>
      <c r="AF188" s="322"/>
      <c r="AG188" s="322"/>
      <c r="AH188" s="322"/>
      <c r="AI188" s="307"/>
      <c r="AJ188" s="322">
        <v>7321.4818411200022</v>
      </c>
      <c r="AK188" s="322"/>
      <c r="AL188" s="322">
        <v>-7321.4818411200022</v>
      </c>
      <c r="AM188" s="322"/>
      <c r="AN188" s="322"/>
      <c r="AO188" s="305"/>
      <c r="AP188" s="305"/>
      <c r="AQ188" s="305"/>
      <c r="AR188" s="305"/>
      <c r="AS188" s="305"/>
      <c r="AT188" s="305"/>
      <c r="AU188" s="305"/>
    </row>
    <row r="189" spans="2:47" customFormat="1" ht="15.6" x14ac:dyDescent="0.3">
      <c r="B189" s="340">
        <f t="shared" si="4"/>
        <v>8530</v>
      </c>
      <c r="C189" t="s">
        <v>1318</v>
      </c>
      <c r="D189" s="308">
        <v>6504200</v>
      </c>
      <c r="E189" s="306" t="s">
        <v>1634</v>
      </c>
      <c r="F189" s="310">
        <v>0.08</v>
      </c>
      <c r="G189" s="322"/>
      <c r="H189" s="322"/>
      <c r="I189" s="322"/>
      <c r="J189" s="322"/>
      <c r="K189" s="322"/>
      <c r="L189" s="322"/>
      <c r="M189" s="322"/>
      <c r="N189" s="322"/>
      <c r="O189" s="322"/>
      <c r="P189" s="322"/>
      <c r="Q189" s="322"/>
      <c r="R189" s="322"/>
      <c r="S189" s="322"/>
      <c r="T189" s="322"/>
      <c r="U189" s="322"/>
      <c r="V189" s="322">
        <v>6441.857402640002</v>
      </c>
      <c r="W189" s="322"/>
      <c r="X189" s="322"/>
      <c r="Y189" s="322"/>
      <c r="Z189" s="307">
        <v>6441.857402640002</v>
      </c>
      <c r="AA189" s="322"/>
      <c r="AB189" s="322"/>
      <c r="AC189" s="322"/>
      <c r="AD189" s="322"/>
      <c r="AE189" s="322"/>
      <c r="AF189" s="322"/>
      <c r="AG189" s="322"/>
      <c r="AH189" s="322"/>
      <c r="AI189" s="307"/>
      <c r="AJ189" s="322">
        <v>6441.857402640002</v>
      </c>
      <c r="AK189" s="322"/>
      <c r="AL189" s="322">
        <v>-6441.857402640002</v>
      </c>
      <c r="AM189" s="322"/>
      <c r="AN189" s="322"/>
      <c r="AO189" s="305"/>
      <c r="AP189" s="305"/>
      <c r="AQ189" s="305"/>
      <c r="AR189" s="305"/>
      <c r="AS189" s="305"/>
      <c r="AT189" s="305"/>
      <c r="AU189" s="305"/>
    </row>
    <row r="190" spans="2:47" customFormat="1" ht="15.6" x14ac:dyDescent="0.3">
      <c r="B190" s="340">
        <f t="shared" si="4"/>
        <v>8510</v>
      </c>
      <c r="C190" t="s">
        <v>569</v>
      </c>
      <c r="D190" s="308">
        <v>6521200</v>
      </c>
      <c r="E190" s="306" t="s">
        <v>1635</v>
      </c>
      <c r="F190" s="310">
        <v>0.08</v>
      </c>
      <c r="G190" s="322"/>
      <c r="H190" s="322"/>
      <c r="I190" s="322"/>
      <c r="J190" s="322"/>
      <c r="K190" s="322"/>
      <c r="L190" s="322"/>
      <c r="M190" s="322"/>
      <c r="N190" s="322"/>
      <c r="O190" s="322"/>
      <c r="P190" s="322"/>
      <c r="Q190" s="322"/>
      <c r="R190" s="322"/>
      <c r="S190" s="322"/>
      <c r="T190" s="322"/>
      <c r="U190" s="322"/>
      <c r="V190" s="322">
        <v>5898.3069184800006</v>
      </c>
      <c r="W190" s="322"/>
      <c r="X190" s="322"/>
      <c r="Y190" s="322"/>
      <c r="Z190" s="307">
        <v>5898.3069184800006</v>
      </c>
      <c r="AA190" s="322"/>
      <c r="AB190" s="322"/>
      <c r="AC190" s="322"/>
      <c r="AD190" s="322"/>
      <c r="AE190" s="322"/>
      <c r="AF190" s="322"/>
      <c r="AG190" s="322"/>
      <c r="AH190" s="322"/>
      <c r="AI190" s="307"/>
      <c r="AJ190" s="322">
        <v>5898.3069184800006</v>
      </c>
      <c r="AK190" s="322"/>
      <c r="AL190" s="322">
        <v>-5898.3069184800006</v>
      </c>
      <c r="AM190" s="322"/>
      <c r="AN190" s="322"/>
      <c r="AO190" s="305"/>
      <c r="AP190" s="305"/>
      <c r="AQ190" s="305"/>
      <c r="AR190" s="305"/>
      <c r="AS190" s="305"/>
      <c r="AT190" s="305"/>
      <c r="AU190" s="305"/>
    </row>
    <row r="191" spans="2:47" customFormat="1" ht="15.6" x14ac:dyDescent="0.3">
      <c r="B191" s="340" t="e">
        <f t="shared" si="4"/>
        <v>#VALUE!</v>
      </c>
      <c r="D191" s="308"/>
      <c r="E191" s="306"/>
      <c r="F191" s="310"/>
      <c r="G191" s="322"/>
      <c r="H191" s="322"/>
      <c r="I191" s="322"/>
      <c r="J191" s="322"/>
      <c r="K191" s="322"/>
      <c r="L191" s="322"/>
      <c r="M191" s="322"/>
      <c r="N191" s="322"/>
      <c r="O191" s="322"/>
      <c r="P191" s="322"/>
      <c r="Q191" s="322"/>
      <c r="R191" s="322"/>
      <c r="S191" s="322"/>
      <c r="T191" s="322"/>
      <c r="U191" s="322"/>
      <c r="V191" s="322"/>
      <c r="W191" s="322"/>
      <c r="X191" s="322"/>
      <c r="Y191" s="322"/>
      <c r="Z191" s="319"/>
      <c r="AA191" s="322"/>
      <c r="AB191" s="322"/>
      <c r="AC191" s="322"/>
      <c r="AD191" s="322"/>
      <c r="AE191" s="322"/>
      <c r="AF191" s="322"/>
      <c r="AG191" s="322"/>
      <c r="AH191" s="322"/>
      <c r="AI191" s="307"/>
      <c r="AJ191" s="322">
        <v>0</v>
      </c>
      <c r="AK191" s="322"/>
      <c r="AL191" s="322">
        <v>0</v>
      </c>
      <c r="AM191" s="322"/>
      <c r="AN191" s="322"/>
      <c r="AO191" s="305"/>
      <c r="AP191" s="305"/>
      <c r="AQ191" s="305"/>
      <c r="AR191" s="305"/>
      <c r="AS191" s="305"/>
      <c r="AT191" s="305"/>
      <c r="AU191" s="305"/>
    </row>
    <row r="192" spans="2:47" customFormat="1" ht="15.6" x14ac:dyDescent="0.3">
      <c r="B192" s="340" t="e">
        <f t="shared" si="4"/>
        <v>#VALUE!</v>
      </c>
      <c r="D192" s="308"/>
      <c r="E192" s="306"/>
      <c r="F192" s="310"/>
      <c r="G192" s="322"/>
      <c r="H192" s="322"/>
      <c r="I192" s="322"/>
      <c r="J192" s="322"/>
      <c r="K192" s="322"/>
      <c r="L192" s="322"/>
      <c r="M192" s="322"/>
      <c r="N192" s="322"/>
      <c r="O192" s="322"/>
      <c r="P192" s="322"/>
      <c r="Q192" s="322"/>
      <c r="R192" s="322"/>
      <c r="S192" s="322"/>
      <c r="T192" s="322"/>
      <c r="U192" s="322"/>
      <c r="V192" s="322"/>
      <c r="W192" s="322"/>
      <c r="X192" s="322"/>
      <c r="Y192" s="322"/>
      <c r="Z192" s="319"/>
      <c r="AA192" s="322"/>
      <c r="AB192" s="322"/>
      <c r="AC192" s="322"/>
      <c r="AD192" s="322"/>
      <c r="AE192" s="322"/>
      <c r="AF192" s="322"/>
      <c r="AG192" s="322"/>
      <c r="AH192" s="322"/>
      <c r="AI192" s="307"/>
      <c r="AJ192" s="322"/>
      <c r="AK192" s="322"/>
      <c r="AL192" s="322"/>
      <c r="AM192" s="322"/>
      <c r="AN192" s="322"/>
      <c r="AO192" s="305"/>
      <c r="AP192" s="305"/>
      <c r="AQ192" s="305"/>
      <c r="AR192" s="305"/>
      <c r="AS192" s="305"/>
      <c r="AT192" s="305"/>
      <c r="AU192" s="305"/>
    </row>
    <row r="193" spans="2:75" customFormat="1" ht="15.6" x14ac:dyDescent="0.3">
      <c r="B193" s="340" t="e">
        <f t="shared" si="4"/>
        <v>#VALUE!</v>
      </c>
      <c r="D193" s="308"/>
      <c r="E193" s="306"/>
      <c r="F193" s="310"/>
      <c r="G193" s="322"/>
      <c r="H193" s="322"/>
      <c r="I193" s="322"/>
      <c r="J193" s="322"/>
      <c r="K193" s="322"/>
      <c r="L193" s="322"/>
      <c r="M193" s="322"/>
      <c r="N193" s="322"/>
      <c r="O193" s="322"/>
      <c r="P193" s="322"/>
      <c r="Q193" s="322"/>
      <c r="R193" s="322"/>
      <c r="S193" s="322"/>
      <c r="T193" s="322"/>
      <c r="U193" s="322"/>
      <c r="V193" s="322"/>
      <c r="W193" s="322"/>
      <c r="X193" s="322"/>
      <c r="Y193" s="322"/>
      <c r="Z193" s="319"/>
      <c r="AA193" s="322"/>
      <c r="AB193" s="322"/>
      <c r="AC193" s="322"/>
      <c r="AD193" s="322"/>
      <c r="AE193" s="322"/>
      <c r="AF193" s="322"/>
      <c r="AG193" s="322"/>
      <c r="AH193" s="322"/>
      <c r="AI193" s="307"/>
      <c r="AJ193" s="322"/>
      <c r="AK193" s="322"/>
      <c r="AL193" s="322"/>
      <c r="AM193" s="322"/>
      <c r="AN193" s="322"/>
      <c r="AO193" s="305"/>
      <c r="AP193" s="305"/>
      <c r="AQ193" s="305"/>
      <c r="AR193" s="305"/>
      <c r="AS193" s="305"/>
      <c r="AT193" s="305"/>
      <c r="AU193" s="305"/>
    </row>
    <row r="194" spans="2:75" customFormat="1" ht="15.6" x14ac:dyDescent="0.3">
      <c r="B194" s="340" t="e">
        <f t="shared" si="4"/>
        <v>#VALUE!</v>
      </c>
      <c r="D194" s="308"/>
      <c r="E194" s="306"/>
      <c r="F194" s="310"/>
      <c r="G194" s="322"/>
      <c r="H194" s="322"/>
      <c r="I194" s="322"/>
      <c r="J194" s="322"/>
      <c r="K194" s="322"/>
      <c r="L194" s="322"/>
      <c r="M194" s="322"/>
      <c r="N194" s="322"/>
      <c r="O194" s="322"/>
      <c r="P194" s="322"/>
      <c r="Q194" s="322"/>
      <c r="R194" s="322"/>
      <c r="S194" s="322"/>
      <c r="T194" s="322"/>
      <c r="U194" s="322"/>
      <c r="V194" s="322"/>
      <c r="W194" s="322"/>
      <c r="X194" s="322"/>
      <c r="Y194" s="322"/>
      <c r="Z194" s="319"/>
      <c r="AA194" s="322"/>
      <c r="AB194" s="322"/>
      <c r="AC194" s="322"/>
      <c r="AD194" s="322"/>
      <c r="AE194" s="322"/>
      <c r="AF194" s="322"/>
      <c r="AG194" s="322"/>
      <c r="AH194" s="322"/>
      <c r="AI194" s="307"/>
      <c r="AJ194" s="307"/>
      <c r="AK194" s="322"/>
      <c r="AL194" s="322"/>
      <c r="AM194" s="322"/>
      <c r="AN194" s="322"/>
      <c r="AO194" s="305"/>
      <c r="AP194" s="305"/>
      <c r="AQ194" s="305"/>
      <c r="AR194" s="305"/>
      <c r="AS194" s="305"/>
      <c r="AT194" s="305"/>
      <c r="AU194" s="305"/>
    </row>
    <row r="195" spans="2:75" customFormat="1" ht="16.2" thickBot="1" x14ac:dyDescent="0.35">
      <c r="B195" s="340" t="e">
        <f t="shared" ref="B195:B209" si="5">VALUE(LEFT(C195,4))</f>
        <v>#VALUE!</v>
      </c>
      <c r="E195" s="315" t="s">
        <v>1636</v>
      </c>
      <c r="F195" s="316">
        <v>0.08</v>
      </c>
      <c r="G195" s="317"/>
      <c r="H195" s="317"/>
      <c r="I195" s="317"/>
      <c r="J195" s="317"/>
      <c r="K195" s="317"/>
      <c r="L195" s="317"/>
      <c r="M195" s="317"/>
      <c r="N195" s="317"/>
      <c r="O195" s="317"/>
      <c r="P195" s="317"/>
      <c r="Q195" s="317"/>
      <c r="R195" s="317">
        <v>0</v>
      </c>
      <c r="S195" s="317">
        <v>0</v>
      </c>
      <c r="T195" s="317"/>
      <c r="U195" s="317"/>
      <c r="V195" s="317">
        <v>384831.48449927999</v>
      </c>
      <c r="W195" s="317"/>
      <c r="X195" s="317"/>
      <c r="Y195" s="317"/>
      <c r="Z195" s="317">
        <v>384831.48449927999</v>
      </c>
      <c r="AA195" s="317"/>
      <c r="AB195" s="317"/>
      <c r="AC195" s="317"/>
      <c r="AD195" s="317"/>
      <c r="AE195" s="317"/>
      <c r="AF195" s="317"/>
      <c r="AG195" s="317"/>
      <c r="AH195" s="317"/>
      <c r="AI195" s="317"/>
      <c r="AJ195" s="317">
        <v>384831.48449927999</v>
      </c>
      <c r="AK195" s="317"/>
      <c r="AL195" s="317">
        <v>-384831.48449927999</v>
      </c>
      <c r="AM195" s="307"/>
      <c r="AN195" s="307"/>
      <c r="AO195" s="307"/>
      <c r="AP195" s="307"/>
      <c r="AQ195" s="307"/>
      <c r="AR195" s="307"/>
      <c r="AS195" s="307"/>
      <c r="AT195" s="307"/>
      <c r="AU195" s="307"/>
      <c r="AV195" s="294"/>
      <c r="AW195" s="294"/>
      <c r="AX195" s="294"/>
      <c r="AY195" s="294"/>
      <c r="AZ195" s="294"/>
      <c r="BA195" s="294"/>
      <c r="BB195" s="294"/>
      <c r="BC195" s="294"/>
      <c r="BD195" s="294"/>
      <c r="BE195" s="294"/>
      <c r="BF195" s="294"/>
      <c r="BG195" s="294"/>
      <c r="BH195" s="294"/>
      <c r="BI195" s="294"/>
      <c r="BJ195" s="294"/>
      <c r="BK195" s="294"/>
      <c r="BL195" s="294"/>
      <c r="BM195" s="294"/>
      <c r="BN195" s="294"/>
      <c r="BO195" s="294"/>
      <c r="BP195" s="294"/>
      <c r="BQ195" s="294"/>
      <c r="BR195" s="294"/>
      <c r="BS195" s="294"/>
      <c r="BT195" s="294"/>
      <c r="BU195" s="294"/>
      <c r="BV195" s="294"/>
      <c r="BW195" s="294"/>
    </row>
    <row r="196" spans="2:75" customFormat="1" ht="16.2" thickTop="1" x14ac:dyDescent="0.3">
      <c r="B196" s="340" t="e">
        <f t="shared" si="5"/>
        <v>#VALUE!</v>
      </c>
      <c r="E196" s="323"/>
      <c r="F196" s="324"/>
      <c r="G196" s="322"/>
      <c r="H196" s="322"/>
      <c r="I196" s="322"/>
      <c r="J196" s="322"/>
      <c r="K196" s="322"/>
      <c r="L196" s="322"/>
      <c r="M196" s="322"/>
      <c r="N196" s="322"/>
      <c r="O196" s="322"/>
      <c r="P196" s="322"/>
      <c r="Q196" s="322"/>
      <c r="R196" s="322"/>
      <c r="S196" s="322"/>
      <c r="T196" s="322"/>
      <c r="U196" s="322"/>
      <c r="V196" s="322"/>
      <c r="W196" s="322"/>
      <c r="X196" s="322"/>
      <c r="Y196" s="322"/>
      <c r="Z196" s="322"/>
      <c r="AA196" s="322"/>
      <c r="AB196" s="322"/>
      <c r="AC196" s="322"/>
      <c r="AD196" s="322"/>
      <c r="AE196" s="322"/>
      <c r="AF196" s="322"/>
      <c r="AG196" s="322"/>
      <c r="AH196" s="322"/>
      <c r="AI196" s="322"/>
      <c r="AJ196" s="322"/>
      <c r="AK196" s="322"/>
      <c r="AL196" s="322"/>
      <c r="AM196" s="305"/>
      <c r="AN196" s="305"/>
      <c r="AO196" s="305"/>
      <c r="AP196" s="305"/>
      <c r="AQ196" s="305"/>
      <c r="AR196" s="305"/>
      <c r="AS196" s="305"/>
      <c r="AT196" s="305"/>
      <c r="AU196" s="305"/>
    </row>
    <row r="197" spans="2:75" customFormat="1" ht="16.2" thickBot="1" x14ac:dyDescent="0.35">
      <c r="B197" s="340">
        <f t="shared" si="5"/>
        <v>8900</v>
      </c>
      <c r="C197" t="s">
        <v>1328</v>
      </c>
      <c r="E197" s="315" t="s">
        <v>1637</v>
      </c>
      <c r="F197" s="316">
        <v>0.31</v>
      </c>
      <c r="G197" s="317"/>
      <c r="H197" s="317"/>
      <c r="I197" s="317"/>
      <c r="J197" s="317"/>
      <c r="K197" s="317"/>
      <c r="L197" s="317"/>
      <c r="M197" s="317"/>
      <c r="N197" s="317"/>
      <c r="O197" s="317"/>
      <c r="P197" s="317"/>
      <c r="Q197" s="317"/>
      <c r="R197" s="317"/>
      <c r="S197" s="317"/>
      <c r="T197" s="317"/>
      <c r="U197" s="317"/>
      <c r="V197" s="317">
        <v>2605368.7615999999</v>
      </c>
      <c r="W197" s="317"/>
      <c r="X197" s="317"/>
      <c r="Y197" s="317"/>
      <c r="Z197" s="317">
        <v>2605368.7615999999</v>
      </c>
      <c r="AA197" s="317"/>
      <c r="AB197" s="317"/>
      <c r="AC197" s="317"/>
      <c r="AD197" s="317"/>
      <c r="AE197" s="317"/>
      <c r="AF197" s="317"/>
      <c r="AG197" s="317"/>
      <c r="AH197" s="317"/>
      <c r="AI197" s="317"/>
      <c r="AJ197" s="317">
        <v>2605368.7615999999</v>
      </c>
      <c r="AK197" s="317"/>
      <c r="AL197" s="317">
        <v>-2605368.7615999999</v>
      </c>
      <c r="AM197" s="307"/>
      <c r="AN197" s="307"/>
      <c r="AO197" s="307"/>
      <c r="AP197" s="307"/>
      <c r="AQ197" s="307"/>
      <c r="AR197" s="307"/>
      <c r="AS197" s="307"/>
      <c r="AT197" s="307"/>
      <c r="AU197" s="307"/>
      <c r="AV197" s="294"/>
      <c r="AW197" s="294"/>
      <c r="AX197" s="294"/>
      <c r="AY197" s="294"/>
      <c r="AZ197" s="294"/>
      <c r="BA197" s="294"/>
      <c r="BB197" s="294"/>
      <c r="BC197" s="294"/>
      <c r="BD197" s="294"/>
      <c r="BE197" s="294"/>
      <c r="BF197" s="294"/>
      <c r="BG197" s="294"/>
      <c r="BH197" s="294"/>
      <c r="BI197" s="294"/>
      <c r="BJ197" s="294"/>
      <c r="BK197" s="294"/>
      <c r="BL197" s="294"/>
      <c r="BM197" s="294"/>
      <c r="BN197" s="294"/>
      <c r="BO197" s="294"/>
      <c r="BP197" s="294"/>
      <c r="BQ197" s="294"/>
      <c r="BR197" s="294"/>
      <c r="BS197" s="294"/>
      <c r="BT197" s="294"/>
      <c r="BU197" s="294"/>
      <c r="BV197" s="294"/>
      <c r="BW197" s="294"/>
    </row>
    <row r="198" spans="2:75" customFormat="1" ht="16.2" thickTop="1" x14ac:dyDescent="0.3">
      <c r="B198" s="340" t="e">
        <f t="shared" si="5"/>
        <v>#VALUE!</v>
      </c>
      <c r="E198" s="305"/>
      <c r="F198" s="325"/>
      <c r="G198" s="319"/>
      <c r="H198" s="319"/>
      <c r="I198" s="319"/>
      <c r="J198" s="319"/>
      <c r="K198" s="319"/>
      <c r="L198" s="319"/>
      <c r="M198" s="319"/>
      <c r="N198" s="319"/>
      <c r="O198" s="319"/>
      <c r="P198" s="319"/>
      <c r="Q198" s="319"/>
      <c r="R198" s="319"/>
      <c r="S198" s="319"/>
      <c r="T198" s="319"/>
      <c r="U198" s="319"/>
      <c r="V198" s="319"/>
      <c r="W198" s="319"/>
      <c r="X198" s="319"/>
      <c r="Y198" s="319"/>
      <c r="Z198" s="319"/>
      <c r="AA198" s="319"/>
      <c r="AB198" s="319"/>
      <c r="AC198" s="319"/>
      <c r="AD198" s="319"/>
      <c r="AE198" s="319"/>
      <c r="AF198" s="319"/>
      <c r="AG198" s="319"/>
      <c r="AH198" s="319"/>
      <c r="AI198" s="319"/>
      <c r="AJ198" s="322">
        <v>0</v>
      </c>
      <c r="AK198" s="319"/>
      <c r="AL198" s="319"/>
      <c r="AM198" s="307"/>
      <c r="AN198" s="307"/>
      <c r="AO198" s="307"/>
      <c r="AP198" s="307"/>
      <c r="AQ198" s="307"/>
      <c r="AR198" s="307"/>
      <c r="AS198" s="307"/>
      <c r="AT198" s="313"/>
      <c r="AU198" s="313"/>
      <c r="AV198" s="294"/>
      <c r="AW198" s="294"/>
      <c r="AX198" s="294"/>
      <c r="AY198" s="294"/>
      <c r="AZ198" s="294"/>
      <c r="BA198" s="294"/>
      <c r="BB198" s="294"/>
      <c r="BC198" s="294"/>
      <c r="BD198" s="294"/>
      <c r="BE198" s="294"/>
      <c r="BF198" s="294"/>
      <c r="BG198" s="294"/>
      <c r="BH198" s="294"/>
      <c r="BI198" s="294"/>
      <c r="BJ198" s="294"/>
      <c r="BK198" s="294"/>
      <c r="BL198" s="294"/>
      <c r="BM198" s="294"/>
      <c r="BN198" s="294"/>
      <c r="BO198" s="294"/>
      <c r="BP198" s="294"/>
      <c r="BQ198" s="294"/>
      <c r="BR198" s="294"/>
      <c r="BS198" s="294"/>
      <c r="BT198" s="294"/>
      <c r="BU198" s="294"/>
      <c r="BV198" s="294"/>
      <c r="BW198" s="294"/>
    </row>
    <row r="199" spans="2:75" customFormat="1" ht="15.6" x14ac:dyDescent="0.3">
      <c r="B199" s="340">
        <f t="shared" si="5"/>
        <v>8690</v>
      </c>
      <c r="C199" t="s">
        <v>580</v>
      </c>
      <c r="E199" s="323" t="s">
        <v>1638</v>
      </c>
      <c r="F199" s="325">
        <v>0.10299999999999999</v>
      </c>
      <c r="G199" s="319"/>
      <c r="H199" s="319"/>
      <c r="I199" s="319"/>
      <c r="J199" s="319"/>
      <c r="K199" s="319"/>
      <c r="L199" s="319"/>
      <c r="M199" s="319"/>
      <c r="N199" s="319"/>
      <c r="O199" s="319"/>
      <c r="P199" s="319"/>
      <c r="Q199" s="319"/>
      <c r="R199" s="319"/>
      <c r="S199" s="319"/>
      <c r="T199" s="319"/>
      <c r="U199" s="319"/>
      <c r="V199" s="319">
        <v>2280865.2267700001</v>
      </c>
      <c r="W199" s="319"/>
      <c r="X199" s="319"/>
      <c r="Y199" s="319"/>
      <c r="Z199" s="319">
        <v>2280865.2267700001</v>
      </c>
      <c r="AA199" s="319"/>
      <c r="AB199" s="319"/>
      <c r="AC199" s="319"/>
      <c r="AD199" s="319"/>
      <c r="AE199" s="319"/>
      <c r="AF199" s="319"/>
      <c r="AG199" s="319"/>
      <c r="AH199" s="319"/>
      <c r="AI199" s="319"/>
      <c r="AJ199" s="322">
        <v>2280865.2267700001</v>
      </c>
      <c r="AK199" s="319"/>
      <c r="AL199" s="319">
        <v>-2280865.2267700001</v>
      </c>
      <c r="AM199" s="307"/>
      <c r="AN199" s="307"/>
      <c r="AO199" s="307"/>
      <c r="AP199" s="307"/>
      <c r="AQ199" s="307"/>
      <c r="AR199" s="307"/>
      <c r="AS199" s="307"/>
      <c r="AT199" s="313"/>
      <c r="AU199" s="313"/>
      <c r="AV199" s="294"/>
      <c r="AW199" s="294"/>
      <c r="AX199" s="294"/>
      <c r="AY199" s="294"/>
      <c r="AZ199" s="294"/>
      <c r="BA199" s="294"/>
      <c r="BB199" s="294"/>
      <c r="BC199" s="294"/>
      <c r="BD199" s="294"/>
      <c r="BE199" s="294"/>
      <c r="BF199" s="294"/>
      <c r="BG199" s="294"/>
      <c r="BH199" s="294"/>
      <c r="BI199" s="294"/>
      <c r="BJ199" s="294"/>
      <c r="BK199" s="294"/>
      <c r="BL199" s="294"/>
      <c r="BM199" s="294"/>
      <c r="BN199" s="294"/>
      <c r="BO199" s="294"/>
      <c r="BP199" s="294"/>
      <c r="BQ199" s="294"/>
      <c r="BR199" s="294"/>
      <c r="BS199" s="294"/>
      <c r="BT199" s="294"/>
      <c r="BU199" s="294"/>
      <c r="BV199" s="294"/>
      <c r="BW199" s="294"/>
    </row>
    <row r="200" spans="2:75" customFormat="1" ht="15.6" x14ac:dyDescent="0.3">
      <c r="B200" s="340">
        <f t="shared" si="5"/>
        <v>8560</v>
      </c>
      <c r="C200" t="s">
        <v>571</v>
      </c>
      <c r="E200" s="323" t="s">
        <v>1639</v>
      </c>
      <c r="F200" s="325">
        <v>0.10299999999999999</v>
      </c>
      <c r="G200" s="319"/>
      <c r="H200" s="319"/>
      <c r="I200" s="319"/>
      <c r="J200" s="319"/>
      <c r="K200" s="319"/>
      <c r="L200" s="319"/>
      <c r="M200" s="319"/>
      <c r="N200" s="319"/>
      <c r="O200" s="319"/>
      <c r="P200" s="319"/>
      <c r="Q200" s="319"/>
      <c r="R200" s="319"/>
      <c r="S200" s="319"/>
      <c r="T200" s="319"/>
      <c r="U200" s="319"/>
      <c r="V200" s="319">
        <v>720064.84960999992</v>
      </c>
      <c r="W200" s="319"/>
      <c r="X200" s="319"/>
      <c r="Y200" s="319"/>
      <c r="Z200" s="319">
        <v>720064.84960999992</v>
      </c>
      <c r="AA200" s="319"/>
      <c r="AB200" s="319"/>
      <c r="AC200" s="319"/>
      <c r="AD200" s="319"/>
      <c r="AE200" s="319"/>
      <c r="AF200" s="319"/>
      <c r="AG200" s="319"/>
      <c r="AH200" s="319"/>
      <c r="AI200" s="319"/>
      <c r="AJ200" s="322">
        <v>720064.84960999992</v>
      </c>
      <c r="AK200" s="319"/>
      <c r="AL200" s="319">
        <v>-720064.84960999992</v>
      </c>
      <c r="AM200" s="307"/>
      <c r="AN200" s="307"/>
      <c r="AO200" s="307"/>
      <c r="AP200" s="307"/>
      <c r="AQ200" s="307"/>
      <c r="AR200" s="307"/>
      <c r="AS200" s="307"/>
      <c r="AT200" s="313"/>
      <c r="AU200" s="313"/>
      <c r="AV200" s="294"/>
      <c r="AW200" s="294"/>
      <c r="AX200" s="294"/>
      <c r="AY200" s="294"/>
      <c r="AZ200" s="294"/>
      <c r="BA200" s="294"/>
      <c r="BB200" s="294"/>
      <c r="BC200" s="294"/>
      <c r="BD200" s="294"/>
      <c r="BE200" s="294"/>
      <c r="BF200" s="294"/>
      <c r="BG200" s="294"/>
      <c r="BH200" s="294"/>
      <c r="BI200" s="294"/>
      <c r="BJ200" s="294"/>
      <c r="BK200" s="294"/>
      <c r="BL200" s="294"/>
      <c r="BM200" s="294"/>
      <c r="BN200" s="294"/>
      <c r="BO200" s="294"/>
      <c r="BP200" s="294"/>
      <c r="BQ200" s="294"/>
      <c r="BR200" s="294"/>
      <c r="BS200" s="294"/>
      <c r="BT200" s="294"/>
      <c r="BU200" s="294"/>
      <c r="BV200" s="294"/>
      <c r="BW200" s="294"/>
    </row>
    <row r="201" spans="2:75" customFormat="1" ht="15.6" x14ac:dyDescent="0.3">
      <c r="B201" s="340">
        <f t="shared" si="5"/>
        <v>8560</v>
      </c>
      <c r="C201" t="s">
        <v>571</v>
      </c>
      <c r="E201" s="323" t="s">
        <v>1640</v>
      </c>
      <c r="F201" s="325">
        <v>0.10299999999999999</v>
      </c>
      <c r="G201" s="319"/>
      <c r="H201" s="319"/>
      <c r="I201" s="319"/>
      <c r="J201" s="319"/>
      <c r="K201" s="319"/>
      <c r="L201" s="319"/>
      <c r="M201" s="319"/>
      <c r="N201" s="319"/>
      <c r="O201" s="319"/>
      <c r="P201" s="319"/>
      <c r="Q201" s="319"/>
      <c r="R201" s="319"/>
      <c r="S201" s="319"/>
      <c r="T201" s="319"/>
      <c r="U201" s="319"/>
      <c r="V201" s="319">
        <v>441053.0235699999</v>
      </c>
      <c r="W201" s="319"/>
      <c r="X201" s="319"/>
      <c r="Y201" s="319"/>
      <c r="Z201" s="319">
        <v>441053.0235699999</v>
      </c>
      <c r="AA201" s="319"/>
      <c r="AB201" s="319"/>
      <c r="AC201" s="319"/>
      <c r="AD201" s="319"/>
      <c r="AE201" s="319"/>
      <c r="AF201" s="319"/>
      <c r="AG201" s="319"/>
      <c r="AH201" s="319"/>
      <c r="AI201" s="319"/>
      <c r="AJ201" s="322">
        <v>441053.0235699999</v>
      </c>
      <c r="AK201" s="319"/>
      <c r="AL201" s="319">
        <v>-441053.0235699999</v>
      </c>
      <c r="AM201" s="307"/>
      <c r="AN201" s="307"/>
      <c r="AO201" s="307"/>
      <c r="AP201" s="307"/>
      <c r="AQ201" s="307"/>
      <c r="AR201" s="307"/>
      <c r="AS201" s="307"/>
      <c r="AT201" s="313"/>
      <c r="AU201" s="313"/>
      <c r="AV201" s="294"/>
      <c r="AW201" s="294"/>
      <c r="AX201" s="294"/>
      <c r="AY201" s="294"/>
      <c r="AZ201" s="294"/>
      <c r="BA201" s="294"/>
      <c r="BB201" s="294"/>
      <c r="BC201" s="294"/>
      <c r="BD201" s="294"/>
      <c r="BE201" s="294"/>
      <c r="BF201" s="294"/>
      <c r="BG201" s="294"/>
      <c r="BH201" s="294"/>
      <c r="BI201" s="294"/>
      <c r="BJ201" s="294"/>
      <c r="BK201" s="294"/>
      <c r="BL201" s="294"/>
      <c r="BM201" s="294"/>
      <c r="BN201" s="294"/>
      <c r="BO201" s="294"/>
      <c r="BP201" s="294"/>
      <c r="BQ201" s="294"/>
      <c r="BR201" s="294"/>
      <c r="BS201" s="294"/>
      <c r="BT201" s="294"/>
      <c r="BU201" s="294"/>
      <c r="BV201" s="294"/>
      <c r="BW201" s="294"/>
    </row>
    <row r="202" spans="2:75" customFormat="1" ht="15.6" x14ac:dyDescent="0.3">
      <c r="B202" s="340">
        <f t="shared" si="5"/>
        <v>8530</v>
      </c>
      <c r="C202" t="s">
        <v>1318</v>
      </c>
      <c r="E202" s="306" t="s">
        <v>1641</v>
      </c>
      <c r="F202" s="325">
        <v>0.10299999999999999</v>
      </c>
      <c r="G202" s="319"/>
      <c r="H202" s="319"/>
      <c r="I202" s="319"/>
      <c r="J202" s="319"/>
      <c r="K202" s="319"/>
      <c r="L202" s="319"/>
      <c r="M202" s="319"/>
      <c r="N202" s="319"/>
      <c r="O202" s="319"/>
      <c r="P202" s="319"/>
      <c r="Q202" s="319"/>
      <c r="R202" s="319"/>
      <c r="S202" s="319"/>
      <c r="T202" s="319"/>
      <c r="U202" s="319"/>
      <c r="V202" s="319">
        <v>1510657.07977</v>
      </c>
      <c r="W202" s="319"/>
      <c r="X202" s="319"/>
      <c r="Y202" s="319"/>
      <c r="Z202" s="319">
        <v>1510657.07977</v>
      </c>
      <c r="AA202" s="319"/>
      <c r="AB202" s="319"/>
      <c r="AC202" s="319"/>
      <c r="AD202" s="319"/>
      <c r="AE202" s="319"/>
      <c r="AF202" s="319"/>
      <c r="AG202" s="319"/>
      <c r="AH202" s="319"/>
      <c r="AI202" s="319"/>
      <c r="AJ202" s="322">
        <v>1510657.07977</v>
      </c>
      <c r="AK202" s="319"/>
      <c r="AL202" s="319">
        <v>-1510657.07977</v>
      </c>
      <c r="AM202" s="307"/>
      <c r="AN202" s="307"/>
      <c r="AO202" s="307"/>
      <c r="AP202" s="307"/>
      <c r="AQ202" s="307"/>
      <c r="AR202" s="307"/>
      <c r="AS202" s="307"/>
      <c r="AT202" s="313"/>
      <c r="AU202" s="313"/>
      <c r="AV202" s="294"/>
      <c r="AW202" s="294"/>
      <c r="AX202" s="294"/>
      <c r="AY202" s="294"/>
      <c r="AZ202" s="294"/>
      <c r="BA202" s="294"/>
      <c r="BB202" s="294"/>
      <c r="BC202" s="294"/>
      <c r="BD202" s="294"/>
      <c r="BE202" s="294"/>
      <c r="BF202" s="294"/>
      <c r="BG202" s="294"/>
      <c r="BH202" s="294"/>
      <c r="BI202" s="294"/>
      <c r="BJ202" s="294"/>
      <c r="BK202" s="294"/>
      <c r="BL202" s="294"/>
      <c r="BM202" s="294"/>
      <c r="BN202" s="294"/>
      <c r="BO202" s="294"/>
      <c r="BP202" s="294"/>
      <c r="BQ202" s="294"/>
      <c r="BR202" s="294"/>
      <c r="BS202" s="294"/>
      <c r="BT202" s="294"/>
      <c r="BU202" s="294"/>
      <c r="BV202" s="294"/>
      <c r="BW202" s="294"/>
    </row>
    <row r="203" spans="2:75" customFormat="1" ht="16.2" thickBot="1" x14ac:dyDescent="0.35">
      <c r="B203" s="340" t="e">
        <f t="shared" si="5"/>
        <v>#VALUE!</v>
      </c>
      <c r="E203" s="315" t="s">
        <v>1642</v>
      </c>
      <c r="F203" s="316"/>
      <c r="G203" s="317"/>
      <c r="H203" s="317"/>
      <c r="I203" s="317"/>
      <c r="J203" s="317"/>
      <c r="K203" s="317"/>
      <c r="L203" s="317"/>
      <c r="M203" s="317"/>
      <c r="N203" s="317"/>
      <c r="O203" s="317"/>
      <c r="P203" s="317"/>
      <c r="Q203" s="317"/>
      <c r="R203" s="317"/>
      <c r="S203" s="317"/>
      <c r="T203" s="317"/>
      <c r="U203" s="317"/>
      <c r="V203" s="317">
        <v>4952640.1797199994</v>
      </c>
      <c r="W203" s="317"/>
      <c r="X203" s="317"/>
      <c r="Y203" s="317"/>
      <c r="Z203" s="317">
        <v>4952640.1797199994</v>
      </c>
      <c r="AA203" s="317"/>
      <c r="AB203" s="317"/>
      <c r="AC203" s="317"/>
      <c r="AD203" s="317"/>
      <c r="AE203" s="317"/>
      <c r="AF203" s="317"/>
      <c r="AG203" s="317"/>
      <c r="AH203" s="317"/>
      <c r="AI203" s="317"/>
      <c r="AJ203" s="317">
        <v>4952640.1797199994</v>
      </c>
      <c r="AK203" s="317"/>
      <c r="AL203" s="317">
        <v>-4952640.1797199994</v>
      </c>
      <c r="AM203" s="307"/>
      <c r="AN203" s="307"/>
      <c r="AO203" s="307"/>
      <c r="AP203" s="307"/>
      <c r="AQ203" s="307"/>
      <c r="AR203" s="307"/>
      <c r="AS203" s="307"/>
      <c r="AT203" s="307"/>
      <c r="AU203" s="307"/>
      <c r="AV203" s="294"/>
      <c r="AW203" s="294"/>
      <c r="AX203" s="294"/>
      <c r="AY203" s="294"/>
      <c r="AZ203" s="294"/>
      <c r="BA203" s="294"/>
      <c r="BB203" s="294"/>
      <c r="BC203" s="294"/>
      <c r="BD203" s="294"/>
      <c r="BE203" s="294"/>
      <c r="BF203" s="294"/>
      <c r="BG203" s="294"/>
      <c r="BH203" s="294"/>
      <c r="BI203" s="294"/>
      <c r="BJ203" s="294"/>
      <c r="BK203" s="294"/>
      <c r="BL203" s="294"/>
      <c r="BM203" s="294"/>
      <c r="BN203" s="294"/>
      <c r="BO203" s="294"/>
      <c r="BP203" s="294"/>
      <c r="BQ203" s="294"/>
      <c r="BR203" s="294"/>
      <c r="BS203" s="294"/>
      <c r="BT203" s="294"/>
      <c r="BU203" s="294"/>
      <c r="BV203" s="294"/>
      <c r="BW203" s="294"/>
    </row>
    <row r="204" spans="2:75" customFormat="1" ht="16.2" thickTop="1" x14ac:dyDescent="0.3">
      <c r="B204" s="340" t="e">
        <f t="shared" si="5"/>
        <v>#VALUE!</v>
      </c>
      <c r="D204" s="308"/>
      <c r="E204" s="305"/>
      <c r="F204" s="325"/>
      <c r="G204" s="319"/>
      <c r="H204" s="319"/>
      <c r="I204" s="319"/>
      <c r="J204" s="319"/>
      <c r="K204" s="319"/>
      <c r="L204" s="319"/>
      <c r="M204" s="319"/>
      <c r="N204" s="319"/>
      <c r="O204" s="319"/>
      <c r="P204" s="319"/>
      <c r="Q204" s="319"/>
      <c r="R204" s="319"/>
      <c r="S204" s="319"/>
      <c r="T204" s="319"/>
      <c r="U204" s="319"/>
      <c r="V204" s="319"/>
      <c r="W204" s="319"/>
      <c r="X204" s="319"/>
      <c r="Y204" s="319"/>
      <c r="Z204" s="319"/>
      <c r="AA204" s="319"/>
      <c r="AB204" s="319"/>
      <c r="AC204" s="319"/>
      <c r="AD204" s="319"/>
      <c r="AE204" s="319"/>
      <c r="AF204" s="319"/>
      <c r="AG204" s="319"/>
      <c r="AH204" s="319"/>
      <c r="AI204" s="319"/>
      <c r="AJ204" s="319"/>
      <c r="AK204" s="319"/>
      <c r="AL204" s="319"/>
      <c r="AM204" s="307"/>
      <c r="AN204" s="307"/>
      <c r="AO204" s="307"/>
      <c r="AP204" s="307"/>
      <c r="AQ204" s="307"/>
      <c r="AR204" s="307"/>
      <c r="AS204" s="307"/>
      <c r="AT204" s="313"/>
      <c r="AU204" s="313"/>
      <c r="AV204" s="294"/>
      <c r="AW204" s="294"/>
      <c r="AX204" s="294"/>
      <c r="AY204" s="294"/>
      <c r="AZ204" s="294"/>
      <c r="BA204" s="294"/>
      <c r="BB204" s="294"/>
      <c r="BC204" s="294"/>
      <c r="BD204" s="294"/>
      <c r="BE204" s="294"/>
      <c r="BF204" s="294"/>
      <c r="BG204" s="294"/>
      <c r="BH204" s="294"/>
      <c r="BI204" s="294"/>
      <c r="BJ204" s="294"/>
      <c r="BK204" s="294"/>
      <c r="BL204" s="294"/>
      <c r="BM204" s="294"/>
      <c r="BN204" s="294"/>
      <c r="BO204" s="294"/>
      <c r="BP204" s="294"/>
      <c r="BQ204" s="294"/>
      <c r="BR204" s="294"/>
      <c r="BS204" s="294"/>
      <c r="BT204" s="294"/>
      <c r="BU204" s="294"/>
      <c r="BV204" s="294"/>
      <c r="BW204" s="294"/>
    </row>
    <row r="205" spans="2:75" customFormat="1" ht="15.6" x14ac:dyDescent="0.3">
      <c r="B205" s="340">
        <f t="shared" si="5"/>
        <v>8790</v>
      </c>
      <c r="C205" t="s">
        <v>1327</v>
      </c>
      <c r="D205">
        <v>7822501</v>
      </c>
      <c r="E205" s="315" t="s">
        <v>1643</v>
      </c>
      <c r="F205" s="325"/>
      <c r="G205" s="319"/>
      <c r="H205" s="319"/>
      <c r="I205" s="319"/>
      <c r="J205" s="319"/>
      <c r="K205" s="319"/>
      <c r="L205" s="319"/>
      <c r="M205" s="319"/>
      <c r="N205" s="319"/>
      <c r="O205" s="319"/>
      <c r="P205" s="319"/>
      <c r="Q205" s="319"/>
      <c r="R205" s="319"/>
      <c r="S205" s="319"/>
      <c r="T205" s="319"/>
      <c r="U205" s="319"/>
      <c r="V205" s="319">
        <v>-466368</v>
      </c>
      <c r="W205" s="319"/>
      <c r="X205" s="319"/>
      <c r="Y205" s="319"/>
      <c r="Z205" s="319">
        <v>-466368</v>
      </c>
      <c r="AA205" s="319"/>
      <c r="AB205" s="319"/>
      <c r="AC205" s="319"/>
      <c r="AD205" s="319"/>
      <c r="AE205" s="319"/>
      <c r="AF205" s="319"/>
      <c r="AG205" s="319"/>
      <c r="AH205" s="319"/>
      <c r="AI205" s="319"/>
      <c r="AJ205" s="307">
        <v>-466368</v>
      </c>
      <c r="AK205" s="319"/>
      <c r="AL205" s="319">
        <v>466368</v>
      </c>
      <c r="AM205" s="307"/>
      <c r="AN205" s="307"/>
      <c r="AO205" s="307"/>
      <c r="AP205" s="307"/>
      <c r="AQ205" s="307"/>
      <c r="AR205" s="307"/>
      <c r="AS205" s="307"/>
      <c r="AT205" s="313"/>
      <c r="AU205" s="313"/>
      <c r="AV205" s="294"/>
      <c r="AW205" s="294"/>
      <c r="AX205" s="294"/>
      <c r="AY205" s="294"/>
      <c r="AZ205" s="294"/>
      <c r="BA205" s="294"/>
      <c r="BB205" s="294"/>
      <c r="BC205" s="294"/>
      <c r="BD205" s="294"/>
      <c r="BE205" s="294"/>
      <c r="BF205" s="294"/>
      <c r="BG205" s="294"/>
      <c r="BH205" s="294"/>
      <c r="BI205" s="294"/>
      <c r="BJ205" s="294"/>
      <c r="BK205" s="294"/>
      <c r="BL205" s="294"/>
      <c r="BM205" s="294"/>
      <c r="BN205" s="294"/>
      <c r="BO205" s="294"/>
      <c r="BP205" s="294"/>
      <c r="BQ205" s="294"/>
      <c r="BR205" s="294"/>
      <c r="BS205" s="294"/>
      <c r="BT205" s="294"/>
      <c r="BU205" s="294"/>
      <c r="BV205" s="294"/>
      <c r="BW205" s="294"/>
    </row>
    <row r="206" spans="2:75" customFormat="1" ht="15.6" x14ac:dyDescent="0.3">
      <c r="B206" s="340" t="e">
        <f t="shared" si="5"/>
        <v>#VALUE!</v>
      </c>
      <c r="E206" s="315"/>
      <c r="F206" s="325"/>
      <c r="G206" s="319"/>
      <c r="H206" s="319"/>
      <c r="I206" s="319"/>
      <c r="J206" s="319"/>
      <c r="K206" s="319"/>
      <c r="L206" s="319"/>
      <c r="M206" s="319"/>
      <c r="N206" s="319"/>
      <c r="O206" s="319"/>
      <c r="P206" s="319"/>
      <c r="Q206" s="319"/>
      <c r="R206" s="319"/>
      <c r="S206" s="319"/>
      <c r="T206" s="319"/>
      <c r="U206" s="319"/>
      <c r="V206" s="319"/>
      <c r="W206" s="319"/>
      <c r="X206" s="319"/>
      <c r="Y206" s="319"/>
      <c r="Z206" s="319">
        <v>0</v>
      </c>
      <c r="AA206" s="319"/>
      <c r="AB206" s="319"/>
      <c r="AC206" s="319"/>
      <c r="AD206" s="319"/>
      <c r="AE206" s="319"/>
      <c r="AF206" s="319"/>
      <c r="AG206" s="319"/>
      <c r="AH206" s="319"/>
      <c r="AI206" s="319"/>
      <c r="AJ206" s="307"/>
      <c r="AK206" s="319"/>
      <c r="AL206" s="319"/>
      <c r="AM206" s="307"/>
      <c r="AN206" s="307"/>
      <c r="AO206" s="307"/>
      <c r="AP206" s="307"/>
      <c r="AQ206" s="307"/>
      <c r="AR206" s="307"/>
      <c r="AS206" s="307"/>
      <c r="AT206" s="313"/>
      <c r="AU206" s="313"/>
      <c r="AV206" s="294"/>
      <c r="AW206" s="294"/>
      <c r="AX206" s="294"/>
      <c r="AY206" s="294"/>
      <c r="AZ206" s="294"/>
      <c r="BA206" s="294"/>
      <c r="BB206" s="294"/>
      <c r="BC206" s="294"/>
      <c r="BD206" s="294"/>
      <c r="BE206" s="294"/>
      <c r="BF206" s="294"/>
      <c r="BG206" s="294"/>
      <c r="BH206" s="294"/>
      <c r="BI206" s="294"/>
      <c r="BJ206" s="294"/>
      <c r="BK206" s="294"/>
      <c r="BL206" s="294"/>
      <c r="BM206" s="294"/>
      <c r="BN206" s="294"/>
      <c r="BO206" s="294"/>
      <c r="BP206" s="294"/>
      <c r="BQ206" s="294"/>
      <c r="BR206" s="294"/>
      <c r="BS206" s="294"/>
      <c r="BT206" s="294"/>
      <c r="BU206" s="294"/>
      <c r="BV206" s="294"/>
      <c r="BW206" s="294"/>
    </row>
    <row r="207" spans="2:75" customFormat="1" ht="15.6" x14ac:dyDescent="0.3">
      <c r="B207" s="340">
        <f t="shared" si="5"/>
        <v>8790</v>
      </c>
      <c r="C207" t="s">
        <v>1327</v>
      </c>
      <c r="D207">
        <v>7822200</v>
      </c>
      <c r="E207" s="315" t="s">
        <v>1644</v>
      </c>
      <c r="F207" s="305"/>
      <c r="G207" s="307"/>
      <c r="H207" s="307"/>
      <c r="I207" s="307"/>
      <c r="J207" s="307"/>
      <c r="K207" s="307"/>
      <c r="L207" s="307"/>
      <c r="M207" s="307"/>
      <c r="N207" s="307"/>
      <c r="O207" s="307"/>
      <c r="P207" s="307"/>
      <c r="Q207" s="307"/>
      <c r="R207" s="307"/>
      <c r="S207" s="307"/>
      <c r="T207" s="307"/>
      <c r="U207" s="307"/>
      <c r="V207" s="307">
        <v>168050.45870000002</v>
      </c>
      <c r="W207" s="307"/>
      <c r="X207" s="307"/>
      <c r="Y207" s="307"/>
      <c r="Z207" s="319">
        <v>168050.45870000002</v>
      </c>
      <c r="AA207" s="307"/>
      <c r="AB207" s="307"/>
      <c r="AC207" s="307"/>
      <c r="AD207" s="307"/>
      <c r="AE207" s="307"/>
      <c r="AF207" s="307"/>
      <c r="AG207" s="307"/>
      <c r="AH207" s="307"/>
      <c r="AI207" s="307"/>
      <c r="AJ207" s="307">
        <v>168050.45870000002</v>
      </c>
      <c r="AK207" s="307"/>
      <c r="AL207" s="307">
        <v>-168050.45870000002</v>
      </c>
      <c r="AM207" s="307"/>
      <c r="AN207" s="305">
        <v>0</v>
      </c>
      <c r="AO207" s="305">
        <v>0</v>
      </c>
      <c r="AP207" s="305"/>
      <c r="AQ207" s="305"/>
      <c r="AR207" s="305"/>
      <c r="AS207" s="305"/>
    </row>
    <row r="208" spans="2:75" customFormat="1" ht="15.6" x14ac:dyDescent="0.3">
      <c r="B208" s="340" t="e">
        <f t="shared" si="5"/>
        <v>#VALUE!</v>
      </c>
      <c r="E208" s="315"/>
      <c r="F208" s="305"/>
      <c r="G208" s="307"/>
      <c r="H208" s="307"/>
      <c r="I208" s="307"/>
      <c r="J208" s="307"/>
      <c r="K208" s="307"/>
      <c r="L208" s="307"/>
      <c r="M208" s="307"/>
      <c r="N208" s="307"/>
      <c r="O208" s="307"/>
      <c r="P208" s="307"/>
      <c r="Q208" s="307"/>
      <c r="R208" s="307"/>
      <c r="S208" s="307"/>
      <c r="T208" s="307"/>
      <c r="U208" s="307"/>
      <c r="V208" s="307"/>
      <c r="W208" s="307"/>
      <c r="X208" s="307"/>
      <c r="Y208" s="307"/>
      <c r="Z208" s="319">
        <v>0</v>
      </c>
      <c r="AA208" s="307"/>
      <c r="AB208" s="307"/>
      <c r="AC208" s="307"/>
      <c r="AD208" s="307"/>
      <c r="AE208" s="307"/>
      <c r="AF208" s="307"/>
      <c r="AG208" s="307"/>
      <c r="AH208" s="307"/>
      <c r="AI208" s="307"/>
      <c r="AJ208" s="307"/>
      <c r="AK208" s="307"/>
      <c r="AL208" s="307"/>
      <c r="AM208" s="307"/>
      <c r="AN208" s="305"/>
      <c r="AO208" s="305"/>
      <c r="AP208" s="305"/>
      <c r="AQ208" s="305"/>
      <c r="AR208" s="305"/>
      <c r="AS208" s="305"/>
    </row>
    <row r="209" spans="2:75" customFormat="1" ht="15.6" x14ac:dyDescent="0.3">
      <c r="B209" s="340">
        <f t="shared" si="5"/>
        <v>8790</v>
      </c>
      <c r="C209" t="s">
        <v>1327</v>
      </c>
      <c r="D209">
        <v>7822501</v>
      </c>
      <c r="E209" s="315" t="s">
        <v>1645</v>
      </c>
      <c r="F209" s="305"/>
      <c r="G209" s="307"/>
      <c r="H209" s="307"/>
      <c r="I209" s="307"/>
      <c r="J209" s="307"/>
      <c r="K209" s="307"/>
      <c r="L209" s="307"/>
      <c r="M209" s="307"/>
      <c r="N209" s="307"/>
      <c r="O209" s="307"/>
      <c r="P209" s="307"/>
      <c r="Q209" s="307"/>
      <c r="R209" s="307"/>
      <c r="S209" s="307"/>
      <c r="T209" s="307"/>
      <c r="U209" s="307"/>
      <c r="V209" s="307">
        <v>10337.83</v>
      </c>
      <c r="W209" s="307"/>
      <c r="X209" s="307"/>
      <c r="Y209" s="307"/>
      <c r="Z209" s="319">
        <v>10337.83</v>
      </c>
      <c r="AA209" s="307"/>
      <c r="AB209" s="307"/>
      <c r="AC209" s="307"/>
      <c r="AD209" s="307"/>
      <c r="AE209" s="307"/>
      <c r="AF209" s="307"/>
      <c r="AG209" s="307"/>
      <c r="AH209" s="307"/>
      <c r="AI209" s="307"/>
      <c r="AJ209" s="307">
        <v>10337.83</v>
      </c>
      <c r="AK209" s="307"/>
      <c r="AL209" s="307">
        <v>-10337.83</v>
      </c>
      <c r="AM209" s="307"/>
      <c r="AN209" s="305"/>
      <c r="AO209" s="305"/>
      <c r="AP209" s="305"/>
      <c r="AQ209" s="305"/>
      <c r="AR209" s="305"/>
      <c r="AS209" s="305"/>
    </row>
    <row r="210" spans="2:75" customFormat="1" ht="15.6" x14ac:dyDescent="0.3">
      <c r="D210" s="320"/>
      <c r="E210" s="305"/>
      <c r="F210" s="305"/>
      <c r="G210" s="305"/>
      <c r="H210" s="305"/>
      <c r="I210" s="305"/>
      <c r="J210" s="305"/>
      <c r="K210" s="305"/>
      <c r="L210" s="305"/>
      <c r="M210" s="305"/>
      <c r="N210" s="305"/>
      <c r="O210" s="305"/>
      <c r="P210" s="305"/>
      <c r="Q210" s="305"/>
      <c r="R210" s="305"/>
      <c r="S210" s="305"/>
      <c r="T210" s="305"/>
      <c r="U210" s="305"/>
      <c r="V210" s="305"/>
      <c r="W210" s="305"/>
      <c r="X210" s="305"/>
      <c r="Y210" s="305"/>
      <c r="Z210" s="305"/>
      <c r="AA210" s="305"/>
      <c r="AB210" s="305"/>
      <c r="AC210" s="305"/>
      <c r="AD210" s="305"/>
      <c r="AE210" s="305"/>
      <c r="AF210" s="305"/>
      <c r="AG210" s="305"/>
      <c r="AH210" s="305"/>
      <c r="AI210" s="305"/>
      <c r="AJ210" s="305"/>
      <c r="AK210" s="305"/>
      <c r="AL210" s="305"/>
      <c r="AM210" s="305"/>
      <c r="AN210" s="305"/>
      <c r="AO210" s="305"/>
      <c r="AP210" s="305"/>
      <c r="AQ210" s="305"/>
      <c r="AR210" s="305"/>
      <c r="AS210" s="305"/>
      <c r="AT210" s="307"/>
      <c r="AU210" s="307"/>
      <c r="AV210" s="294"/>
      <c r="AW210" s="294"/>
      <c r="AX210" s="294"/>
      <c r="AY210" s="294"/>
      <c r="AZ210" s="294"/>
      <c r="BA210" s="294"/>
      <c r="BB210" s="294"/>
      <c r="BC210" s="294"/>
      <c r="BD210" s="294"/>
      <c r="BE210" s="294"/>
      <c r="BF210" s="294"/>
      <c r="BG210" s="294"/>
      <c r="BH210" s="294"/>
      <c r="BI210" s="294"/>
      <c r="BJ210" s="294"/>
      <c r="BK210" s="294"/>
      <c r="BL210" s="294"/>
      <c r="BM210" s="294"/>
      <c r="BN210" s="294"/>
      <c r="BO210" s="294"/>
      <c r="BP210" s="294"/>
      <c r="BQ210" s="294"/>
      <c r="BR210" s="294"/>
      <c r="BS210" s="294"/>
      <c r="BT210" s="294"/>
      <c r="BU210" s="294"/>
      <c r="BV210" s="294"/>
      <c r="BW210" s="294"/>
    </row>
    <row r="211" spans="2:75" customFormat="1" ht="15.6" x14ac:dyDescent="0.3">
      <c r="D211" s="308">
        <v>7822103</v>
      </c>
      <c r="E211" s="326" t="s">
        <v>1439</v>
      </c>
      <c r="F211" s="326"/>
      <c r="G211" s="327">
        <v>0</v>
      </c>
      <c r="H211" s="327">
        <v>0</v>
      </c>
      <c r="I211" s="327">
        <v>0</v>
      </c>
      <c r="J211" s="327">
        <v>0</v>
      </c>
      <c r="K211" s="327">
        <v>0</v>
      </c>
      <c r="L211" s="327">
        <v>0</v>
      </c>
      <c r="M211" s="327">
        <v>0</v>
      </c>
      <c r="N211" s="327">
        <v>0</v>
      </c>
      <c r="O211" s="327">
        <v>0</v>
      </c>
      <c r="P211" s="327">
        <v>0</v>
      </c>
      <c r="Q211" s="327">
        <v>0</v>
      </c>
      <c r="R211" s="327">
        <v>0</v>
      </c>
      <c r="S211" s="327">
        <v>0</v>
      </c>
      <c r="T211" s="327">
        <v>0</v>
      </c>
      <c r="U211" s="327">
        <v>0</v>
      </c>
      <c r="V211" s="327">
        <v>17050255.59</v>
      </c>
      <c r="W211" s="327">
        <v>0</v>
      </c>
      <c r="X211" s="327">
        <v>0</v>
      </c>
      <c r="Y211" s="327">
        <v>0</v>
      </c>
      <c r="Z211" s="327">
        <v>17050255.59</v>
      </c>
      <c r="AA211" s="327">
        <v>0</v>
      </c>
      <c r="AB211" s="327">
        <v>0</v>
      </c>
      <c r="AC211" s="327">
        <v>0</v>
      </c>
      <c r="AD211" s="327">
        <v>0</v>
      </c>
      <c r="AE211" s="327">
        <v>0</v>
      </c>
      <c r="AF211" s="327">
        <v>0</v>
      </c>
      <c r="AG211" s="327">
        <v>0</v>
      </c>
      <c r="AH211" s="327">
        <v>0</v>
      </c>
      <c r="AI211" s="327"/>
      <c r="AJ211" s="327">
        <v>17050255.59</v>
      </c>
      <c r="AK211" s="327">
        <v>0</v>
      </c>
      <c r="AL211" s="327">
        <v>-17050255.59</v>
      </c>
      <c r="AM211" s="327"/>
      <c r="AN211" s="305">
        <v>0</v>
      </c>
      <c r="AO211" s="305">
        <v>0</v>
      </c>
      <c r="AP211" s="305"/>
      <c r="AQ211" s="305"/>
      <c r="AR211" s="305"/>
      <c r="AS211" s="305"/>
    </row>
    <row r="212" spans="2:75" customFormat="1" ht="15.6" x14ac:dyDescent="0.3">
      <c r="D212" s="308"/>
      <c r="E212" s="305"/>
      <c r="F212" s="305"/>
      <c r="G212" s="305"/>
      <c r="H212" s="305"/>
      <c r="I212" s="305"/>
      <c r="J212" s="305"/>
      <c r="K212" s="305"/>
      <c r="L212" s="305"/>
      <c r="M212" s="305"/>
      <c r="N212" s="305"/>
      <c r="O212" s="305"/>
      <c r="P212" s="305"/>
      <c r="Q212" s="305"/>
      <c r="R212" s="305"/>
      <c r="S212" s="305"/>
      <c r="T212" s="305"/>
      <c r="U212" s="305"/>
      <c r="V212" s="305"/>
      <c r="W212" s="305"/>
      <c r="X212" s="305"/>
      <c r="Y212" s="305"/>
      <c r="Z212" s="305"/>
      <c r="AA212" s="305"/>
      <c r="AB212" s="305"/>
      <c r="AC212" s="305"/>
      <c r="AD212" s="305"/>
      <c r="AE212" s="305"/>
      <c r="AF212" s="305"/>
      <c r="AG212" s="305"/>
      <c r="AH212" s="305"/>
      <c r="AI212" s="305"/>
      <c r="AJ212" s="305"/>
      <c r="AK212" s="305"/>
      <c r="AL212" s="305"/>
      <c r="AM212" s="305"/>
      <c r="AN212" s="305"/>
      <c r="AO212" s="305"/>
      <c r="AP212" s="305"/>
      <c r="AQ212" s="305"/>
      <c r="AR212" s="305"/>
      <c r="AS212" s="305"/>
      <c r="AT212" s="307"/>
      <c r="AU212" s="307"/>
      <c r="AV212" s="294"/>
      <c r="AW212" s="294"/>
      <c r="AX212" s="294"/>
      <c r="AY212" s="294"/>
      <c r="AZ212" s="294"/>
      <c r="BA212" s="294"/>
      <c r="BB212" s="294"/>
      <c r="BC212" s="294"/>
      <c r="BD212" s="294"/>
      <c r="BE212" s="294"/>
      <c r="BF212" s="294"/>
      <c r="BG212" s="294"/>
      <c r="BH212" s="294"/>
      <c r="BI212" s="294"/>
      <c r="BJ212" s="294"/>
      <c r="BK212" s="294"/>
      <c r="BL212" s="294"/>
      <c r="BM212" s="294"/>
      <c r="BN212" s="294"/>
      <c r="BO212" s="294"/>
      <c r="BP212" s="294"/>
      <c r="BQ212" s="294"/>
      <c r="BR212" s="294"/>
      <c r="BS212" s="294"/>
      <c r="BT212" s="294"/>
      <c r="BU212" s="294"/>
      <c r="BV212" s="294"/>
      <c r="BW212" s="294"/>
    </row>
    <row r="213" spans="2:75" customFormat="1" ht="15.6" x14ac:dyDescent="0.3">
      <c r="D213" s="308"/>
      <c r="E213" s="305" t="s">
        <v>1646</v>
      </c>
      <c r="F213" s="305"/>
      <c r="G213" s="322">
        <v>382566047.44000006</v>
      </c>
      <c r="H213" s="322">
        <v>466403749.58999991</v>
      </c>
      <c r="I213" s="322">
        <v>54291</v>
      </c>
      <c r="J213" s="322">
        <v>0</v>
      </c>
      <c r="K213" s="322">
        <v>0</v>
      </c>
      <c r="L213" s="322">
        <v>466458040.58999991</v>
      </c>
      <c r="M213" s="322">
        <v>849024088.02999997</v>
      </c>
      <c r="N213" s="322">
        <v>144839867.19000018</v>
      </c>
      <c r="O213" s="322">
        <v>3910314.4000000008</v>
      </c>
      <c r="P213" s="322">
        <v>148750181.59000018</v>
      </c>
      <c r="Q213" s="322">
        <v>44284961.020000003</v>
      </c>
      <c r="R213" s="322">
        <v>2603116.41</v>
      </c>
      <c r="S213" s="322">
        <v>46888077.430000007</v>
      </c>
      <c r="T213" s="322">
        <v>11666077.589999998</v>
      </c>
      <c r="U213" s="322">
        <v>6228302.6699999999</v>
      </c>
      <c r="V213" s="322">
        <v>33097594.890000001</v>
      </c>
      <c r="W213" s="322">
        <v>605915.84</v>
      </c>
      <c r="X213" s="322">
        <v>1647636</v>
      </c>
      <c r="Y213" s="322">
        <v>642.08999999999992</v>
      </c>
      <c r="Z213" s="322">
        <v>35351788.820000008</v>
      </c>
      <c r="AA213" s="322">
        <v>23444650.479999997</v>
      </c>
      <c r="AB213" s="322">
        <v>833680.57</v>
      </c>
      <c r="AC213" s="322">
        <v>2112097.5100000002</v>
      </c>
      <c r="AD213" s="322">
        <v>5717311.2399999993</v>
      </c>
      <c r="AE213" s="322">
        <v>58410.789999999994</v>
      </c>
      <c r="AF213" s="322">
        <v>112195.73999999999</v>
      </c>
      <c r="AG213" s="322">
        <v>1095383.52</v>
      </c>
      <c r="AH213" s="322">
        <v>7435987.2599999998</v>
      </c>
      <c r="AI213" s="322">
        <v>8701977.3100000005</v>
      </c>
      <c r="AJ213" s="322">
        <v>140885552.82999998</v>
      </c>
      <c r="AK213" s="322">
        <v>2598087.4700000007</v>
      </c>
      <c r="AL213" s="322">
        <v>10404305.440000199</v>
      </c>
      <c r="AM213" s="305"/>
      <c r="AN213" s="305"/>
      <c r="AO213" s="305"/>
      <c r="AP213" s="305"/>
      <c r="AQ213" s="305"/>
      <c r="AR213" s="305"/>
      <c r="AS213" s="305"/>
      <c r="AT213" s="307"/>
      <c r="AU213" s="307"/>
      <c r="AV213" s="294"/>
      <c r="AW213" s="294"/>
      <c r="AX213" s="294"/>
      <c r="AY213" s="294"/>
      <c r="AZ213" s="294"/>
      <c r="BA213" s="294"/>
      <c r="BB213" s="294"/>
      <c r="BC213" s="294"/>
      <c r="BD213" s="294"/>
      <c r="BE213" s="294"/>
      <c r="BF213" s="294"/>
      <c r="BG213" s="294"/>
      <c r="BH213" s="294"/>
      <c r="BI213" s="294"/>
      <c r="BJ213" s="294"/>
      <c r="BK213" s="294"/>
      <c r="BL213" s="294"/>
      <c r="BM213" s="294"/>
      <c r="BN213" s="294"/>
      <c r="BO213" s="294"/>
      <c r="BP213" s="294"/>
      <c r="BQ213" s="294"/>
      <c r="BR213" s="294"/>
      <c r="BS213" s="294"/>
      <c r="BT213" s="294"/>
      <c r="BU213" s="294"/>
      <c r="BV213" s="294"/>
      <c r="BW213" s="294"/>
    </row>
    <row r="214" spans="2:75" customFormat="1" ht="15.6" x14ac:dyDescent="0.3">
      <c r="D214" s="308"/>
      <c r="E214" s="305" t="s">
        <v>1647</v>
      </c>
      <c r="F214" s="321"/>
      <c r="G214" s="322">
        <v>382566047.44000006</v>
      </c>
      <c r="H214" s="322">
        <v>466403749.58999991</v>
      </c>
      <c r="I214" s="322">
        <v>54291</v>
      </c>
      <c r="J214" s="322">
        <v>0</v>
      </c>
      <c r="K214" s="322">
        <v>0</v>
      </c>
      <c r="L214" s="322">
        <v>466458040.58999991</v>
      </c>
      <c r="M214" s="322">
        <v>849024088.02999997</v>
      </c>
      <c r="N214" s="322">
        <v>144839867.19000018</v>
      </c>
      <c r="O214" s="322">
        <v>3910314.4000000008</v>
      </c>
      <c r="P214" s="322">
        <v>148750181.59000018</v>
      </c>
      <c r="Q214" s="322">
        <v>44284961.020000003</v>
      </c>
      <c r="R214" s="322">
        <v>2603116.41</v>
      </c>
      <c r="S214" s="322">
        <v>46888077.430000007</v>
      </c>
      <c r="T214" s="322">
        <v>11666077.589999998</v>
      </c>
      <c r="U214" s="322">
        <v>6228302.6699999999</v>
      </c>
      <c r="V214" s="322">
        <v>16047339.300000001</v>
      </c>
      <c r="W214" s="322">
        <v>605915.84</v>
      </c>
      <c r="X214" s="322">
        <v>1647636</v>
      </c>
      <c r="Y214" s="322">
        <v>642.08999999999992</v>
      </c>
      <c r="Z214" s="322">
        <v>18301533.230000008</v>
      </c>
      <c r="AA214" s="322">
        <v>23444650.479999997</v>
      </c>
      <c r="AB214" s="322">
        <v>833680.57</v>
      </c>
      <c r="AC214" s="322">
        <v>2112097.5100000002</v>
      </c>
      <c r="AD214" s="322">
        <v>5717311.2399999993</v>
      </c>
      <c r="AE214" s="322">
        <v>58410.789999999994</v>
      </c>
      <c r="AF214" s="322">
        <v>112195.73999999999</v>
      </c>
      <c r="AG214" s="322">
        <v>1095383.52</v>
      </c>
      <c r="AH214" s="322">
        <v>7435987.2599999998</v>
      </c>
      <c r="AI214" s="322">
        <v>8701977.3100000005</v>
      </c>
      <c r="AJ214" s="322">
        <v>123835297.23999998</v>
      </c>
      <c r="AK214" s="322">
        <v>2598087.4700000007</v>
      </c>
      <c r="AL214" s="322">
        <v>27454561.030000199</v>
      </c>
      <c r="AM214" s="322"/>
      <c r="AN214" s="322"/>
      <c r="AO214" s="322"/>
      <c r="AP214" s="322"/>
      <c r="AQ214" s="322"/>
      <c r="AR214" s="322"/>
      <c r="AS214" s="322"/>
      <c r="AT214" s="322"/>
      <c r="AU214" s="322"/>
      <c r="AV214" s="322"/>
      <c r="AW214" s="322"/>
      <c r="AX214" s="322"/>
      <c r="AY214" s="322"/>
      <c r="AZ214" s="322"/>
      <c r="BA214" s="322"/>
      <c r="BB214" s="322"/>
      <c r="BC214" s="322"/>
      <c r="BD214" s="322"/>
      <c r="BE214" s="322"/>
      <c r="BF214" s="322"/>
      <c r="BG214" s="322"/>
      <c r="BH214" s="322"/>
      <c r="BI214" s="322"/>
      <c r="BJ214" s="322"/>
      <c r="BK214" s="322"/>
      <c r="BL214" s="322"/>
      <c r="BM214" s="322"/>
      <c r="BN214" s="322"/>
    </row>
    <row r="215" spans="2:75" customFormat="1" ht="15.6" x14ac:dyDescent="0.3">
      <c r="E215" s="305" t="s">
        <v>1648</v>
      </c>
      <c r="F215" s="321"/>
      <c r="G215" s="322">
        <v>0</v>
      </c>
      <c r="H215" s="322">
        <v>0</v>
      </c>
      <c r="I215" s="322">
        <v>0</v>
      </c>
      <c r="J215" s="322">
        <v>151167.65823809497</v>
      </c>
      <c r="K215" s="322">
        <v>0</v>
      </c>
      <c r="L215" s="322">
        <v>0</v>
      </c>
      <c r="M215" s="322">
        <v>0</v>
      </c>
      <c r="N215" s="322">
        <v>0</v>
      </c>
      <c r="O215" s="322">
        <v>0</v>
      </c>
      <c r="P215" s="322">
        <v>0</v>
      </c>
      <c r="Q215" s="322">
        <v>0</v>
      </c>
      <c r="R215" s="322">
        <v>0</v>
      </c>
      <c r="S215" s="322">
        <v>0</v>
      </c>
      <c r="T215" s="322">
        <v>0</v>
      </c>
      <c r="U215" s="322">
        <v>0</v>
      </c>
      <c r="V215" s="322">
        <v>17039917.761557378</v>
      </c>
      <c r="W215" s="322">
        <v>0</v>
      </c>
      <c r="X215" s="322">
        <v>0</v>
      </c>
      <c r="Y215" s="322">
        <v>0</v>
      </c>
      <c r="Z215" s="322">
        <v>17039917.761557378</v>
      </c>
      <c r="AA215" s="322">
        <v>0</v>
      </c>
      <c r="AB215" s="322">
        <v>0</v>
      </c>
      <c r="AC215" s="322">
        <v>0</v>
      </c>
      <c r="AD215" s="322">
        <v>0</v>
      </c>
      <c r="AE215" s="322">
        <v>0</v>
      </c>
      <c r="AF215" s="322">
        <v>0</v>
      </c>
      <c r="AG215" s="322">
        <v>0</v>
      </c>
      <c r="AH215" s="322">
        <v>0</v>
      </c>
      <c r="AI215" s="322">
        <v>0</v>
      </c>
      <c r="AJ215" s="322">
        <v>17039917.761557378</v>
      </c>
      <c r="AK215" s="322">
        <v>0</v>
      </c>
      <c r="AL215" s="322">
        <v>-17039917.761557378</v>
      </c>
      <c r="AM215" s="322"/>
      <c r="AN215" s="322"/>
      <c r="AO215" s="322"/>
      <c r="AP215" s="322"/>
      <c r="AQ215" s="322"/>
      <c r="AR215" s="322"/>
      <c r="AS215" s="322"/>
      <c r="AT215" s="322"/>
      <c r="AU215" s="322"/>
      <c r="AV215" s="322"/>
      <c r="AW215" s="322"/>
      <c r="AX215" s="322"/>
      <c r="AY215" s="322"/>
      <c r="AZ215" s="322"/>
      <c r="BA215" s="322"/>
      <c r="BB215" s="322"/>
      <c r="BC215" s="322"/>
      <c r="BD215" s="322"/>
      <c r="BE215" s="322"/>
      <c r="BF215" s="322"/>
      <c r="BG215" s="322"/>
      <c r="BH215" s="322"/>
      <c r="BI215" s="322"/>
      <c r="BJ215" s="322"/>
      <c r="BK215" s="322"/>
      <c r="BL215" s="322"/>
      <c r="BM215" s="322"/>
      <c r="BN215" s="322"/>
    </row>
    <row r="216" spans="2:75" customFormat="1" ht="15.6" x14ac:dyDescent="0.3">
      <c r="D216" s="320"/>
      <c r="E216" s="305" t="s">
        <v>1649</v>
      </c>
      <c r="F216" s="321"/>
      <c r="G216" s="322"/>
      <c r="H216" s="322"/>
      <c r="I216" s="322"/>
      <c r="J216" s="322"/>
      <c r="K216" s="322"/>
      <c r="L216" s="322"/>
      <c r="M216" s="322"/>
      <c r="N216" s="322"/>
      <c r="O216" s="322"/>
      <c r="P216" s="322"/>
      <c r="Q216" s="322"/>
      <c r="R216" s="322"/>
      <c r="S216" s="322"/>
      <c r="T216" s="322"/>
      <c r="U216" s="322"/>
      <c r="V216" s="322">
        <v>10337.83</v>
      </c>
      <c r="W216" s="322"/>
      <c r="X216" s="322"/>
      <c r="Y216" s="322"/>
      <c r="Z216" s="322">
        <v>10337.83</v>
      </c>
      <c r="AA216" s="322"/>
      <c r="AB216" s="322"/>
      <c r="AC216" s="322"/>
      <c r="AD216" s="322"/>
      <c r="AE216" s="322"/>
      <c r="AF216" s="322"/>
      <c r="AG216" s="322"/>
      <c r="AH216" s="322"/>
      <c r="AI216" s="322"/>
      <c r="AJ216" s="322">
        <v>10337.83</v>
      </c>
      <c r="AK216" s="322"/>
      <c r="AL216" s="322">
        <v>-10337.83</v>
      </c>
      <c r="AM216" s="322"/>
      <c r="AN216" s="322"/>
      <c r="AO216" s="322"/>
      <c r="AP216" s="322"/>
      <c r="AQ216" s="322"/>
      <c r="AR216" s="322"/>
      <c r="AS216" s="322"/>
      <c r="AT216" s="322"/>
      <c r="AU216" s="322"/>
      <c r="AV216" s="322"/>
      <c r="AW216" s="322"/>
      <c r="AX216" s="322"/>
      <c r="AY216" s="322"/>
      <c r="AZ216" s="322"/>
      <c r="BA216" s="322"/>
      <c r="BB216" s="322"/>
      <c r="BC216" s="322"/>
      <c r="BD216" s="322"/>
      <c r="BE216" s="322"/>
      <c r="BF216" s="322"/>
      <c r="BG216" s="322"/>
      <c r="BH216" s="322"/>
      <c r="BI216" s="322"/>
      <c r="BJ216" s="322"/>
      <c r="BK216" s="322"/>
      <c r="BL216" s="322"/>
      <c r="BM216" s="322"/>
      <c r="BN216" s="322"/>
    </row>
    <row r="217" spans="2:75" customFormat="1" ht="15.6" x14ac:dyDescent="0.3">
      <c r="D217" s="308"/>
      <c r="E217" s="305" t="s">
        <v>1650</v>
      </c>
      <c r="F217" s="321"/>
      <c r="G217" s="322">
        <v>0</v>
      </c>
      <c r="H217" s="322">
        <v>0</v>
      </c>
      <c r="I217" s="322">
        <v>0</v>
      </c>
      <c r="J217" s="322">
        <v>151167.65823809497</v>
      </c>
      <c r="K217" s="322">
        <v>0</v>
      </c>
      <c r="L217" s="322">
        <v>0</v>
      </c>
      <c r="M217" s="322">
        <v>0</v>
      </c>
      <c r="N217" s="322">
        <v>0</v>
      </c>
      <c r="O217" s="322">
        <v>0</v>
      </c>
      <c r="P217" s="322">
        <v>0</v>
      </c>
      <c r="Q217" s="322">
        <v>0</v>
      </c>
      <c r="R217" s="322">
        <v>0</v>
      </c>
      <c r="S217" s="322">
        <v>0</v>
      </c>
      <c r="T217" s="322">
        <v>0</v>
      </c>
      <c r="U217" s="322">
        <v>0</v>
      </c>
      <c r="V217" s="322">
        <v>17050255.591557376</v>
      </c>
      <c r="W217" s="322">
        <v>0</v>
      </c>
      <c r="X217" s="322">
        <v>0</v>
      </c>
      <c r="Y217" s="322">
        <v>0</v>
      </c>
      <c r="Z217" s="307">
        <v>17050255.591557376</v>
      </c>
      <c r="AA217" s="322">
        <v>0</v>
      </c>
      <c r="AB217" s="322">
        <v>0</v>
      </c>
      <c r="AC217" s="322">
        <v>0</v>
      </c>
      <c r="AD217" s="322">
        <v>0</v>
      </c>
      <c r="AE217" s="322">
        <v>0</v>
      </c>
      <c r="AF217" s="322">
        <v>0</v>
      </c>
      <c r="AG217" s="322">
        <v>0</v>
      </c>
      <c r="AH217" s="322">
        <v>0</v>
      </c>
      <c r="AI217" s="307">
        <v>0</v>
      </c>
      <c r="AJ217" s="322">
        <v>17050255.591557376</v>
      </c>
      <c r="AK217" s="322">
        <v>0</v>
      </c>
      <c r="AL217" s="322">
        <v>-17050255.591557376</v>
      </c>
      <c r="AM217" s="322"/>
      <c r="AN217" s="322"/>
      <c r="AO217" s="322"/>
      <c r="AP217" s="322"/>
      <c r="AQ217" s="322"/>
      <c r="AR217" s="322"/>
      <c r="AS217" s="322"/>
      <c r="AT217" s="322"/>
      <c r="AU217" s="322"/>
      <c r="AV217" s="322"/>
      <c r="AW217" s="322"/>
      <c r="AX217" s="322"/>
      <c r="AY217" s="322"/>
      <c r="AZ217" s="322"/>
      <c r="BA217" s="322"/>
      <c r="BB217" s="322"/>
      <c r="BC217" s="322"/>
      <c r="BD217" s="322"/>
      <c r="BE217" s="322"/>
      <c r="BF217" s="322"/>
      <c r="BG217" s="322"/>
      <c r="BH217" s="322"/>
    </row>
    <row r="218" spans="2:75" customFormat="1" ht="15.6" x14ac:dyDescent="0.3">
      <c r="E218" s="305" t="s">
        <v>1651</v>
      </c>
      <c r="F218" s="321"/>
      <c r="G218" s="322">
        <v>382566047.44000006</v>
      </c>
      <c r="H218" s="322">
        <v>466403749.58999991</v>
      </c>
      <c r="I218" s="322">
        <v>54291</v>
      </c>
      <c r="J218" s="322">
        <v>151167.65823809497</v>
      </c>
      <c r="K218" s="322">
        <v>0</v>
      </c>
      <c r="L218" s="322">
        <v>466458040.58999991</v>
      </c>
      <c r="M218" s="322">
        <v>849024088.02999997</v>
      </c>
      <c r="N218" s="322">
        <v>144839867.19000018</v>
      </c>
      <c r="O218" s="322">
        <v>3910314.4000000008</v>
      </c>
      <c r="P218" s="322">
        <v>148750181.59000018</v>
      </c>
      <c r="Q218" s="322">
        <v>44284961.020000003</v>
      </c>
      <c r="R218" s="322">
        <v>2603116.41</v>
      </c>
      <c r="S218" s="322">
        <v>46888077.430000007</v>
      </c>
      <c r="T218" s="322">
        <v>11666077.589999998</v>
      </c>
      <c r="U218" s="322">
        <v>6228302.6699999999</v>
      </c>
      <c r="V218" s="322">
        <v>33097594.891557377</v>
      </c>
      <c r="W218" s="322">
        <v>605915.84</v>
      </c>
      <c r="X218" s="322">
        <v>1647636</v>
      </c>
      <c r="Y218" s="322">
        <v>642.08999999999992</v>
      </c>
      <c r="Z218" s="307">
        <v>35351788.82155738</v>
      </c>
      <c r="AA218" s="322">
        <v>23444650.479999997</v>
      </c>
      <c r="AB218" s="322">
        <v>833680.57</v>
      </c>
      <c r="AC218" s="322">
        <v>2112097.5100000002</v>
      </c>
      <c r="AD218" s="322">
        <v>5717311.2399999993</v>
      </c>
      <c r="AE218" s="322">
        <v>58410.789999999994</v>
      </c>
      <c r="AF218" s="322">
        <v>112195.73999999999</v>
      </c>
      <c r="AG218" s="322">
        <v>1095383.52</v>
      </c>
      <c r="AH218" s="322">
        <v>7435987.2599999998</v>
      </c>
      <c r="AI218" s="307">
        <v>8701977.3100000005</v>
      </c>
      <c r="AJ218" s="322">
        <v>140885552.83155736</v>
      </c>
      <c r="AK218" s="322">
        <v>2598087.4700000007</v>
      </c>
      <c r="AL218" s="322">
        <v>10404305.438442823</v>
      </c>
      <c r="AM218" s="305"/>
      <c r="AN218" s="305"/>
      <c r="AO218" s="305"/>
      <c r="AP218" s="305"/>
      <c r="AQ218" s="305"/>
      <c r="AR218" s="305"/>
      <c r="AS218" s="305"/>
      <c r="AT218" s="305"/>
      <c r="AU218" s="305"/>
    </row>
    <row r="219" spans="2:75" customFormat="1" ht="15.6" x14ac:dyDescent="0.3">
      <c r="E219" s="305"/>
      <c r="F219" s="328"/>
      <c r="G219" s="329"/>
      <c r="H219" s="329"/>
      <c r="I219" s="329"/>
      <c r="J219" s="329"/>
      <c r="K219" s="329"/>
      <c r="L219" s="329"/>
      <c r="M219" s="329"/>
      <c r="N219" s="329"/>
      <c r="O219" s="329"/>
      <c r="P219" s="329"/>
      <c r="Q219" s="329"/>
      <c r="R219" s="329"/>
      <c r="S219" s="329"/>
      <c r="T219" s="329"/>
      <c r="U219" s="329"/>
      <c r="V219" s="329"/>
      <c r="W219" s="329"/>
      <c r="X219" s="329"/>
      <c r="Y219" s="329"/>
      <c r="Z219" s="329"/>
      <c r="AA219" s="329"/>
      <c r="AB219" s="329"/>
      <c r="AC219" s="329"/>
      <c r="AD219" s="329"/>
      <c r="AE219" s="329"/>
      <c r="AF219" s="329"/>
      <c r="AG219" s="329"/>
      <c r="AH219" s="329"/>
      <c r="AI219" s="329"/>
      <c r="AJ219" s="329"/>
      <c r="AK219" s="329"/>
      <c r="AL219" s="329"/>
      <c r="AM219" s="305"/>
      <c r="AN219" s="305"/>
      <c r="AO219" s="305"/>
      <c r="AP219" s="305"/>
      <c r="AQ219" s="305"/>
      <c r="AR219" s="305"/>
      <c r="AS219" s="305"/>
      <c r="AT219" s="305"/>
      <c r="AU219" s="305"/>
    </row>
    <row r="220" spans="2:75" customFormat="1" ht="16.2" thickBot="1" x14ac:dyDescent="0.35">
      <c r="E220" s="326" t="s">
        <v>1331</v>
      </c>
      <c r="F220" s="330"/>
      <c r="G220" s="331">
        <v>0</v>
      </c>
      <c r="H220" s="331">
        <v>0</v>
      </c>
      <c r="I220" s="331">
        <v>0</v>
      </c>
      <c r="J220" s="331">
        <v>-151167.65823809497</v>
      </c>
      <c r="K220" s="331">
        <v>0</v>
      </c>
      <c r="L220" s="331">
        <v>0</v>
      </c>
      <c r="M220" s="331">
        <v>0</v>
      </c>
      <c r="N220" s="331">
        <v>0</v>
      </c>
      <c r="O220" s="331">
        <v>0</v>
      </c>
      <c r="P220" s="331">
        <v>0</v>
      </c>
      <c r="Q220" s="331">
        <v>0</v>
      </c>
      <c r="R220" s="331">
        <v>0</v>
      </c>
      <c r="S220" s="331">
        <v>0</v>
      </c>
      <c r="T220" s="331">
        <v>0</v>
      </c>
      <c r="U220" s="331">
        <v>0</v>
      </c>
      <c r="V220" s="331">
        <v>-1.5573762357234955E-3</v>
      </c>
      <c r="W220" s="331">
        <v>0</v>
      </c>
      <c r="X220" s="331">
        <v>0</v>
      </c>
      <c r="Y220" s="331">
        <v>0</v>
      </c>
      <c r="Z220" s="331">
        <v>-1.557372510433197E-3</v>
      </c>
      <c r="AA220" s="331">
        <v>0</v>
      </c>
      <c r="AB220" s="331">
        <v>0</v>
      </c>
      <c r="AC220" s="331">
        <v>0</v>
      </c>
      <c r="AD220" s="331">
        <v>0</v>
      </c>
      <c r="AE220" s="331">
        <v>0</v>
      </c>
      <c r="AF220" s="331">
        <v>0</v>
      </c>
      <c r="AG220" s="331">
        <v>0</v>
      </c>
      <c r="AH220" s="331">
        <v>0</v>
      </c>
      <c r="AI220" s="331">
        <v>0</v>
      </c>
      <c r="AJ220" s="331">
        <v>-1.5573799610137939E-3</v>
      </c>
      <c r="AK220" s="331">
        <v>0</v>
      </c>
      <c r="AL220" s="331">
        <v>1.5573762357234955E-3</v>
      </c>
      <c r="AM220" s="305"/>
      <c r="AN220" s="305"/>
      <c r="AO220" s="305"/>
      <c r="AP220" s="305"/>
      <c r="AQ220" s="305"/>
      <c r="AR220" s="305"/>
      <c r="AS220" s="305"/>
      <c r="AT220" s="305"/>
      <c r="AU220" s="305"/>
    </row>
    <row r="221" spans="2:75" customFormat="1" ht="16.2" thickTop="1" x14ac:dyDescent="0.3">
      <c r="E221" s="305"/>
      <c r="F221" s="305"/>
      <c r="G221" s="305"/>
      <c r="H221" s="305"/>
      <c r="I221" s="305"/>
      <c r="J221" s="305"/>
      <c r="K221" s="305"/>
      <c r="L221" s="305"/>
      <c r="M221" s="305"/>
      <c r="N221" s="305"/>
      <c r="O221" s="305"/>
      <c r="P221" s="305"/>
      <c r="Q221" s="305"/>
      <c r="R221" s="305"/>
      <c r="S221" s="305"/>
      <c r="T221" s="305"/>
      <c r="U221" s="305"/>
      <c r="V221" s="305"/>
      <c r="W221" s="305"/>
      <c r="X221" s="305"/>
      <c r="Y221" s="305"/>
      <c r="Z221" s="305"/>
      <c r="AA221" s="305"/>
      <c r="AB221" s="305"/>
      <c r="AC221" s="305"/>
      <c r="AD221" s="305"/>
      <c r="AE221" s="305"/>
      <c r="AF221" s="305"/>
      <c r="AG221" s="305"/>
      <c r="AH221" s="305"/>
      <c r="AI221" s="305"/>
      <c r="AJ221" s="305"/>
      <c r="AK221" s="305"/>
      <c r="AL221" s="305"/>
      <c r="AM221" s="305"/>
      <c r="AN221" s="305"/>
      <c r="AO221" s="305"/>
      <c r="AP221" s="305"/>
      <c r="AQ221" s="305"/>
      <c r="AR221" s="305"/>
      <c r="AS221" s="305"/>
      <c r="AT221" s="307"/>
      <c r="AU221" s="307"/>
      <c r="AV221" s="294"/>
      <c r="AW221" s="294"/>
      <c r="AX221" s="294"/>
      <c r="AY221" s="294"/>
      <c r="AZ221" s="294"/>
      <c r="BA221" s="294"/>
      <c r="BB221" s="294"/>
      <c r="BC221" s="294"/>
      <c r="BD221" s="294"/>
      <c r="BE221" s="294"/>
      <c r="BF221" s="294"/>
      <c r="BG221" s="294"/>
      <c r="BH221" s="294"/>
      <c r="BI221" s="294"/>
      <c r="BJ221" s="294"/>
      <c r="BK221" s="294"/>
      <c r="BL221" s="294"/>
      <c r="BM221" s="294"/>
      <c r="BN221" s="294"/>
      <c r="BO221" s="294"/>
      <c r="BP221" s="294"/>
      <c r="BQ221" s="294"/>
      <c r="BR221" s="294"/>
      <c r="BS221" s="294"/>
      <c r="BT221" s="294"/>
      <c r="BU221" s="294"/>
      <c r="BV221" s="294"/>
      <c r="BW221" s="294"/>
    </row>
    <row r="222" spans="2:75" customFormat="1" ht="15.6" x14ac:dyDescent="0.3">
      <c r="D222" s="308"/>
      <c r="E222" s="305"/>
      <c r="F222" s="305"/>
      <c r="G222" s="305"/>
      <c r="H222" s="305"/>
      <c r="I222" s="305"/>
      <c r="J222" s="305"/>
      <c r="K222" s="305"/>
      <c r="L222" s="305"/>
      <c r="M222" s="305"/>
      <c r="N222" s="305"/>
      <c r="O222" s="305"/>
      <c r="P222" s="305"/>
      <c r="Q222" s="305"/>
      <c r="R222" s="305"/>
      <c r="S222" s="305"/>
      <c r="T222" s="305"/>
      <c r="U222" s="305"/>
      <c r="V222" s="322"/>
      <c r="W222" s="305"/>
      <c r="X222" s="305"/>
      <c r="Y222" s="305"/>
      <c r="Z222" s="305"/>
      <c r="AA222" s="305"/>
      <c r="AB222" s="305"/>
      <c r="AC222" s="305"/>
      <c r="AD222" s="305"/>
      <c r="AE222" s="305"/>
      <c r="AF222" s="305"/>
      <c r="AG222" s="305"/>
      <c r="AH222" s="305"/>
      <c r="AI222" s="305"/>
      <c r="AJ222" s="322"/>
      <c r="AK222" s="305"/>
      <c r="AL222" s="305"/>
      <c r="AM222" s="305"/>
      <c r="AN222" s="305"/>
      <c r="AO222" s="305"/>
      <c r="AP222" s="305"/>
      <c r="AQ222" s="305"/>
      <c r="AR222" s="305"/>
      <c r="AS222" s="305"/>
      <c r="AT222" s="307"/>
      <c r="AU222" s="307"/>
      <c r="AV222" s="294"/>
      <c r="AW222" s="294"/>
      <c r="AX222" s="294"/>
      <c r="AY222" s="294"/>
      <c r="AZ222" s="294"/>
      <c r="BA222" s="294"/>
      <c r="BB222" s="294"/>
      <c r="BC222" s="294"/>
      <c r="BD222" s="294"/>
      <c r="BE222" s="294"/>
      <c r="BF222" s="294"/>
      <c r="BG222" s="294"/>
      <c r="BH222" s="294"/>
      <c r="BI222" s="294"/>
      <c r="BJ222" s="294"/>
      <c r="BK222" s="294"/>
      <c r="BL222" s="294"/>
      <c r="BM222" s="294"/>
      <c r="BN222" s="294"/>
      <c r="BO222" s="294"/>
      <c r="BP222" s="294"/>
      <c r="BQ222" s="294"/>
      <c r="BR222" s="294"/>
      <c r="BS222" s="294"/>
      <c r="BT222" s="294"/>
      <c r="BU222" s="294"/>
      <c r="BV222" s="294"/>
      <c r="BW222" s="294"/>
    </row>
    <row r="223" spans="2:75" customFormat="1" ht="15.6" x14ac:dyDescent="0.3">
      <c r="E223" s="305"/>
      <c r="F223" s="305"/>
      <c r="G223" s="305"/>
      <c r="H223" s="305"/>
      <c r="I223" s="305"/>
      <c r="J223" s="305"/>
      <c r="K223" s="305"/>
      <c r="L223" s="305"/>
      <c r="M223" s="305"/>
      <c r="N223" s="305"/>
      <c r="O223" s="305"/>
      <c r="P223" s="305"/>
      <c r="Q223" s="305"/>
      <c r="R223" s="305"/>
      <c r="S223" s="305"/>
      <c r="T223" s="305"/>
      <c r="U223" s="305"/>
      <c r="V223" s="305"/>
      <c r="W223" s="305"/>
      <c r="X223" s="305"/>
      <c r="Y223" s="305"/>
      <c r="Z223" s="305"/>
      <c r="AA223" s="305"/>
      <c r="AB223" s="305"/>
      <c r="AC223" s="305"/>
      <c r="AD223" s="305"/>
      <c r="AE223" s="305"/>
      <c r="AF223" s="305"/>
      <c r="AG223" s="305"/>
      <c r="AH223" s="305"/>
      <c r="AI223" s="305"/>
      <c r="AJ223" s="305"/>
      <c r="AK223" s="305"/>
      <c r="AL223" s="305"/>
      <c r="AM223" s="305"/>
      <c r="AN223" s="305"/>
      <c r="AO223" s="305"/>
      <c r="AP223" s="305"/>
      <c r="AQ223" s="305"/>
      <c r="AR223" s="305"/>
      <c r="AS223" s="305"/>
      <c r="AT223" s="307"/>
      <c r="AU223" s="307"/>
      <c r="AV223" s="294"/>
      <c r="AW223" s="294"/>
      <c r="AX223" s="294"/>
      <c r="AY223" s="294"/>
      <c r="AZ223" s="294"/>
      <c r="BA223" s="294"/>
      <c r="BB223" s="294"/>
      <c r="BC223" s="294"/>
      <c r="BD223" s="294"/>
      <c r="BE223" s="294"/>
      <c r="BF223" s="294"/>
      <c r="BG223" s="294"/>
      <c r="BH223" s="294"/>
      <c r="BI223" s="294"/>
      <c r="BJ223" s="294"/>
      <c r="BK223" s="294"/>
      <c r="BL223" s="294"/>
      <c r="BM223" s="294"/>
      <c r="BN223" s="294"/>
      <c r="BO223" s="294"/>
      <c r="BP223" s="294"/>
      <c r="BQ223" s="294"/>
      <c r="BR223" s="294"/>
      <c r="BS223" s="294"/>
      <c r="BT223" s="294"/>
      <c r="BU223" s="294"/>
      <c r="BV223" s="294"/>
      <c r="BW223" s="294"/>
    </row>
    <row r="224" spans="2:75" customFormat="1" ht="15.6" x14ac:dyDescent="0.3">
      <c r="E224" s="305"/>
      <c r="F224" s="305"/>
      <c r="G224" s="305"/>
      <c r="H224" s="305"/>
      <c r="I224" s="305"/>
      <c r="J224" s="305"/>
      <c r="K224" s="305"/>
      <c r="L224" s="305"/>
      <c r="M224" s="305"/>
      <c r="N224" s="305"/>
      <c r="O224" s="305"/>
      <c r="P224" s="305"/>
      <c r="Q224" s="305"/>
      <c r="R224" s="305"/>
      <c r="S224" s="305"/>
      <c r="T224" s="305"/>
      <c r="U224" s="305"/>
      <c r="V224" s="305"/>
      <c r="W224" s="305"/>
      <c r="X224" s="305"/>
      <c r="Y224" s="305"/>
      <c r="Z224" s="305"/>
      <c r="AA224" s="305"/>
      <c r="AB224" s="305"/>
      <c r="AC224" s="305"/>
      <c r="AD224" s="305"/>
      <c r="AE224" s="305"/>
      <c r="AF224" s="305"/>
      <c r="AG224" s="305"/>
      <c r="AH224" s="305"/>
      <c r="AI224" s="305"/>
      <c r="AJ224" s="305"/>
      <c r="AK224" s="305"/>
      <c r="AL224" s="305"/>
      <c r="AM224" s="305"/>
      <c r="AN224" s="305"/>
      <c r="AO224" s="305"/>
      <c r="AP224" s="305"/>
      <c r="AQ224" s="305"/>
      <c r="AR224" s="305"/>
      <c r="AS224" s="305"/>
      <c r="AT224" s="307"/>
      <c r="AU224" s="307"/>
      <c r="AV224" s="294"/>
      <c r="AW224" s="294"/>
      <c r="AX224" s="294"/>
      <c r="AY224" s="294"/>
      <c r="AZ224" s="294"/>
      <c r="BA224" s="294"/>
      <c r="BB224" s="294"/>
      <c r="BC224" s="294"/>
      <c r="BD224" s="294"/>
      <c r="BE224" s="294"/>
      <c r="BF224" s="294"/>
      <c r="BG224" s="294"/>
      <c r="BH224" s="294"/>
      <c r="BI224" s="294"/>
      <c r="BJ224" s="294"/>
      <c r="BK224" s="294"/>
      <c r="BL224" s="294"/>
      <c r="BM224" s="294"/>
      <c r="BN224" s="294"/>
      <c r="BO224" s="294"/>
      <c r="BP224" s="294"/>
      <c r="BQ224" s="294"/>
      <c r="BR224" s="294"/>
      <c r="BS224" s="294"/>
      <c r="BT224" s="294"/>
      <c r="BU224" s="294"/>
      <c r="BV224" s="294"/>
      <c r="BW224" s="294"/>
    </row>
    <row r="225" spans="4:75" customFormat="1" ht="15.6" x14ac:dyDescent="0.3">
      <c r="D225" s="308"/>
      <c r="E225" s="305"/>
      <c r="F225" s="305"/>
      <c r="G225" s="305"/>
      <c r="H225" s="305"/>
      <c r="I225" s="305"/>
      <c r="J225" s="305"/>
      <c r="K225" s="305"/>
      <c r="L225" s="305"/>
      <c r="M225" s="305"/>
      <c r="N225" s="305"/>
      <c r="O225" s="305"/>
      <c r="P225" s="305"/>
      <c r="Q225" s="305"/>
      <c r="R225" s="305"/>
      <c r="S225" s="305"/>
      <c r="T225" s="305"/>
      <c r="U225" s="305"/>
      <c r="V225" s="305"/>
      <c r="W225" s="305"/>
      <c r="X225" s="305"/>
      <c r="Y225" s="305"/>
      <c r="Z225" s="305"/>
      <c r="AA225" s="305"/>
      <c r="AB225" s="305"/>
      <c r="AC225" s="305"/>
      <c r="AD225" s="305"/>
      <c r="AE225" s="305"/>
      <c r="AF225" s="305"/>
      <c r="AG225" s="305"/>
      <c r="AH225" s="305"/>
      <c r="AI225" s="305"/>
      <c r="AJ225" s="305"/>
      <c r="AK225" s="305"/>
      <c r="AL225" s="305"/>
      <c r="AM225" s="305"/>
      <c r="AN225" s="305"/>
      <c r="AO225" s="305"/>
      <c r="AP225" s="305"/>
      <c r="AQ225" s="305"/>
      <c r="AR225" s="305"/>
      <c r="AS225" s="305"/>
      <c r="AT225" s="307"/>
      <c r="AU225" s="307"/>
      <c r="AV225" s="294"/>
      <c r="AW225" s="294"/>
      <c r="AX225" s="294"/>
      <c r="AY225" s="294"/>
      <c r="AZ225" s="294"/>
      <c r="BA225" s="294"/>
      <c r="BB225" s="294"/>
      <c r="BC225" s="294"/>
      <c r="BD225" s="294"/>
      <c r="BE225" s="294"/>
      <c r="BF225" s="294"/>
      <c r="BG225" s="294"/>
      <c r="BH225" s="294"/>
      <c r="BI225" s="294"/>
      <c r="BJ225" s="294"/>
      <c r="BK225" s="294"/>
      <c r="BL225" s="294"/>
      <c r="BM225" s="294"/>
      <c r="BN225" s="294"/>
      <c r="BO225" s="294"/>
      <c r="BP225" s="294"/>
      <c r="BQ225" s="294"/>
      <c r="BR225" s="294"/>
      <c r="BS225" s="294"/>
      <c r="BT225" s="294"/>
      <c r="BU225" s="294"/>
      <c r="BV225" s="294"/>
      <c r="BW225" s="294"/>
    </row>
    <row r="226" spans="4:75" customFormat="1" ht="15.6" x14ac:dyDescent="0.3">
      <c r="E226" s="305"/>
      <c r="F226" s="305"/>
      <c r="G226" s="305"/>
      <c r="H226" s="305"/>
      <c r="I226" s="305"/>
      <c r="J226" s="305"/>
      <c r="K226" s="305"/>
      <c r="L226" s="305"/>
      <c r="M226" s="305"/>
      <c r="N226" s="305"/>
      <c r="O226" s="305"/>
      <c r="P226" s="305"/>
      <c r="Q226" s="305"/>
      <c r="R226" s="305"/>
      <c r="S226" s="305"/>
      <c r="T226" s="305"/>
      <c r="U226" s="305"/>
      <c r="V226" s="305"/>
      <c r="W226" s="305"/>
      <c r="X226" s="305"/>
      <c r="Y226" s="305"/>
      <c r="Z226" s="305"/>
      <c r="AA226" s="305"/>
      <c r="AB226" s="305"/>
      <c r="AC226" s="305"/>
      <c r="AD226" s="305"/>
      <c r="AE226" s="305"/>
      <c r="AF226" s="305"/>
      <c r="AG226" s="305"/>
      <c r="AH226" s="305"/>
      <c r="AI226" s="305"/>
      <c r="AJ226" s="305"/>
      <c r="AK226" s="305"/>
      <c r="AL226" s="305"/>
      <c r="AM226" s="305"/>
      <c r="AN226" s="305"/>
      <c r="AO226" s="305"/>
      <c r="AP226" s="305"/>
      <c r="AQ226" s="305"/>
      <c r="AR226" s="305"/>
      <c r="AS226" s="305"/>
      <c r="AT226" s="307"/>
      <c r="AU226" s="307"/>
      <c r="AV226" s="294"/>
      <c r="AW226" s="294"/>
      <c r="AX226" s="294"/>
      <c r="AY226" s="294"/>
      <c r="AZ226" s="294"/>
      <c r="BA226" s="294"/>
      <c r="BB226" s="294"/>
      <c r="BC226" s="294"/>
      <c r="BD226" s="294"/>
      <c r="BE226" s="294"/>
      <c r="BF226" s="294"/>
      <c r="BG226" s="294"/>
      <c r="BH226" s="294"/>
      <c r="BI226" s="294"/>
      <c r="BJ226" s="294"/>
      <c r="BK226" s="294"/>
      <c r="BL226" s="294"/>
      <c r="BM226" s="294"/>
      <c r="BN226" s="294"/>
      <c r="BO226" s="294"/>
      <c r="BP226" s="294"/>
      <c r="BQ226" s="294"/>
      <c r="BR226" s="294"/>
      <c r="BS226" s="294"/>
      <c r="BT226" s="294"/>
      <c r="BU226" s="294"/>
      <c r="BV226" s="294"/>
      <c r="BW226" s="294"/>
    </row>
    <row r="227" spans="4:75" customFormat="1" ht="15.6" x14ac:dyDescent="0.3">
      <c r="E227" s="305"/>
      <c r="F227" s="305"/>
      <c r="G227" s="307"/>
      <c r="H227" s="307"/>
      <c r="I227" s="307"/>
      <c r="J227" s="307"/>
      <c r="K227" s="307"/>
      <c r="L227" s="307"/>
      <c r="M227" s="307"/>
      <c r="N227" s="307"/>
      <c r="O227" s="307"/>
      <c r="P227" s="307"/>
      <c r="Q227" s="307"/>
      <c r="R227" s="307"/>
      <c r="S227" s="307"/>
      <c r="T227" s="307"/>
      <c r="U227" s="307"/>
      <c r="V227" s="307"/>
      <c r="W227" s="307"/>
      <c r="X227" s="307"/>
      <c r="Y227" s="307"/>
      <c r="Z227" s="307"/>
      <c r="AA227" s="307"/>
      <c r="AB227" s="307"/>
      <c r="AC227" s="307"/>
      <c r="AD227" s="307"/>
      <c r="AE227" s="307"/>
      <c r="AF227" s="307"/>
      <c r="AG227" s="307"/>
      <c r="AH227" s="307"/>
      <c r="AI227" s="307"/>
      <c r="AJ227" s="307"/>
      <c r="AK227" s="307"/>
      <c r="AL227" s="307"/>
      <c r="AM227" s="307"/>
      <c r="AN227" s="307"/>
      <c r="AO227" s="307"/>
      <c r="AP227" s="307"/>
      <c r="AQ227" s="307"/>
      <c r="AR227" s="307"/>
      <c r="AS227" s="307"/>
      <c r="AT227" s="307"/>
      <c r="AU227" s="307"/>
      <c r="AV227" s="294"/>
      <c r="AW227" s="294"/>
      <c r="AX227" s="294"/>
      <c r="AY227" s="294"/>
      <c r="AZ227" s="294"/>
      <c r="BA227" s="294"/>
      <c r="BB227" s="294"/>
      <c r="BC227" s="294"/>
      <c r="BD227" s="294"/>
      <c r="BE227" s="294"/>
      <c r="BF227" s="294"/>
      <c r="BG227" s="294"/>
      <c r="BH227" s="294"/>
      <c r="BI227" s="294"/>
      <c r="BJ227" s="294"/>
      <c r="BK227" s="294"/>
      <c r="BL227" s="294"/>
      <c r="BM227" s="294"/>
      <c r="BN227" s="294"/>
      <c r="BO227" s="294"/>
      <c r="BP227" s="294"/>
      <c r="BQ227" s="294"/>
      <c r="BR227" s="294"/>
      <c r="BS227" s="294"/>
      <c r="BT227" s="294"/>
      <c r="BU227" s="294"/>
      <c r="BV227" s="294"/>
      <c r="BW227" s="294"/>
    </row>
    <row r="228" spans="4:75" customFormat="1" ht="15.6" x14ac:dyDescent="0.3">
      <c r="E228" s="305"/>
      <c r="F228" s="305"/>
      <c r="G228" s="307"/>
      <c r="H228" s="307"/>
      <c r="I228" s="307"/>
      <c r="J228" s="307"/>
      <c r="K228" s="307"/>
      <c r="L228" s="307"/>
      <c r="M228" s="307"/>
      <c r="N228" s="307"/>
      <c r="O228" s="307"/>
      <c r="P228" s="307"/>
      <c r="Q228" s="307"/>
      <c r="R228" s="307"/>
      <c r="S228" s="307"/>
      <c r="T228" s="307"/>
      <c r="U228" s="307"/>
      <c r="V228" s="307"/>
      <c r="W228" s="307"/>
      <c r="X228" s="307"/>
      <c r="Y228" s="307"/>
      <c r="Z228" s="307"/>
      <c r="AA228" s="307"/>
      <c r="AB228" s="307"/>
      <c r="AC228" s="307"/>
      <c r="AD228" s="307"/>
      <c r="AE228" s="307"/>
      <c r="AF228" s="307"/>
      <c r="AG228" s="307"/>
      <c r="AH228" s="307"/>
      <c r="AI228" s="307"/>
      <c r="AJ228" s="307"/>
      <c r="AK228" s="307"/>
      <c r="AL228" s="307"/>
      <c r="AM228" s="307"/>
      <c r="AN228" s="307"/>
      <c r="AO228" s="307"/>
      <c r="AP228" s="307"/>
      <c r="AQ228" s="307"/>
      <c r="AR228" s="307"/>
      <c r="AS228" s="307"/>
      <c r="AT228" s="307"/>
      <c r="AU228" s="307"/>
      <c r="AV228" s="294"/>
      <c r="AW228" s="294"/>
      <c r="AX228" s="294"/>
      <c r="AY228" s="294"/>
      <c r="AZ228" s="294"/>
      <c r="BA228" s="294"/>
      <c r="BB228" s="294"/>
      <c r="BC228" s="294"/>
      <c r="BD228" s="294"/>
      <c r="BE228" s="294"/>
      <c r="BF228" s="294"/>
      <c r="BG228" s="294"/>
      <c r="BH228" s="294"/>
      <c r="BI228" s="294"/>
      <c r="BJ228" s="294"/>
      <c r="BK228" s="294"/>
      <c r="BL228" s="294"/>
      <c r="BM228" s="294"/>
      <c r="BN228" s="294"/>
      <c r="BO228" s="294"/>
      <c r="BP228" s="294"/>
      <c r="BQ228" s="294"/>
      <c r="BR228" s="294"/>
      <c r="BS228" s="294"/>
      <c r="BT228" s="294"/>
      <c r="BU228" s="294"/>
      <c r="BV228" s="294"/>
      <c r="BW228" s="294"/>
    </row>
    <row r="229" spans="4:75" customFormat="1" ht="15.6" x14ac:dyDescent="0.3">
      <c r="E229" s="305"/>
      <c r="F229" s="305"/>
      <c r="G229" s="307"/>
      <c r="H229" s="307"/>
      <c r="I229" s="307"/>
      <c r="J229" s="307"/>
      <c r="K229" s="307"/>
      <c r="L229" s="307"/>
      <c r="M229" s="307"/>
      <c r="N229" s="307"/>
      <c r="O229" s="307"/>
      <c r="P229" s="307"/>
      <c r="Q229" s="307"/>
      <c r="R229" s="307"/>
      <c r="S229" s="307"/>
      <c r="T229" s="307"/>
      <c r="U229" s="307"/>
      <c r="V229" s="307"/>
      <c r="W229" s="307"/>
      <c r="X229" s="307"/>
      <c r="Y229" s="307"/>
      <c r="Z229" s="307"/>
      <c r="AA229" s="307"/>
      <c r="AB229" s="307"/>
      <c r="AC229" s="307"/>
      <c r="AD229" s="307"/>
      <c r="AE229" s="307"/>
      <c r="AF229" s="307"/>
      <c r="AG229" s="307"/>
      <c r="AH229" s="307"/>
      <c r="AI229" s="307"/>
      <c r="AJ229" s="307"/>
      <c r="AK229" s="307"/>
      <c r="AL229" s="307"/>
      <c r="AM229" s="307"/>
      <c r="AN229" s="307"/>
      <c r="AO229" s="307"/>
      <c r="AP229" s="307"/>
      <c r="AQ229" s="307"/>
      <c r="AR229" s="307"/>
      <c r="AS229" s="307"/>
      <c r="AT229" s="307"/>
      <c r="AU229" s="307"/>
      <c r="AV229" s="294"/>
      <c r="AW229" s="294"/>
      <c r="AX229" s="294"/>
      <c r="AY229" s="294"/>
      <c r="AZ229" s="294"/>
      <c r="BA229" s="294"/>
      <c r="BB229" s="294"/>
      <c r="BC229" s="294"/>
      <c r="BD229" s="294"/>
      <c r="BE229" s="294"/>
      <c r="BF229" s="294"/>
      <c r="BG229" s="294"/>
      <c r="BH229" s="294"/>
      <c r="BI229" s="294"/>
      <c r="BJ229" s="294"/>
      <c r="BK229" s="294"/>
      <c r="BL229" s="294"/>
      <c r="BM229" s="294"/>
      <c r="BN229" s="294"/>
      <c r="BO229" s="294"/>
      <c r="BP229" s="294"/>
      <c r="BQ229" s="294"/>
      <c r="BR229" s="294"/>
      <c r="BS229" s="294"/>
      <c r="BT229" s="294"/>
      <c r="BU229" s="294"/>
      <c r="BV229" s="294"/>
      <c r="BW229" s="294"/>
    </row>
    <row r="230" spans="4:75" customFormat="1" ht="15.6" x14ac:dyDescent="0.3">
      <c r="E230" s="305"/>
      <c r="F230" s="305"/>
      <c r="G230" s="307"/>
      <c r="H230" s="307"/>
      <c r="I230" s="307"/>
      <c r="J230" s="307"/>
      <c r="K230" s="307"/>
      <c r="L230" s="307"/>
      <c r="M230" s="307"/>
      <c r="N230" s="307"/>
      <c r="O230" s="307"/>
      <c r="P230" s="307"/>
      <c r="Q230" s="307"/>
      <c r="R230" s="307"/>
      <c r="S230" s="307"/>
      <c r="T230" s="307"/>
      <c r="U230" s="307"/>
      <c r="V230" s="307"/>
      <c r="W230" s="307"/>
      <c r="X230" s="307"/>
      <c r="Y230" s="307"/>
      <c r="Z230" s="307"/>
      <c r="AA230" s="307"/>
      <c r="AB230" s="307"/>
      <c r="AC230" s="307"/>
      <c r="AD230" s="307"/>
      <c r="AE230" s="307"/>
      <c r="AF230" s="307"/>
      <c r="AG230" s="307"/>
      <c r="AH230" s="307"/>
      <c r="AI230" s="307"/>
      <c r="AJ230" s="307"/>
      <c r="AK230" s="307"/>
      <c r="AL230" s="307"/>
      <c r="AM230" s="307"/>
      <c r="AN230" s="307"/>
      <c r="AO230" s="307"/>
      <c r="AP230" s="307"/>
      <c r="AQ230" s="307"/>
      <c r="AR230" s="307"/>
      <c r="AS230" s="307"/>
      <c r="AT230" s="307"/>
      <c r="AU230" s="307"/>
      <c r="AV230" s="294"/>
      <c r="AW230" s="294"/>
      <c r="AX230" s="294"/>
      <c r="AY230" s="294"/>
      <c r="AZ230" s="294"/>
      <c r="BA230" s="294"/>
      <c r="BB230" s="294"/>
      <c r="BC230" s="294"/>
      <c r="BD230" s="294"/>
      <c r="BE230" s="294"/>
      <c r="BF230" s="294"/>
      <c r="BG230" s="294"/>
      <c r="BH230" s="294"/>
      <c r="BI230" s="294"/>
      <c r="BJ230" s="294"/>
      <c r="BK230" s="294"/>
      <c r="BL230" s="294"/>
      <c r="BM230" s="294"/>
      <c r="BN230" s="294"/>
      <c r="BO230" s="294"/>
      <c r="BP230" s="294"/>
      <c r="BQ230" s="294"/>
      <c r="BR230" s="294"/>
      <c r="BS230" s="294"/>
      <c r="BT230" s="294"/>
      <c r="BU230" s="294"/>
      <c r="BV230" s="294"/>
      <c r="BW230" s="294"/>
    </row>
    <row r="231" spans="4:75" customFormat="1" ht="15.6" x14ac:dyDescent="0.3">
      <c r="E231" s="305"/>
      <c r="F231" s="305"/>
      <c r="G231" s="307"/>
      <c r="H231" s="307"/>
      <c r="I231" s="307"/>
      <c r="J231" s="307"/>
      <c r="K231" s="307"/>
      <c r="L231" s="307"/>
      <c r="M231" s="307"/>
      <c r="N231" s="307"/>
      <c r="O231" s="307"/>
      <c r="P231" s="307"/>
      <c r="Q231" s="307"/>
      <c r="R231" s="307"/>
      <c r="S231" s="307"/>
      <c r="T231" s="307"/>
      <c r="U231" s="307"/>
      <c r="V231" s="307"/>
      <c r="W231" s="307"/>
      <c r="X231" s="307"/>
      <c r="Y231" s="307"/>
      <c r="Z231" s="307"/>
      <c r="AA231" s="307"/>
      <c r="AB231" s="307"/>
      <c r="AC231" s="307"/>
      <c r="AD231" s="307"/>
      <c r="AE231" s="307"/>
      <c r="AF231" s="307"/>
      <c r="AG231" s="307"/>
      <c r="AH231" s="307"/>
      <c r="AI231" s="307"/>
      <c r="AJ231" s="307"/>
      <c r="AK231" s="307"/>
      <c r="AL231" s="307"/>
      <c r="AM231" s="307"/>
      <c r="AN231" s="307"/>
      <c r="AO231" s="307"/>
      <c r="AP231" s="307"/>
      <c r="AQ231" s="307"/>
      <c r="AR231" s="307"/>
      <c r="AS231" s="307"/>
      <c r="AT231" s="307"/>
      <c r="AU231" s="307"/>
      <c r="AV231" s="294"/>
      <c r="AW231" s="294"/>
      <c r="AX231" s="294"/>
      <c r="AY231" s="294"/>
      <c r="AZ231" s="294"/>
      <c r="BA231" s="294"/>
      <c r="BB231" s="294"/>
      <c r="BC231" s="294"/>
      <c r="BD231" s="294"/>
      <c r="BE231" s="294"/>
      <c r="BF231" s="294"/>
      <c r="BG231" s="294"/>
      <c r="BH231" s="294"/>
      <c r="BI231" s="294"/>
      <c r="BJ231" s="294"/>
      <c r="BK231" s="294"/>
      <c r="BL231" s="294"/>
      <c r="BM231" s="294"/>
      <c r="BN231" s="294"/>
      <c r="BO231" s="294"/>
      <c r="BP231" s="294"/>
      <c r="BQ231" s="294"/>
      <c r="BR231" s="294"/>
      <c r="BS231" s="294"/>
      <c r="BT231" s="294"/>
      <c r="BU231" s="294"/>
      <c r="BV231" s="294"/>
      <c r="BW231" s="294"/>
    </row>
    <row r="232" spans="4:75" customFormat="1" ht="15.6" x14ac:dyDescent="0.3">
      <c r="E232" s="305"/>
      <c r="F232" s="305"/>
      <c r="G232" s="307"/>
      <c r="H232" s="307"/>
      <c r="I232" s="307"/>
      <c r="J232" s="307"/>
      <c r="K232" s="307"/>
      <c r="L232" s="307"/>
      <c r="M232" s="307"/>
      <c r="N232" s="307"/>
      <c r="O232" s="307"/>
      <c r="P232" s="307"/>
      <c r="Q232" s="307"/>
      <c r="R232" s="307"/>
      <c r="S232" s="307"/>
      <c r="T232" s="307"/>
      <c r="U232" s="307"/>
      <c r="V232" s="307"/>
      <c r="W232" s="307"/>
      <c r="X232" s="307"/>
      <c r="Y232" s="307"/>
      <c r="Z232" s="307"/>
      <c r="AA232" s="307"/>
      <c r="AB232" s="307"/>
      <c r="AC232" s="307"/>
      <c r="AD232" s="307"/>
      <c r="AE232" s="307"/>
      <c r="AF232" s="307"/>
      <c r="AG232" s="307"/>
      <c r="AH232" s="307"/>
      <c r="AI232" s="307"/>
      <c r="AJ232" s="307"/>
      <c r="AK232" s="307"/>
      <c r="AL232" s="307"/>
      <c r="AM232" s="307"/>
      <c r="AN232" s="307"/>
      <c r="AO232" s="307"/>
      <c r="AP232" s="307"/>
      <c r="AQ232" s="307"/>
      <c r="AR232" s="307"/>
      <c r="AS232" s="307"/>
      <c r="AT232" s="307"/>
      <c r="AU232" s="307"/>
      <c r="AV232" s="294"/>
      <c r="AW232" s="294"/>
      <c r="AX232" s="294"/>
      <c r="AY232" s="294"/>
      <c r="AZ232" s="294"/>
      <c r="BA232" s="294"/>
      <c r="BB232" s="294"/>
      <c r="BC232" s="294"/>
      <c r="BD232" s="294"/>
      <c r="BE232" s="294"/>
      <c r="BF232" s="294"/>
      <c r="BG232" s="294"/>
      <c r="BH232" s="294"/>
      <c r="BI232" s="294"/>
      <c r="BJ232" s="294"/>
      <c r="BK232" s="294"/>
      <c r="BL232" s="294"/>
      <c r="BM232" s="294"/>
      <c r="BN232" s="294"/>
      <c r="BO232" s="294"/>
      <c r="BP232" s="294"/>
      <c r="BQ232" s="294"/>
      <c r="BR232" s="294"/>
      <c r="BS232" s="294"/>
      <c r="BT232" s="294"/>
      <c r="BU232" s="294"/>
      <c r="BV232" s="294"/>
      <c r="BW232" s="294"/>
    </row>
    <row r="233" spans="4:75" customFormat="1" ht="15.6" x14ac:dyDescent="0.3">
      <c r="E233" s="305"/>
      <c r="F233" s="305"/>
      <c r="G233" s="307"/>
      <c r="H233" s="307"/>
      <c r="I233" s="307"/>
      <c r="J233" s="307"/>
      <c r="K233" s="307"/>
      <c r="L233" s="307"/>
      <c r="M233" s="307"/>
      <c r="N233" s="307"/>
      <c r="O233" s="307"/>
      <c r="P233" s="307"/>
      <c r="Q233" s="307"/>
      <c r="R233" s="307"/>
      <c r="S233" s="307"/>
      <c r="T233" s="307"/>
      <c r="U233" s="307"/>
      <c r="V233" s="307"/>
      <c r="W233" s="307"/>
      <c r="X233" s="307"/>
      <c r="Y233" s="307"/>
      <c r="Z233" s="307"/>
      <c r="AA233" s="307"/>
      <c r="AB233" s="307"/>
      <c r="AC233" s="307"/>
      <c r="AD233" s="307"/>
      <c r="AE233" s="307"/>
      <c r="AF233" s="307"/>
      <c r="AG233" s="307"/>
      <c r="AH233" s="307"/>
      <c r="AI233" s="307"/>
      <c r="AJ233" s="307"/>
      <c r="AK233" s="307"/>
      <c r="AL233" s="307"/>
      <c r="AM233" s="307"/>
      <c r="AN233" s="307"/>
      <c r="AO233" s="307"/>
      <c r="AP233" s="307"/>
      <c r="AQ233" s="307"/>
      <c r="AR233" s="307"/>
      <c r="AS233" s="307"/>
      <c r="AT233" s="307"/>
      <c r="AU233" s="307"/>
      <c r="AV233" s="294"/>
      <c r="AW233" s="294"/>
      <c r="AX233" s="294"/>
      <c r="AY233" s="294"/>
      <c r="AZ233" s="294"/>
      <c r="BA233" s="294"/>
      <c r="BB233" s="294"/>
      <c r="BC233" s="294"/>
      <c r="BD233" s="294"/>
      <c r="BE233" s="294"/>
      <c r="BF233" s="294"/>
      <c r="BG233" s="294"/>
      <c r="BH233" s="294"/>
      <c r="BI233" s="294"/>
      <c r="BJ233" s="294"/>
      <c r="BK233" s="294"/>
      <c r="BL233" s="294"/>
      <c r="BM233" s="294"/>
      <c r="BN233" s="294"/>
      <c r="BO233" s="294"/>
      <c r="BP233" s="294"/>
      <c r="BQ233" s="294"/>
      <c r="BR233" s="294"/>
      <c r="BS233" s="294"/>
      <c r="BT233" s="294"/>
      <c r="BU233" s="294"/>
      <c r="BV233" s="294"/>
      <c r="BW233" s="294"/>
    </row>
    <row r="234" spans="4:75" customFormat="1" ht="15.6" x14ac:dyDescent="0.3">
      <c r="E234" s="305"/>
      <c r="F234" s="305"/>
      <c r="G234" s="307"/>
      <c r="H234" s="307"/>
      <c r="I234" s="307"/>
      <c r="J234" s="307"/>
      <c r="K234" s="307"/>
      <c r="L234" s="307"/>
      <c r="M234" s="307"/>
      <c r="N234" s="307"/>
      <c r="O234" s="307"/>
      <c r="P234" s="307"/>
      <c r="Q234" s="307"/>
      <c r="R234" s="307"/>
      <c r="S234" s="307"/>
      <c r="T234" s="307"/>
      <c r="U234" s="307"/>
      <c r="V234" s="307"/>
      <c r="W234" s="307"/>
      <c r="X234" s="307"/>
      <c r="Y234" s="307"/>
      <c r="Z234" s="307"/>
      <c r="AA234" s="307"/>
      <c r="AB234" s="307"/>
      <c r="AC234" s="307"/>
      <c r="AD234" s="307"/>
      <c r="AE234" s="307"/>
      <c r="AF234" s="307"/>
      <c r="AG234" s="307"/>
      <c r="AH234" s="307"/>
      <c r="AI234" s="307"/>
      <c r="AJ234" s="307"/>
      <c r="AK234" s="307"/>
      <c r="AL234" s="307"/>
      <c r="AM234" s="307"/>
      <c r="AN234" s="307"/>
      <c r="AO234" s="307"/>
      <c r="AP234" s="307"/>
      <c r="AQ234" s="307"/>
      <c r="AR234" s="307"/>
      <c r="AS234" s="307"/>
      <c r="AT234" s="307"/>
      <c r="AU234" s="307"/>
      <c r="AV234" s="294"/>
      <c r="AW234" s="294"/>
      <c r="AX234" s="294"/>
      <c r="AY234" s="294"/>
      <c r="AZ234" s="294"/>
      <c r="BA234" s="294"/>
      <c r="BB234" s="294"/>
      <c r="BC234" s="294"/>
      <c r="BD234" s="294"/>
      <c r="BE234" s="294"/>
      <c r="BF234" s="294"/>
      <c r="BG234" s="294"/>
      <c r="BH234" s="294"/>
      <c r="BI234" s="294"/>
      <c r="BJ234" s="294"/>
      <c r="BK234" s="294"/>
      <c r="BL234" s="294"/>
      <c r="BM234" s="294"/>
      <c r="BN234" s="294"/>
      <c r="BO234" s="294"/>
      <c r="BP234" s="294"/>
      <c r="BQ234" s="294"/>
      <c r="BR234" s="294"/>
      <c r="BS234" s="294"/>
      <c r="BT234" s="294"/>
      <c r="BU234" s="294"/>
      <c r="BV234" s="294"/>
      <c r="BW234" s="294"/>
    </row>
    <row r="235" spans="4:75" customFormat="1" ht="15.6" x14ac:dyDescent="0.3">
      <c r="E235" s="305"/>
      <c r="F235" s="305"/>
      <c r="G235" s="307"/>
      <c r="H235" s="307"/>
      <c r="I235" s="307"/>
      <c r="J235" s="307"/>
      <c r="K235" s="307"/>
      <c r="L235" s="307"/>
      <c r="M235" s="307"/>
      <c r="N235" s="307"/>
      <c r="O235" s="307"/>
      <c r="P235" s="307"/>
      <c r="Q235" s="307"/>
      <c r="R235" s="307"/>
      <c r="S235" s="307"/>
      <c r="T235" s="307"/>
      <c r="U235" s="307"/>
      <c r="V235" s="307"/>
      <c r="W235" s="307"/>
      <c r="X235" s="307"/>
      <c r="Y235" s="307"/>
      <c r="Z235" s="307"/>
      <c r="AA235" s="307"/>
      <c r="AB235" s="307"/>
      <c r="AC235" s="307"/>
      <c r="AD235" s="307"/>
      <c r="AE235" s="307"/>
      <c r="AF235" s="307"/>
      <c r="AG235" s="307"/>
      <c r="AH235" s="307"/>
      <c r="AI235" s="307"/>
      <c r="AJ235" s="307"/>
      <c r="AK235" s="307"/>
      <c r="AL235" s="307"/>
      <c r="AM235" s="307"/>
      <c r="AN235" s="307"/>
      <c r="AO235" s="307"/>
      <c r="AP235" s="307"/>
      <c r="AQ235" s="307"/>
      <c r="AR235" s="307"/>
      <c r="AS235" s="307"/>
      <c r="AT235" s="307"/>
      <c r="AU235" s="307"/>
      <c r="AV235" s="294"/>
      <c r="AW235" s="294"/>
      <c r="AX235" s="294"/>
      <c r="AY235" s="294"/>
      <c r="AZ235" s="294"/>
      <c r="BA235" s="294"/>
      <c r="BB235" s="294"/>
      <c r="BC235" s="294"/>
      <c r="BD235" s="294"/>
      <c r="BE235" s="294"/>
      <c r="BF235" s="294"/>
      <c r="BG235" s="294"/>
      <c r="BH235" s="294"/>
      <c r="BI235" s="294"/>
      <c r="BJ235" s="294"/>
      <c r="BK235" s="294"/>
      <c r="BL235" s="294"/>
      <c r="BM235" s="294"/>
      <c r="BN235" s="294"/>
      <c r="BO235" s="294"/>
      <c r="BP235" s="294"/>
      <c r="BQ235" s="294"/>
      <c r="BR235" s="294"/>
      <c r="BS235" s="294"/>
      <c r="BT235" s="294"/>
      <c r="BU235" s="294"/>
      <c r="BV235" s="294"/>
      <c r="BW235" s="294"/>
    </row>
    <row r="236" spans="4:75" customFormat="1" ht="15.6" x14ac:dyDescent="0.3">
      <c r="E236" s="305"/>
      <c r="F236" s="305"/>
      <c r="G236" s="307"/>
      <c r="H236" s="307"/>
      <c r="I236" s="307"/>
      <c r="J236" s="307"/>
      <c r="K236" s="307"/>
      <c r="L236" s="307"/>
      <c r="M236" s="307"/>
      <c r="N236" s="307"/>
      <c r="O236" s="307"/>
      <c r="P236" s="307"/>
      <c r="Q236" s="307"/>
      <c r="R236" s="307"/>
      <c r="S236" s="307"/>
      <c r="T236" s="307"/>
      <c r="U236" s="307"/>
      <c r="V236" s="307"/>
      <c r="W236" s="307"/>
      <c r="X236" s="307"/>
      <c r="Y236" s="307"/>
      <c r="Z236" s="307"/>
      <c r="AA236" s="307"/>
      <c r="AB236" s="307"/>
      <c r="AC236" s="307"/>
      <c r="AD236" s="307"/>
      <c r="AE236" s="307"/>
      <c r="AF236" s="307"/>
      <c r="AG236" s="307"/>
      <c r="AH236" s="307"/>
      <c r="AI236" s="307"/>
      <c r="AJ236" s="307"/>
      <c r="AK236" s="307"/>
      <c r="AL236" s="307"/>
      <c r="AM236" s="307"/>
      <c r="AN236" s="307"/>
      <c r="AO236" s="307"/>
      <c r="AP236" s="307"/>
      <c r="AQ236" s="307"/>
      <c r="AR236" s="307"/>
      <c r="AS236" s="307"/>
      <c r="AT236" s="307"/>
      <c r="AU236" s="307"/>
      <c r="AV236" s="294"/>
      <c r="AW236" s="294"/>
      <c r="AX236" s="294"/>
      <c r="AY236" s="294"/>
      <c r="AZ236" s="294"/>
      <c r="BA236" s="294"/>
      <c r="BB236" s="294"/>
      <c r="BC236" s="294"/>
      <c r="BD236" s="294"/>
      <c r="BE236" s="294"/>
      <c r="BF236" s="294"/>
      <c r="BG236" s="294"/>
      <c r="BH236" s="294"/>
      <c r="BI236" s="294"/>
      <c r="BJ236" s="294"/>
      <c r="BK236" s="294"/>
      <c r="BL236" s="294"/>
      <c r="BM236" s="294"/>
      <c r="BN236" s="294"/>
      <c r="BO236" s="294"/>
      <c r="BP236" s="294"/>
      <c r="BQ236" s="294"/>
      <c r="BR236" s="294"/>
      <c r="BS236" s="294"/>
      <c r="BT236" s="294"/>
      <c r="BU236" s="294"/>
      <c r="BV236" s="294"/>
      <c r="BW236" s="294"/>
    </row>
    <row r="237" spans="4:75" customFormat="1" ht="15.6" x14ac:dyDescent="0.3">
      <c r="E237" s="305"/>
      <c r="F237" s="305"/>
      <c r="G237" s="307"/>
      <c r="H237" s="307"/>
      <c r="I237" s="307"/>
      <c r="J237" s="307"/>
      <c r="K237" s="307"/>
      <c r="L237" s="307"/>
      <c r="M237" s="307"/>
      <c r="N237" s="307"/>
      <c r="O237" s="307"/>
      <c r="P237" s="307"/>
      <c r="Q237" s="307"/>
      <c r="R237" s="307"/>
      <c r="S237" s="307"/>
      <c r="T237" s="307"/>
      <c r="U237" s="307"/>
      <c r="V237" s="307"/>
      <c r="W237" s="307"/>
      <c r="X237" s="307"/>
      <c r="Y237" s="307"/>
      <c r="Z237" s="307"/>
      <c r="AA237" s="307"/>
      <c r="AB237" s="307"/>
      <c r="AC237" s="307"/>
      <c r="AD237" s="307"/>
      <c r="AE237" s="307"/>
      <c r="AF237" s="307"/>
      <c r="AG237" s="307"/>
      <c r="AH237" s="307"/>
      <c r="AI237" s="307"/>
      <c r="AJ237" s="307"/>
      <c r="AK237" s="307"/>
      <c r="AL237" s="307"/>
      <c r="AM237" s="307"/>
      <c r="AN237" s="307"/>
      <c r="AO237" s="307"/>
      <c r="AP237" s="307"/>
      <c r="AQ237" s="307"/>
      <c r="AR237" s="307"/>
      <c r="AS237" s="307"/>
      <c r="AT237" s="307"/>
      <c r="AU237" s="307"/>
      <c r="AV237" s="294"/>
      <c r="AW237" s="294"/>
      <c r="AX237" s="294"/>
      <c r="AY237" s="294"/>
      <c r="AZ237" s="294"/>
      <c r="BA237" s="294"/>
      <c r="BB237" s="294"/>
      <c r="BC237" s="294"/>
      <c r="BD237" s="294"/>
      <c r="BE237" s="294"/>
      <c r="BF237" s="294"/>
      <c r="BG237" s="294"/>
      <c r="BH237" s="294"/>
      <c r="BI237" s="294"/>
      <c r="BJ237" s="294"/>
      <c r="BK237" s="294"/>
      <c r="BL237" s="294"/>
      <c r="BM237" s="294"/>
      <c r="BN237" s="294"/>
      <c r="BO237" s="294"/>
      <c r="BP237" s="294"/>
      <c r="BQ237" s="294"/>
      <c r="BR237" s="294"/>
      <c r="BS237" s="294"/>
      <c r="BT237" s="294"/>
      <c r="BU237" s="294"/>
      <c r="BV237" s="294"/>
      <c r="BW237" s="294"/>
    </row>
    <row r="238" spans="4:75" customFormat="1" ht="15.6" x14ac:dyDescent="0.3">
      <c r="E238" s="305"/>
      <c r="F238" s="305"/>
      <c r="G238" s="307"/>
      <c r="H238" s="307"/>
      <c r="I238" s="307"/>
      <c r="J238" s="307"/>
      <c r="K238" s="307"/>
      <c r="L238" s="307"/>
      <c r="M238" s="307"/>
      <c r="N238" s="307"/>
      <c r="O238" s="307"/>
      <c r="P238" s="307"/>
      <c r="Q238" s="307"/>
      <c r="R238" s="307"/>
      <c r="S238" s="307"/>
      <c r="T238" s="307"/>
      <c r="U238" s="307"/>
      <c r="V238" s="307"/>
      <c r="W238" s="307"/>
      <c r="X238" s="307"/>
      <c r="Y238" s="307"/>
      <c r="Z238" s="307"/>
      <c r="AA238" s="307"/>
      <c r="AB238" s="307"/>
      <c r="AC238" s="307"/>
      <c r="AD238" s="307"/>
      <c r="AE238" s="307"/>
      <c r="AF238" s="307"/>
      <c r="AG238" s="307"/>
      <c r="AH238" s="307"/>
      <c r="AI238" s="307"/>
      <c r="AJ238" s="307"/>
      <c r="AK238" s="307"/>
      <c r="AL238" s="307"/>
      <c r="AM238" s="307"/>
      <c r="AN238" s="307"/>
      <c r="AO238" s="307"/>
      <c r="AP238" s="307"/>
      <c r="AQ238" s="307"/>
      <c r="AR238" s="307"/>
      <c r="AS238" s="307"/>
      <c r="AT238" s="307"/>
      <c r="AU238" s="307"/>
      <c r="AV238" s="294"/>
      <c r="AW238" s="294"/>
      <c r="AX238" s="294"/>
      <c r="AY238" s="294"/>
      <c r="AZ238" s="294"/>
      <c r="BA238" s="294"/>
      <c r="BB238" s="294"/>
      <c r="BC238" s="294"/>
      <c r="BD238" s="294"/>
      <c r="BE238" s="294"/>
      <c r="BF238" s="294"/>
      <c r="BG238" s="294"/>
      <c r="BH238" s="294"/>
      <c r="BI238" s="294"/>
      <c r="BJ238" s="294"/>
      <c r="BK238" s="294"/>
      <c r="BL238" s="294"/>
      <c r="BM238" s="294"/>
      <c r="BN238" s="294"/>
      <c r="BO238" s="294"/>
      <c r="BP238" s="294"/>
      <c r="BQ238" s="294"/>
      <c r="BR238" s="294"/>
      <c r="BS238" s="294"/>
      <c r="BT238" s="294"/>
      <c r="BU238" s="294"/>
      <c r="BV238" s="294"/>
      <c r="BW238" s="294"/>
    </row>
    <row r="239" spans="4:75" customFormat="1" ht="15.6" x14ac:dyDescent="0.3">
      <c r="E239" s="305"/>
      <c r="F239" s="305"/>
      <c r="G239" s="307"/>
      <c r="H239" s="307"/>
      <c r="I239" s="307"/>
      <c r="J239" s="307"/>
      <c r="K239" s="307"/>
      <c r="L239" s="307"/>
      <c r="M239" s="307"/>
      <c r="N239" s="307"/>
      <c r="O239" s="307"/>
      <c r="P239" s="307"/>
      <c r="Q239" s="307"/>
      <c r="R239" s="307"/>
      <c r="S239" s="307"/>
      <c r="T239" s="307"/>
      <c r="U239" s="307"/>
      <c r="V239" s="307"/>
      <c r="W239" s="307"/>
      <c r="X239" s="307"/>
      <c r="Y239" s="307"/>
      <c r="Z239" s="307"/>
      <c r="AA239" s="307"/>
      <c r="AB239" s="307"/>
      <c r="AC239" s="307"/>
      <c r="AD239" s="307"/>
      <c r="AE239" s="307"/>
      <c r="AF239" s="307"/>
      <c r="AG239" s="307"/>
      <c r="AH239" s="307"/>
      <c r="AI239" s="307"/>
      <c r="AJ239" s="307"/>
      <c r="AK239" s="307"/>
      <c r="AL239" s="307"/>
      <c r="AM239" s="307"/>
      <c r="AN239" s="307"/>
      <c r="AO239" s="307"/>
      <c r="AP239" s="307"/>
      <c r="AQ239" s="307"/>
      <c r="AR239" s="307"/>
      <c r="AS239" s="307"/>
      <c r="AT239" s="307"/>
      <c r="AU239" s="307"/>
      <c r="AV239" s="294"/>
      <c r="AW239" s="294"/>
      <c r="AX239" s="294"/>
      <c r="AY239" s="294"/>
      <c r="AZ239" s="294"/>
      <c r="BA239" s="294"/>
      <c r="BB239" s="294"/>
      <c r="BC239" s="294"/>
      <c r="BD239" s="294"/>
      <c r="BE239" s="294"/>
      <c r="BF239" s="294"/>
      <c r="BG239" s="294"/>
      <c r="BH239" s="294"/>
      <c r="BI239" s="294"/>
      <c r="BJ239" s="294"/>
      <c r="BK239" s="294"/>
      <c r="BL239" s="294"/>
      <c r="BM239" s="294"/>
      <c r="BN239" s="294"/>
      <c r="BO239" s="294"/>
      <c r="BP239" s="294"/>
      <c r="BQ239" s="294"/>
      <c r="BR239" s="294"/>
      <c r="BS239" s="294"/>
      <c r="BT239" s="294"/>
      <c r="BU239" s="294"/>
      <c r="BV239" s="294"/>
      <c r="BW239" s="294"/>
    </row>
    <row r="240" spans="4:75" customFormat="1" ht="15.6" x14ac:dyDescent="0.3">
      <c r="E240" s="305"/>
      <c r="F240" s="305"/>
      <c r="G240" s="307"/>
      <c r="H240" s="307"/>
      <c r="I240" s="307"/>
      <c r="J240" s="307"/>
      <c r="K240" s="307"/>
      <c r="L240" s="307"/>
      <c r="M240" s="307"/>
      <c r="N240" s="307"/>
      <c r="O240" s="307"/>
      <c r="P240" s="307"/>
      <c r="Q240" s="307"/>
      <c r="R240" s="307"/>
      <c r="S240" s="307"/>
      <c r="T240" s="307"/>
      <c r="U240" s="307"/>
      <c r="V240" s="307"/>
      <c r="W240" s="307"/>
      <c r="X240" s="307"/>
      <c r="Y240" s="307"/>
      <c r="Z240" s="307"/>
      <c r="AA240" s="307"/>
      <c r="AB240" s="307"/>
      <c r="AC240" s="307"/>
      <c r="AD240" s="307"/>
      <c r="AE240" s="307"/>
      <c r="AF240" s="307"/>
      <c r="AG240" s="307"/>
      <c r="AH240" s="307"/>
      <c r="AI240" s="307"/>
      <c r="AJ240" s="307"/>
      <c r="AK240" s="307"/>
      <c r="AL240" s="307"/>
      <c r="AM240" s="307"/>
      <c r="AN240" s="307"/>
      <c r="AO240" s="307"/>
      <c r="AP240" s="307"/>
      <c r="AQ240" s="307"/>
      <c r="AR240" s="307"/>
      <c r="AS240" s="307"/>
      <c r="AT240" s="307"/>
      <c r="AU240" s="307"/>
      <c r="AV240" s="294"/>
      <c r="AW240" s="294"/>
      <c r="AX240" s="294"/>
      <c r="AY240" s="294"/>
      <c r="AZ240" s="294"/>
      <c r="BA240" s="294"/>
      <c r="BB240" s="294"/>
      <c r="BC240" s="294"/>
      <c r="BD240" s="294"/>
      <c r="BE240" s="294"/>
      <c r="BF240" s="294"/>
      <c r="BG240" s="294"/>
      <c r="BH240" s="294"/>
      <c r="BI240" s="294"/>
      <c r="BJ240" s="294"/>
      <c r="BK240" s="294"/>
      <c r="BL240" s="294"/>
      <c r="BM240" s="294"/>
      <c r="BN240" s="294"/>
      <c r="BO240" s="294"/>
      <c r="BP240" s="294"/>
      <c r="BQ240" s="294"/>
      <c r="BR240" s="294"/>
      <c r="BS240" s="294"/>
      <c r="BT240" s="294"/>
      <c r="BU240" s="294"/>
      <c r="BV240" s="294"/>
      <c r="BW240" s="294"/>
    </row>
    <row r="241" spans="5:75" customFormat="1" ht="15.6" x14ac:dyDescent="0.3">
      <c r="E241" s="305"/>
      <c r="F241" s="305"/>
      <c r="G241" s="307"/>
      <c r="H241" s="307"/>
      <c r="I241" s="307"/>
      <c r="J241" s="307"/>
      <c r="K241" s="307"/>
      <c r="L241" s="307"/>
      <c r="M241" s="307"/>
      <c r="N241" s="307"/>
      <c r="O241" s="307"/>
      <c r="P241" s="307"/>
      <c r="Q241" s="307"/>
      <c r="R241" s="307"/>
      <c r="S241" s="307"/>
      <c r="T241" s="307"/>
      <c r="U241" s="307"/>
      <c r="V241" s="307"/>
      <c r="W241" s="307"/>
      <c r="X241" s="307"/>
      <c r="Y241" s="307"/>
      <c r="Z241" s="307"/>
      <c r="AA241" s="307"/>
      <c r="AB241" s="307"/>
      <c r="AC241" s="307"/>
      <c r="AD241" s="307"/>
      <c r="AE241" s="307"/>
      <c r="AF241" s="307"/>
      <c r="AG241" s="307"/>
      <c r="AH241" s="307"/>
      <c r="AI241" s="307"/>
      <c r="AJ241" s="307"/>
      <c r="AK241" s="307"/>
      <c r="AL241" s="307"/>
      <c r="AM241" s="307"/>
      <c r="AN241" s="307"/>
      <c r="AO241" s="307"/>
      <c r="AP241" s="307"/>
      <c r="AQ241" s="307"/>
      <c r="AR241" s="307"/>
      <c r="AS241" s="307"/>
      <c r="AT241" s="307"/>
      <c r="AU241" s="307"/>
      <c r="AV241" s="294"/>
      <c r="AW241" s="294"/>
      <c r="AX241" s="294"/>
      <c r="AY241" s="294"/>
      <c r="AZ241" s="294"/>
      <c r="BA241" s="294"/>
      <c r="BB241" s="294"/>
      <c r="BC241" s="294"/>
      <c r="BD241" s="294"/>
      <c r="BE241" s="294"/>
      <c r="BF241" s="294"/>
      <c r="BG241" s="294"/>
      <c r="BH241" s="294"/>
      <c r="BI241" s="294"/>
      <c r="BJ241" s="294"/>
      <c r="BK241" s="294"/>
      <c r="BL241" s="294"/>
      <c r="BM241" s="294"/>
      <c r="BN241" s="294"/>
      <c r="BO241" s="294"/>
      <c r="BP241" s="294"/>
      <c r="BQ241" s="294"/>
      <c r="BR241" s="294"/>
      <c r="BS241" s="294"/>
      <c r="BT241" s="294"/>
      <c r="BU241" s="294"/>
      <c r="BV241" s="294"/>
      <c r="BW241" s="294"/>
    </row>
    <row r="242" spans="5:75" customFormat="1" ht="15.6" x14ac:dyDescent="0.3">
      <c r="E242" s="305"/>
      <c r="F242" s="305"/>
      <c r="G242" s="307"/>
      <c r="H242" s="307"/>
      <c r="I242" s="307"/>
      <c r="J242" s="307"/>
      <c r="K242" s="307"/>
      <c r="L242" s="307"/>
      <c r="M242" s="307"/>
      <c r="N242" s="307"/>
      <c r="O242" s="307"/>
      <c r="P242" s="307"/>
      <c r="Q242" s="307"/>
      <c r="R242" s="307"/>
      <c r="S242" s="307"/>
      <c r="T242" s="307"/>
      <c r="U242" s="307"/>
      <c r="V242" s="307"/>
      <c r="W242" s="307"/>
      <c r="X242" s="307"/>
      <c r="Y242" s="307"/>
      <c r="Z242" s="307"/>
      <c r="AA242" s="307"/>
      <c r="AB242" s="307"/>
      <c r="AC242" s="307"/>
      <c r="AD242" s="307"/>
      <c r="AE242" s="307"/>
      <c r="AF242" s="307"/>
      <c r="AG242" s="307"/>
      <c r="AH242" s="307"/>
      <c r="AI242" s="307"/>
      <c r="AJ242" s="307"/>
      <c r="AK242" s="307"/>
      <c r="AL242" s="307"/>
      <c r="AM242" s="307"/>
      <c r="AN242" s="307"/>
      <c r="AO242" s="307"/>
      <c r="AP242" s="307"/>
      <c r="AQ242" s="307"/>
      <c r="AR242" s="307"/>
      <c r="AS242" s="307"/>
      <c r="AT242" s="307"/>
      <c r="AU242" s="307"/>
      <c r="AV242" s="294"/>
      <c r="AW242" s="294"/>
      <c r="AX242" s="294"/>
      <c r="AY242" s="294"/>
      <c r="AZ242" s="294"/>
      <c r="BA242" s="294"/>
      <c r="BB242" s="294"/>
      <c r="BC242" s="294"/>
      <c r="BD242" s="294"/>
      <c r="BE242" s="294"/>
      <c r="BF242" s="294"/>
      <c r="BG242" s="294"/>
      <c r="BH242" s="294"/>
      <c r="BI242" s="294"/>
      <c r="BJ242" s="294"/>
      <c r="BK242" s="294"/>
      <c r="BL242" s="294"/>
      <c r="BM242" s="294"/>
      <c r="BN242" s="294"/>
      <c r="BO242" s="294"/>
      <c r="BP242" s="294"/>
      <c r="BQ242" s="294"/>
      <c r="BR242" s="294"/>
      <c r="BS242" s="294"/>
      <c r="BT242" s="294"/>
      <c r="BU242" s="294"/>
      <c r="BV242" s="294"/>
      <c r="BW242" s="294"/>
    </row>
    <row r="243" spans="5:75" customFormat="1" ht="15.6" x14ac:dyDescent="0.3">
      <c r="E243" s="305"/>
      <c r="F243" s="305"/>
      <c r="G243" s="307"/>
      <c r="H243" s="307"/>
      <c r="I243" s="307"/>
      <c r="J243" s="307"/>
      <c r="K243" s="307"/>
      <c r="L243" s="307"/>
      <c r="M243" s="307"/>
      <c r="N243" s="307"/>
      <c r="O243" s="307"/>
      <c r="P243" s="307"/>
      <c r="Q243" s="307"/>
      <c r="R243" s="307"/>
      <c r="S243" s="307"/>
      <c r="T243" s="307"/>
      <c r="U243" s="307"/>
      <c r="V243" s="307"/>
      <c r="W243" s="307"/>
      <c r="X243" s="307"/>
      <c r="Y243" s="307"/>
      <c r="Z243" s="307"/>
      <c r="AA243" s="307"/>
      <c r="AB243" s="307"/>
      <c r="AC243" s="307"/>
      <c r="AD243" s="307"/>
      <c r="AE243" s="307"/>
      <c r="AF243" s="307"/>
      <c r="AG243" s="307"/>
      <c r="AH243" s="307"/>
      <c r="AI243" s="307"/>
      <c r="AJ243" s="307"/>
      <c r="AK243" s="307"/>
      <c r="AL243" s="307"/>
      <c r="AM243" s="307"/>
      <c r="AN243" s="307"/>
      <c r="AO243" s="307"/>
      <c r="AP243" s="307"/>
      <c r="AQ243" s="307"/>
      <c r="AR243" s="307"/>
      <c r="AS243" s="307"/>
      <c r="AT243" s="307"/>
      <c r="AU243" s="307"/>
      <c r="AV243" s="294"/>
      <c r="AW243" s="294"/>
      <c r="AX243" s="294"/>
      <c r="AY243" s="294"/>
      <c r="AZ243" s="294"/>
      <c r="BA243" s="294"/>
      <c r="BB243" s="294"/>
      <c r="BC243" s="294"/>
      <c r="BD243" s="294"/>
      <c r="BE243" s="294"/>
      <c r="BF243" s="294"/>
      <c r="BG243" s="294"/>
      <c r="BH243" s="294"/>
      <c r="BI243" s="294"/>
      <c r="BJ243" s="294"/>
      <c r="BK243" s="294"/>
      <c r="BL243" s="294"/>
      <c r="BM243" s="294"/>
      <c r="BN243" s="294"/>
      <c r="BO243" s="294"/>
      <c r="BP243" s="294"/>
      <c r="BQ243" s="294"/>
      <c r="BR243" s="294"/>
      <c r="BS243" s="294"/>
      <c r="BT243" s="294"/>
      <c r="BU243" s="294"/>
      <c r="BV243" s="294"/>
      <c r="BW243" s="294"/>
    </row>
    <row r="244" spans="5:75" customFormat="1" ht="15.6" x14ac:dyDescent="0.3">
      <c r="E244" s="305"/>
      <c r="F244" s="305"/>
      <c r="G244" s="307"/>
      <c r="H244" s="307"/>
      <c r="I244" s="307"/>
      <c r="J244" s="307"/>
      <c r="K244" s="307"/>
      <c r="L244" s="307"/>
      <c r="M244" s="307"/>
      <c r="N244" s="307"/>
      <c r="O244" s="307"/>
      <c r="P244" s="307"/>
      <c r="Q244" s="307"/>
      <c r="R244" s="307"/>
      <c r="S244" s="307"/>
      <c r="T244" s="307"/>
      <c r="U244" s="307"/>
      <c r="V244" s="307"/>
      <c r="W244" s="307"/>
      <c r="X244" s="307"/>
      <c r="Y244" s="307"/>
      <c r="Z244" s="307"/>
      <c r="AA244" s="307"/>
      <c r="AB244" s="307"/>
      <c r="AC244" s="307"/>
      <c r="AD244" s="307"/>
      <c r="AE244" s="307"/>
      <c r="AF244" s="307"/>
      <c r="AG244" s="307"/>
      <c r="AH244" s="307"/>
      <c r="AI244" s="307"/>
      <c r="AJ244" s="307"/>
      <c r="AK244" s="307"/>
      <c r="AL244" s="307"/>
      <c r="AM244" s="307"/>
      <c r="AN244" s="307"/>
      <c r="AO244" s="307"/>
      <c r="AP244" s="307"/>
      <c r="AQ244" s="307"/>
      <c r="AR244" s="307"/>
      <c r="AS244" s="307"/>
      <c r="AT244" s="307"/>
      <c r="AU244" s="307"/>
      <c r="AV244" s="294"/>
      <c r="AW244" s="294"/>
      <c r="AX244" s="294"/>
      <c r="AY244" s="294"/>
      <c r="AZ244" s="294"/>
      <c r="BA244" s="294"/>
      <c r="BB244" s="294"/>
      <c r="BC244" s="294"/>
      <c r="BD244" s="294"/>
      <c r="BE244" s="294"/>
      <c r="BF244" s="294"/>
      <c r="BG244" s="294"/>
      <c r="BH244" s="294"/>
      <c r="BI244" s="294"/>
      <c r="BJ244" s="294"/>
      <c r="BK244" s="294"/>
      <c r="BL244" s="294"/>
      <c r="BM244" s="294"/>
      <c r="BN244" s="294"/>
      <c r="BO244" s="294"/>
      <c r="BP244" s="294"/>
      <c r="BQ244" s="294"/>
      <c r="BR244" s="294"/>
      <c r="BS244" s="294"/>
      <c r="BT244" s="294"/>
      <c r="BU244" s="294"/>
      <c r="BV244" s="294"/>
      <c r="BW244" s="294"/>
    </row>
    <row r="245" spans="5:75" customFormat="1" ht="15.6" x14ac:dyDescent="0.3">
      <c r="E245" s="305"/>
      <c r="F245" s="305"/>
      <c r="G245" s="307"/>
      <c r="H245" s="307"/>
      <c r="I245" s="307"/>
      <c r="J245" s="307"/>
      <c r="K245" s="307"/>
      <c r="L245" s="307"/>
      <c r="M245" s="307"/>
      <c r="N245" s="307"/>
      <c r="O245" s="307"/>
      <c r="P245" s="307"/>
      <c r="Q245" s="307"/>
      <c r="R245" s="307"/>
      <c r="S245" s="307"/>
      <c r="T245" s="307"/>
      <c r="U245" s="307"/>
      <c r="V245" s="307"/>
      <c r="W245" s="307"/>
      <c r="X245" s="307"/>
      <c r="Y245" s="307"/>
      <c r="Z245" s="307"/>
      <c r="AA245" s="307"/>
      <c r="AB245" s="307"/>
      <c r="AC245" s="307"/>
      <c r="AD245" s="307"/>
      <c r="AE245" s="307"/>
      <c r="AF245" s="307"/>
      <c r="AG245" s="307"/>
      <c r="AH245" s="307"/>
      <c r="AI245" s="307"/>
      <c r="AJ245" s="307"/>
      <c r="AK245" s="307"/>
      <c r="AL245" s="307"/>
      <c r="AM245" s="307"/>
      <c r="AN245" s="307"/>
      <c r="AO245" s="307"/>
      <c r="AP245" s="307"/>
      <c r="AQ245" s="307"/>
      <c r="AR245" s="307"/>
      <c r="AS245" s="307"/>
      <c r="AT245" s="307"/>
      <c r="AU245" s="307"/>
      <c r="AV245" s="294"/>
      <c r="AW245" s="294"/>
      <c r="AX245" s="294"/>
      <c r="AY245" s="294"/>
      <c r="AZ245" s="294"/>
      <c r="BA245" s="294"/>
      <c r="BB245" s="294"/>
      <c r="BC245" s="294"/>
      <c r="BD245" s="294"/>
      <c r="BE245" s="294"/>
      <c r="BF245" s="294"/>
      <c r="BG245" s="294"/>
      <c r="BH245" s="294"/>
      <c r="BI245" s="294"/>
      <c r="BJ245" s="294"/>
      <c r="BK245" s="294"/>
      <c r="BL245" s="294"/>
      <c r="BM245" s="294"/>
      <c r="BN245" s="294"/>
      <c r="BO245" s="294"/>
      <c r="BP245" s="294"/>
      <c r="BQ245" s="294"/>
      <c r="BR245" s="294"/>
      <c r="BS245" s="294"/>
      <c r="BT245" s="294"/>
      <c r="BU245" s="294"/>
      <c r="BV245" s="294"/>
      <c r="BW245" s="294"/>
    </row>
    <row r="246" spans="5:75" customFormat="1" ht="15.6" x14ac:dyDescent="0.3">
      <c r="E246" s="305"/>
      <c r="F246" s="305"/>
      <c r="G246" s="307"/>
      <c r="H246" s="307"/>
      <c r="I246" s="307"/>
      <c r="J246" s="307"/>
      <c r="K246" s="307"/>
      <c r="L246" s="307"/>
      <c r="M246" s="307"/>
      <c r="N246" s="307"/>
      <c r="O246" s="307"/>
      <c r="P246" s="307"/>
      <c r="Q246" s="307"/>
      <c r="R246" s="307"/>
      <c r="S246" s="307"/>
      <c r="T246" s="307"/>
      <c r="U246" s="307"/>
      <c r="V246" s="307"/>
      <c r="W246" s="307"/>
      <c r="X246" s="307"/>
      <c r="Y246" s="307"/>
      <c r="Z246" s="307"/>
      <c r="AA246" s="307"/>
      <c r="AB246" s="307"/>
      <c r="AC246" s="307"/>
      <c r="AD246" s="307"/>
      <c r="AE246" s="307"/>
      <c r="AF246" s="307"/>
      <c r="AG246" s="307"/>
      <c r="AH246" s="307"/>
      <c r="AI246" s="307"/>
      <c r="AJ246" s="307"/>
      <c r="AK246" s="307"/>
      <c r="AL246" s="307"/>
      <c r="AM246" s="307"/>
      <c r="AN246" s="307"/>
      <c r="AO246" s="307"/>
      <c r="AP246" s="307"/>
      <c r="AQ246" s="307"/>
      <c r="AR246" s="307"/>
      <c r="AS246" s="307"/>
      <c r="AT246" s="307"/>
      <c r="AU246" s="307"/>
      <c r="AV246" s="294"/>
      <c r="AW246" s="294"/>
      <c r="AX246" s="294"/>
      <c r="AY246" s="294"/>
      <c r="AZ246" s="294"/>
      <c r="BA246" s="294"/>
      <c r="BB246" s="294"/>
      <c r="BC246" s="294"/>
      <c r="BD246" s="294"/>
      <c r="BE246" s="294"/>
      <c r="BF246" s="294"/>
      <c r="BG246" s="294"/>
      <c r="BH246" s="294"/>
      <c r="BI246" s="294"/>
      <c r="BJ246" s="294"/>
      <c r="BK246" s="294"/>
      <c r="BL246" s="294"/>
      <c r="BM246" s="294"/>
      <c r="BN246" s="294"/>
      <c r="BO246" s="294"/>
      <c r="BP246" s="294"/>
      <c r="BQ246" s="294"/>
      <c r="BR246" s="294"/>
      <c r="BS246" s="294"/>
      <c r="BT246" s="294"/>
      <c r="BU246" s="294"/>
      <c r="BV246" s="294"/>
      <c r="BW246" s="294"/>
    </row>
    <row r="247" spans="5:75" customFormat="1" ht="15.6" x14ac:dyDescent="0.3">
      <c r="E247" s="305"/>
      <c r="F247" s="305"/>
      <c r="G247" s="307"/>
      <c r="H247" s="307"/>
      <c r="I247" s="307"/>
      <c r="J247" s="307"/>
      <c r="K247" s="307"/>
      <c r="L247" s="307"/>
      <c r="M247" s="307"/>
      <c r="N247" s="307"/>
      <c r="O247" s="307"/>
      <c r="P247" s="307"/>
      <c r="Q247" s="307"/>
      <c r="R247" s="307"/>
      <c r="S247" s="307"/>
      <c r="T247" s="307"/>
      <c r="U247" s="307"/>
      <c r="V247" s="307"/>
      <c r="W247" s="307"/>
      <c r="X247" s="307"/>
      <c r="Y247" s="307"/>
      <c r="Z247" s="307"/>
      <c r="AA247" s="307"/>
      <c r="AB247" s="307"/>
      <c r="AC247" s="307"/>
      <c r="AD247" s="307"/>
      <c r="AE247" s="307"/>
      <c r="AF247" s="307"/>
      <c r="AG247" s="307"/>
      <c r="AH247" s="307"/>
      <c r="AI247" s="307"/>
      <c r="AJ247" s="307"/>
      <c r="AK247" s="307"/>
      <c r="AL247" s="307"/>
      <c r="AM247" s="307"/>
      <c r="AN247" s="307"/>
      <c r="AO247" s="307"/>
      <c r="AP247" s="307"/>
      <c r="AQ247" s="307"/>
      <c r="AR247" s="307"/>
      <c r="AS247" s="307"/>
      <c r="AT247" s="307"/>
      <c r="AU247" s="307"/>
      <c r="AV247" s="294"/>
      <c r="AW247" s="294"/>
      <c r="AX247" s="294"/>
      <c r="AY247" s="294"/>
      <c r="AZ247" s="294"/>
      <c r="BA247" s="294"/>
      <c r="BB247" s="294"/>
      <c r="BC247" s="294"/>
      <c r="BD247" s="294"/>
      <c r="BE247" s="294"/>
      <c r="BF247" s="294"/>
      <c r="BG247" s="294"/>
      <c r="BH247" s="294"/>
      <c r="BI247" s="294"/>
      <c r="BJ247" s="294"/>
      <c r="BK247" s="294"/>
      <c r="BL247" s="294"/>
      <c r="BM247" s="294"/>
      <c r="BN247" s="294"/>
      <c r="BO247" s="294"/>
      <c r="BP247" s="294"/>
      <c r="BQ247" s="294"/>
      <c r="BR247" s="294"/>
      <c r="BS247" s="294"/>
      <c r="BT247" s="294"/>
      <c r="BU247" s="294"/>
      <c r="BV247" s="294"/>
      <c r="BW247" s="294"/>
    </row>
    <row r="248" spans="5:75" customFormat="1" ht="15.6" x14ac:dyDescent="0.3">
      <c r="E248" s="305"/>
      <c r="F248" s="305"/>
      <c r="G248" s="307"/>
      <c r="H248" s="307"/>
      <c r="I248" s="307"/>
      <c r="J248" s="307"/>
      <c r="K248" s="307"/>
      <c r="L248" s="307"/>
      <c r="M248" s="307"/>
      <c r="N248" s="307"/>
      <c r="O248" s="307"/>
      <c r="P248" s="307"/>
      <c r="Q248" s="307"/>
      <c r="R248" s="307"/>
      <c r="S248" s="307"/>
      <c r="T248" s="307"/>
      <c r="U248" s="307"/>
      <c r="V248" s="307"/>
      <c r="W248" s="307"/>
      <c r="X248" s="307"/>
      <c r="Y248" s="307"/>
      <c r="Z248" s="307"/>
      <c r="AA248" s="307"/>
      <c r="AB248" s="307"/>
      <c r="AC248" s="307"/>
      <c r="AD248" s="307"/>
      <c r="AE248" s="307"/>
      <c r="AF248" s="307"/>
      <c r="AG248" s="307"/>
      <c r="AH248" s="307"/>
      <c r="AI248" s="307"/>
      <c r="AJ248" s="307"/>
      <c r="AK248" s="307"/>
      <c r="AL248" s="307"/>
      <c r="AM248" s="307"/>
      <c r="AN248" s="307"/>
      <c r="AO248" s="307"/>
      <c r="AP248" s="307"/>
      <c r="AQ248" s="307"/>
      <c r="AR248" s="307"/>
      <c r="AS248" s="307"/>
      <c r="AT248" s="307"/>
      <c r="AU248" s="307"/>
      <c r="AV248" s="294"/>
      <c r="AW248" s="294"/>
      <c r="AX248" s="294"/>
      <c r="AY248" s="294"/>
      <c r="AZ248" s="294"/>
      <c r="BA248" s="294"/>
      <c r="BB248" s="294"/>
      <c r="BC248" s="294"/>
      <c r="BD248" s="294"/>
      <c r="BE248" s="294"/>
      <c r="BF248" s="294"/>
      <c r="BG248" s="294"/>
      <c r="BH248" s="294"/>
      <c r="BI248" s="294"/>
      <c r="BJ248" s="294"/>
      <c r="BK248" s="294"/>
      <c r="BL248" s="294"/>
      <c r="BM248" s="294"/>
      <c r="BN248" s="294"/>
      <c r="BO248" s="294"/>
      <c r="BP248" s="294"/>
      <c r="BQ248" s="294"/>
      <c r="BR248" s="294"/>
      <c r="BS248" s="294"/>
      <c r="BT248" s="294"/>
      <c r="BU248" s="294"/>
      <c r="BV248" s="294"/>
      <c r="BW248" s="294"/>
    </row>
    <row r="249" spans="5:75" customFormat="1" ht="15.6" x14ac:dyDescent="0.3">
      <c r="E249" s="305"/>
      <c r="F249" s="305"/>
      <c r="G249" s="307"/>
      <c r="H249" s="307"/>
      <c r="I249" s="307"/>
      <c r="J249" s="307"/>
      <c r="K249" s="307"/>
      <c r="L249" s="307"/>
      <c r="M249" s="307"/>
      <c r="N249" s="307"/>
      <c r="O249" s="307"/>
      <c r="P249" s="307"/>
      <c r="Q249" s="307"/>
      <c r="R249" s="307"/>
      <c r="S249" s="307"/>
      <c r="T249" s="307"/>
      <c r="U249" s="307"/>
      <c r="V249" s="307"/>
      <c r="W249" s="307"/>
      <c r="X249" s="307"/>
      <c r="Y249" s="307"/>
      <c r="Z249" s="307"/>
      <c r="AA249" s="307"/>
      <c r="AB249" s="307"/>
      <c r="AC249" s="307"/>
      <c r="AD249" s="307"/>
      <c r="AE249" s="307"/>
      <c r="AF249" s="307"/>
      <c r="AG249" s="307"/>
      <c r="AH249" s="307"/>
      <c r="AI249" s="307"/>
      <c r="AJ249" s="307"/>
      <c r="AK249" s="307"/>
      <c r="AL249" s="307"/>
      <c r="AM249" s="307"/>
      <c r="AN249" s="307"/>
      <c r="AO249" s="307"/>
      <c r="AP249" s="307"/>
      <c r="AQ249" s="307"/>
      <c r="AR249" s="307"/>
      <c r="AS249" s="307"/>
      <c r="AT249" s="307"/>
      <c r="AU249" s="307"/>
      <c r="AV249" s="294"/>
      <c r="AW249" s="294"/>
      <c r="AX249" s="294"/>
      <c r="AY249" s="294"/>
      <c r="AZ249" s="294"/>
      <c r="BA249" s="294"/>
      <c r="BB249" s="294"/>
      <c r="BC249" s="294"/>
      <c r="BD249" s="294"/>
      <c r="BE249" s="294"/>
      <c r="BF249" s="294"/>
      <c r="BG249" s="294"/>
      <c r="BH249" s="294"/>
      <c r="BI249" s="294"/>
      <c r="BJ249" s="294"/>
      <c r="BK249" s="294"/>
      <c r="BL249" s="294"/>
      <c r="BM249" s="294"/>
      <c r="BN249" s="294"/>
      <c r="BO249" s="294"/>
      <c r="BP249" s="294"/>
      <c r="BQ249" s="294"/>
      <c r="BR249" s="294"/>
      <c r="BS249" s="294"/>
      <c r="BT249" s="294"/>
      <c r="BU249" s="294"/>
      <c r="BV249" s="294"/>
      <c r="BW249" s="294"/>
    </row>
    <row r="250" spans="5:75" customFormat="1" ht="15.6" x14ac:dyDescent="0.3">
      <c r="E250" s="305"/>
      <c r="F250" s="305"/>
      <c r="G250" s="307"/>
      <c r="H250" s="307"/>
      <c r="I250" s="307"/>
      <c r="J250" s="307"/>
      <c r="K250" s="307"/>
      <c r="L250" s="307"/>
      <c r="M250" s="307"/>
      <c r="N250" s="307"/>
      <c r="O250" s="307"/>
      <c r="P250" s="307"/>
      <c r="Q250" s="307"/>
      <c r="R250" s="307"/>
      <c r="S250" s="307"/>
      <c r="T250" s="307"/>
      <c r="U250" s="307"/>
      <c r="V250" s="307"/>
      <c r="W250" s="307"/>
      <c r="X250" s="307"/>
      <c r="Y250" s="307"/>
      <c r="Z250" s="307"/>
      <c r="AA250" s="307"/>
      <c r="AB250" s="307"/>
      <c r="AC250" s="307"/>
      <c r="AD250" s="307"/>
      <c r="AE250" s="307"/>
      <c r="AF250" s="307"/>
      <c r="AG250" s="307"/>
      <c r="AH250" s="307"/>
      <c r="AI250" s="307"/>
      <c r="AJ250" s="307"/>
      <c r="AK250" s="307"/>
      <c r="AL250" s="307"/>
      <c r="AM250" s="307"/>
      <c r="AN250" s="307"/>
      <c r="AO250" s="307"/>
      <c r="AP250" s="307"/>
      <c r="AQ250" s="307"/>
      <c r="AR250" s="307"/>
      <c r="AS250" s="307"/>
      <c r="AT250" s="307"/>
      <c r="AU250" s="307"/>
      <c r="AV250" s="294"/>
      <c r="AW250" s="294"/>
      <c r="AX250" s="294"/>
      <c r="AY250" s="294"/>
      <c r="AZ250" s="294"/>
      <c r="BA250" s="294"/>
      <c r="BB250" s="294"/>
      <c r="BC250" s="294"/>
      <c r="BD250" s="294"/>
      <c r="BE250" s="294"/>
      <c r="BF250" s="294"/>
      <c r="BG250" s="294"/>
      <c r="BH250" s="294"/>
      <c r="BI250" s="294"/>
      <c r="BJ250" s="294"/>
      <c r="BK250" s="294"/>
      <c r="BL250" s="294"/>
      <c r="BM250" s="294"/>
      <c r="BN250" s="294"/>
      <c r="BO250" s="294"/>
      <c r="BP250" s="294"/>
      <c r="BQ250" s="294"/>
      <c r="BR250" s="294"/>
      <c r="BS250" s="294"/>
      <c r="BT250" s="294"/>
      <c r="BU250" s="294"/>
      <c r="BV250" s="294"/>
      <c r="BW250" s="294"/>
    </row>
    <row r="251" spans="5:75" customFormat="1" ht="15.6" x14ac:dyDescent="0.3">
      <c r="E251" s="305"/>
      <c r="F251" s="305"/>
      <c r="G251" s="307"/>
      <c r="H251" s="307"/>
      <c r="I251" s="307"/>
      <c r="J251" s="307"/>
      <c r="K251" s="307"/>
      <c r="L251" s="307"/>
      <c r="M251" s="307"/>
      <c r="N251" s="307"/>
      <c r="O251" s="307"/>
      <c r="P251" s="307"/>
      <c r="Q251" s="307"/>
      <c r="R251" s="307"/>
      <c r="S251" s="307"/>
      <c r="T251" s="307"/>
      <c r="U251" s="307"/>
      <c r="V251" s="307"/>
      <c r="W251" s="307"/>
      <c r="X251" s="307"/>
      <c r="Y251" s="307"/>
      <c r="Z251" s="307"/>
      <c r="AA251" s="307"/>
      <c r="AB251" s="307"/>
      <c r="AC251" s="307"/>
      <c r="AD251" s="307"/>
      <c r="AE251" s="307"/>
      <c r="AF251" s="307"/>
      <c r="AG251" s="307"/>
      <c r="AH251" s="307"/>
      <c r="AI251" s="307"/>
      <c r="AJ251" s="307"/>
      <c r="AK251" s="307"/>
      <c r="AL251" s="307"/>
      <c r="AM251" s="307"/>
      <c r="AN251" s="307"/>
      <c r="AO251" s="307"/>
      <c r="AP251" s="307"/>
      <c r="AQ251" s="307"/>
      <c r="AR251" s="307"/>
      <c r="AS251" s="307"/>
      <c r="AT251" s="307"/>
      <c r="AU251" s="307"/>
      <c r="AV251" s="294"/>
      <c r="AW251" s="294"/>
      <c r="AX251" s="294"/>
      <c r="AY251" s="294"/>
      <c r="AZ251" s="294"/>
      <c r="BA251" s="294"/>
      <c r="BB251" s="294"/>
      <c r="BC251" s="294"/>
      <c r="BD251" s="294"/>
      <c r="BE251" s="294"/>
      <c r="BF251" s="294"/>
      <c r="BG251" s="294"/>
      <c r="BH251" s="294"/>
      <c r="BI251" s="294"/>
      <c r="BJ251" s="294"/>
      <c r="BK251" s="294"/>
      <c r="BL251" s="294"/>
      <c r="BM251" s="294"/>
      <c r="BN251" s="294"/>
      <c r="BO251" s="294"/>
      <c r="BP251" s="294"/>
      <c r="BQ251" s="294"/>
      <c r="BR251" s="294"/>
      <c r="BS251" s="294"/>
      <c r="BT251" s="294"/>
      <c r="BU251" s="294"/>
      <c r="BV251" s="294"/>
      <c r="BW251" s="294"/>
    </row>
    <row r="252" spans="5:75" customFormat="1" ht="15.6" x14ac:dyDescent="0.3">
      <c r="E252" s="305"/>
      <c r="F252" s="305"/>
      <c r="G252" s="307"/>
      <c r="H252" s="307"/>
      <c r="I252" s="307"/>
      <c r="J252" s="307"/>
      <c r="K252" s="307"/>
      <c r="L252" s="307"/>
      <c r="M252" s="307"/>
      <c r="N252" s="307"/>
      <c r="O252" s="307"/>
      <c r="P252" s="307"/>
      <c r="Q252" s="307"/>
      <c r="R252" s="307"/>
      <c r="S252" s="307"/>
      <c r="T252" s="307"/>
      <c r="U252" s="307"/>
      <c r="V252" s="307"/>
      <c r="W252" s="307"/>
      <c r="X252" s="307"/>
      <c r="Y252" s="307"/>
      <c r="Z252" s="307"/>
      <c r="AA252" s="307"/>
      <c r="AB252" s="307"/>
      <c r="AC252" s="307"/>
      <c r="AD252" s="307"/>
      <c r="AE252" s="307"/>
      <c r="AF252" s="307"/>
      <c r="AG252" s="307"/>
      <c r="AH252" s="307"/>
      <c r="AI252" s="307"/>
      <c r="AJ252" s="307"/>
      <c r="AK252" s="307"/>
      <c r="AL252" s="307"/>
      <c r="AM252" s="307"/>
      <c r="AN252" s="307"/>
      <c r="AO252" s="307"/>
      <c r="AP252" s="307"/>
      <c r="AQ252" s="307"/>
      <c r="AR252" s="307"/>
      <c r="AS252" s="307"/>
      <c r="AT252" s="307"/>
      <c r="AU252" s="307"/>
      <c r="AV252" s="294"/>
      <c r="AW252" s="294"/>
      <c r="AX252" s="294"/>
      <c r="AY252" s="294"/>
      <c r="AZ252" s="294"/>
      <c r="BA252" s="294"/>
      <c r="BB252" s="294"/>
      <c r="BC252" s="294"/>
      <c r="BD252" s="294"/>
      <c r="BE252" s="294"/>
      <c r="BF252" s="294"/>
      <c r="BG252" s="294"/>
      <c r="BH252" s="294"/>
      <c r="BI252" s="294"/>
      <c r="BJ252" s="294"/>
      <c r="BK252" s="294"/>
      <c r="BL252" s="294"/>
      <c r="BM252" s="294"/>
      <c r="BN252" s="294"/>
      <c r="BO252" s="294"/>
      <c r="BP252" s="294"/>
      <c r="BQ252" s="294"/>
      <c r="BR252" s="294"/>
      <c r="BS252" s="294"/>
      <c r="BT252" s="294"/>
      <c r="BU252" s="294"/>
      <c r="BV252" s="294"/>
      <c r="BW252" s="294"/>
    </row>
    <row r="253" spans="5:75" customFormat="1" ht="15.6" x14ac:dyDescent="0.3">
      <c r="E253" s="305"/>
      <c r="F253" s="305"/>
      <c r="G253" s="307"/>
      <c r="H253" s="307"/>
      <c r="I253" s="307"/>
      <c r="J253" s="307"/>
      <c r="K253" s="307"/>
      <c r="L253" s="307"/>
      <c r="M253" s="307"/>
      <c r="N253" s="307"/>
      <c r="O253" s="307"/>
      <c r="P253" s="307"/>
      <c r="Q253" s="307"/>
      <c r="R253" s="307"/>
      <c r="S253" s="307"/>
      <c r="T253" s="307"/>
      <c r="U253" s="307"/>
      <c r="V253" s="307"/>
      <c r="W253" s="307"/>
      <c r="X253" s="307"/>
      <c r="Y253" s="307"/>
      <c r="Z253" s="307"/>
      <c r="AA253" s="307"/>
      <c r="AB253" s="307"/>
      <c r="AC253" s="307"/>
      <c r="AD253" s="307"/>
      <c r="AE253" s="307"/>
      <c r="AF253" s="307"/>
      <c r="AG253" s="307"/>
      <c r="AH253" s="307"/>
      <c r="AI253" s="307"/>
      <c r="AJ253" s="307"/>
      <c r="AK253" s="307"/>
      <c r="AL253" s="307"/>
      <c r="AM253" s="307"/>
      <c r="AN253" s="307"/>
      <c r="AO253" s="307"/>
      <c r="AP253" s="307"/>
      <c r="AQ253" s="307"/>
      <c r="AR253" s="307"/>
      <c r="AS253" s="307"/>
      <c r="AT253" s="307"/>
      <c r="AU253" s="307"/>
      <c r="AV253" s="294"/>
      <c r="AW253" s="294"/>
      <c r="AX253" s="294"/>
      <c r="AY253" s="294"/>
      <c r="AZ253" s="294"/>
      <c r="BA253" s="294"/>
      <c r="BB253" s="294"/>
      <c r="BC253" s="294"/>
      <c r="BD253" s="294"/>
      <c r="BE253" s="294"/>
      <c r="BF253" s="294"/>
      <c r="BG253" s="294"/>
      <c r="BH253" s="294"/>
      <c r="BI253" s="294"/>
      <c r="BJ253" s="294"/>
      <c r="BK253" s="294"/>
      <c r="BL253" s="294"/>
      <c r="BM253" s="294"/>
      <c r="BN253" s="294"/>
      <c r="BO253" s="294"/>
      <c r="BP253" s="294"/>
      <c r="BQ253" s="294"/>
      <c r="BR253" s="294"/>
      <c r="BS253" s="294"/>
      <c r="BT253" s="294"/>
      <c r="BU253" s="294"/>
      <c r="BV253" s="294"/>
      <c r="BW253" s="294"/>
    </row>
    <row r="254" spans="5:75" customFormat="1" ht="15.6" x14ac:dyDescent="0.3">
      <c r="E254" s="305"/>
      <c r="F254" s="305"/>
      <c r="G254" s="307"/>
      <c r="H254" s="307"/>
      <c r="I254" s="307"/>
      <c r="J254" s="307"/>
      <c r="K254" s="307"/>
      <c r="L254" s="307"/>
      <c r="M254" s="307"/>
      <c r="N254" s="307"/>
      <c r="O254" s="307"/>
      <c r="P254" s="307"/>
      <c r="Q254" s="307"/>
      <c r="R254" s="307"/>
      <c r="S254" s="307"/>
      <c r="T254" s="307"/>
      <c r="U254" s="307"/>
      <c r="V254" s="307"/>
      <c r="W254" s="307"/>
      <c r="X254" s="307"/>
      <c r="Y254" s="307"/>
      <c r="Z254" s="307"/>
      <c r="AA254" s="307"/>
      <c r="AB254" s="307"/>
      <c r="AC254" s="307"/>
      <c r="AD254" s="307"/>
      <c r="AE254" s="307"/>
      <c r="AF254" s="307"/>
      <c r="AG254" s="307"/>
      <c r="AH254" s="307"/>
      <c r="AI254" s="307"/>
      <c r="AJ254" s="307"/>
      <c r="AK254" s="307"/>
      <c r="AL254" s="307"/>
      <c r="AM254" s="307"/>
      <c r="AN254" s="307"/>
      <c r="AO254" s="307"/>
      <c r="AP254" s="307"/>
      <c r="AQ254" s="307"/>
      <c r="AR254" s="307"/>
      <c r="AS254" s="307"/>
      <c r="AT254" s="307"/>
      <c r="AU254" s="307"/>
      <c r="AV254" s="294"/>
      <c r="AW254" s="294"/>
      <c r="AX254" s="294"/>
      <c r="AY254" s="294"/>
      <c r="AZ254" s="294"/>
      <c r="BA254" s="294"/>
      <c r="BB254" s="294"/>
      <c r="BC254" s="294"/>
      <c r="BD254" s="294"/>
      <c r="BE254" s="294"/>
      <c r="BF254" s="294"/>
      <c r="BG254" s="294"/>
      <c r="BH254" s="294"/>
      <c r="BI254" s="294"/>
      <c r="BJ254" s="294"/>
      <c r="BK254" s="294"/>
      <c r="BL254" s="294"/>
      <c r="BM254" s="294"/>
      <c r="BN254" s="294"/>
      <c r="BO254" s="294"/>
      <c r="BP254" s="294"/>
      <c r="BQ254" s="294"/>
      <c r="BR254" s="294"/>
      <c r="BS254" s="294"/>
      <c r="BT254" s="294"/>
      <c r="BU254" s="294"/>
      <c r="BV254" s="294"/>
      <c r="BW254" s="294"/>
    </row>
    <row r="255" spans="5:75" customFormat="1" ht="15.6" x14ac:dyDescent="0.3">
      <c r="E255" s="305"/>
      <c r="F255" s="305"/>
      <c r="G255" s="307"/>
      <c r="H255" s="307"/>
      <c r="I255" s="307"/>
      <c r="J255" s="307"/>
      <c r="K255" s="307"/>
      <c r="L255" s="307"/>
      <c r="M255" s="307"/>
      <c r="N255" s="307"/>
      <c r="O255" s="307"/>
      <c r="P255" s="307"/>
      <c r="Q255" s="307"/>
      <c r="R255" s="307"/>
      <c r="S255" s="307"/>
      <c r="T255" s="307"/>
      <c r="U255" s="307"/>
      <c r="V255" s="307"/>
      <c r="W255" s="307"/>
      <c r="X255" s="307"/>
      <c r="Y255" s="307"/>
      <c r="Z255" s="307"/>
      <c r="AA255" s="307"/>
      <c r="AB255" s="307"/>
      <c r="AC255" s="307"/>
      <c r="AD255" s="307"/>
      <c r="AE255" s="307"/>
      <c r="AF255" s="307"/>
      <c r="AG255" s="307"/>
      <c r="AH255" s="307"/>
      <c r="AI255" s="307"/>
      <c r="AJ255" s="307"/>
      <c r="AK255" s="307"/>
      <c r="AL255" s="307"/>
      <c r="AM255" s="307"/>
      <c r="AN255" s="307"/>
      <c r="AO255" s="307"/>
      <c r="AP255" s="307"/>
      <c r="AQ255" s="307"/>
      <c r="AR255" s="307"/>
      <c r="AS255" s="307"/>
      <c r="AT255" s="307"/>
      <c r="AU255" s="307"/>
      <c r="AV255" s="294"/>
      <c r="AW255" s="294"/>
      <c r="AX255" s="294"/>
      <c r="AY255" s="294"/>
      <c r="AZ255" s="294"/>
      <c r="BA255" s="294"/>
      <c r="BB255" s="294"/>
      <c r="BC255" s="294"/>
      <c r="BD255" s="294"/>
      <c r="BE255" s="294"/>
      <c r="BF255" s="294"/>
      <c r="BG255" s="294"/>
      <c r="BH255" s="294"/>
      <c r="BI255" s="294"/>
      <c r="BJ255" s="294"/>
      <c r="BK255" s="294"/>
      <c r="BL255" s="294"/>
      <c r="BM255" s="294"/>
      <c r="BN255" s="294"/>
      <c r="BO255" s="294"/>
      <c r="BP255" s="294"/>
      <c r="BQ255" s="294"/>
      <c r="BR255" s="294"/>
      <c r="BS255" s="294"/>
      <c r="BT255" s="294"/>
      <c r="BU255" s="294"/>
      <c r="BV255" s="294"/>
      <c r="BW255" s="294"/>
    </row>
    <row r="256" spans="5:75" customFormat="1" ht="15.6" x14ac:dyDescent="0.3">
      <c r="E256" s="305"/>
      <c r="F256" s="305"/>
      <c r="G256" s="307"/>
      <c r="H256" s="307"/>
      <c r="I256" s="307"/>
      <c r="J256" s="307"/>
      <c r="K256" s="307"/>
      <c r="L256" s="307"/>
      <c r="M256" s="307"/>
      <c r="N256" s="307"/>
      <c r="O256" s="307"/>
      <c r="P256" s="307"/>
      <c r="Q256" s="307"/>
      <c r="R256" s="307"/>
      <c r="S256" s="307"/>
      <c r="T256" s="307"/>
      <c r="U256" s="307"/>
      <c r="V256" s="307"/>
      <c r="W256" s="307"/>
      <c r="X256" s="307"/>
      <c r="Y256" s="307"/>
      <c r="Z256" s="307"/>
      <c r="AA256" s="307"/>
      <c r="AB256" s="307"/>
      <c r="AC256" s="307"/>
      <c r="AD256" s="307"/>
      <c r="AE256" s="307"/>
      <c r="AF256" s="307"/>
      <c r="AG256" s="307"/>
      <c r="AH256" s="307"/>
      <c r="AI256" s="307"/>
      <c r="AJ256" s="307"/>
      <c r="AK256" s="307"/>
      <c r="AL256" s="307"/>
      <c r="AM256" s="307"/>
      <c r="AN256" s="307"/>
      <c r="AO256" s="307"/>
      <c r="AP256" s="307"/>
      <c r="AQ256" s="307"/>
      <c r="AR256" s="307"/>
      <c r="AS256" s="307"/>
      <c r="AT256" s="307"/>
      <c r="AU256" s="307"/>
      <c r="AV256" s="294"/>
      <c r="AW256" s="294"/>
      <c r="AX256" s="294"/>
      <c r="AY256" s="294"/>
      <c r="AZ256" s="294"/>
      <c r="BA256" s="294"/>
      <c r="BB256" s="294"/>
      <c r="BC256" s="294"/>
      <c r="BD256" s="294"/>
      <c r="BE256" s="294"/>
      <c r="BF256" s="294"/>
      <c r="BG256" s="294"/>
      <c r="BH256" s="294"/>
      <c r="BI256" s="294"/>
      <c r="BJ256" s="294"/>
      <c r="BK256" s="294"/>
      <c r="BL256" s="294"/>
      <c r="BM256" s="294"/>
      <c r="BN256" s="294"/>
      <c r="BO256" s="294"/>
      <c r="BP256" s="294"/>
      <c r="BQ256" s="294"/>
      <c r="BR256" s="294"/>
      <c r="BS256" s="294"/>
      <c r="BT256" s="294"/>
      <c r="BU256" s="294"/>
      <c r="BV256" s="294"/>
      <c r="BW256" s="294"/>
    </row>
    <row r="257" spans="5:75" customFormat="1" ht="15.6" x14ac:dyDescent="0.3">
      <c r="E257" s="305"/>
      <c r="F257" s="305"/>
      <c r="G257" s="307"/>
      <c r="H257" s="307"/>
      <c r="I257" s="307"/>
      <c r="J257" s="307"/>
      <c r="K257" s="307"/>
      <c r="L257" s="307"/>
      <c r="M257" s="307"/>
      <c r="N257" s="307"/>
      <c r="O257" s="307"/>
      <c r="P257" s="307"/>
      <c r="Q257" s="307"/>
      <c r="R257" s="307"/>
      <c r="S257" s="307"/>
      <c r="T257" s="307"/>
      <c r="U257" s="307"/>
      <c r="V257" s="307"/>
      <c r="W257" s="307"/>
      <c r="X257" s="307"/>
      <c r="Y257" s="307"/>
      <c r="Z257" s="307"/>
      <c r="AA257" s="307"/>
      <c r="AB257" s="307"/>
      <c r="AC257" s="307"/>
      <c r="AD257" s="307"/>
      <c r="AE257" s="307"/>
      <c r="AF257" s="307"/>
      <c r="AG257" s="307"/>
      <c r="AH257" s="307"/>
      <c r="AI257" s="307"/>
      <c r="AJ257" s="307"/>
      <c r="AK257" s="307"/>
      <c r="AL257" s="307"/>
      <c r="AM257" s="307"/>
      <c r="AN257" s="307"/>
      <c r="AO257" s="307"/>
      <c r="AP257" s="307"/>
      <c r="AQ257" s="307"/>
      <c r="AR257" s="307"/>
      <c r="AS257" s="307"/>
      <c r="AT257" s="307"/>
      <c r="AU257" s="307"/>
      <c r="AV257" s="294"/>
      <c r="AW257" s="294"/>
      <c r="AX257" s="294"/>
      <c r="AY257" s="294"/>
      <c r="AZ257" s="294"/>
      <c r="BA257" s="294"/>
      <c r="BB257" s="294"/>
      <c r="BC257" s="294"/>
      <c r="BD257" s="294"/>
      <c r="BE257" s="294"/>
      <c r="BF257" s="294"/>
      <c r="BG257" s="294"/>
      <c r="BH257" s="294"/>
      <c r="BI257" s="294"/>
      <c r="BJ257" s="294"/>
      <c r="BK257" s="294"/>
      <c r="BL257" s="294"/>
      <c r="BM257" s="294"/>
      <c r="BN257" s="294"/>
      <c r="BO257" s="294"/>
      <c r="BP257" s="294"/>
      <c r="BQ257" s="294"/>
      <c r="BR257" s="294"/>
      <c r="BS257" s="294"/>
      <c r="BT257" s="294"/>
      <c r="BU257" s="294"/>
      <c r="BV257" s="294"/>
      <c r="BW257" s="294"/>
    </row>
    <row r="258" spans="5:75" customFormat="1" ht="15.6" x14ac:dyDescent="0.3">
      <c r="E258" s="305"/>
      <c r="F258" s="305"/>
      <c r="G258" s="307"/>
      <c r="H258" s="307"/>
      <c r="I258" s="307"/>
      <c r="J258" s="307"/>
      <c r="K258" s="307"/>
      <c r="L258" s="307"/>
      <c r="M258" s="307"/>
      <c r="N258" s="307"/>
      <c r="O258" s="307"/>
      <c r="P258" s="307"/>
      <c r="Q258" s="307"/>
      <c r="R258" s="307"/>
      <c r="S258" s="307"/>
      <c r="T258" s="307"/>
      <c r="U258" s="307"/>
      <c r="V258" s="307"/>
      <c r="W258" s="307"/>
      <c r="X258" s="307"/>
      <c r="Y258" s="307"/>
      <c r="Z258" s="307"/>
      <c r="AA258" s="307"/>
      <c r="AB258" s="307"/>
      <c r="AC258" s="307"/>
      <c r="AD258" s="307"/>
      <c r="AE258" s="307"/>
      <c r="AF258" s="307"/>
      <c r="AG258" s="307"/>
      <c r="AH258" s="307"/>
      <c r="AI258" s="307"/>
      <c r="AJ258" s="307"/>
      <c r="AK258" s="307"/>
      <c r="AL258" s="307"/>
      <c r="AM258" s="307"/>
      <c r="AN258" s="307"/>
      <c r="AO258" s="307"/>
      <c r="AP258" s="307"/>
      <c r="AQ258" s="307"/>
      <c r="AR258" s="307"/>
      <c r="AS258" s="307"/>
      <c r="AT258" s="307"/>
      <c r="AU258" s="307"/>
      <c r="AV258" s="294"/>
      <c r="AW258" s="294"/>
      <c r="AX258" s="294"/>
      <c r="AY258" s="294"/>
      <c r="AZ258" s="294"/>
      <c r="BA258" s="294"/>
      <c r="BB258" s="294"/>
      <c r="BC258" s="294"/>
      <c r="BD258" s="294"/>
      <c r="BE258" s="294"/>
      <c r="BF258" s="294"/>
      <c r="BG258" s="294"/>
      <c r="BH258" s="294"/>
      <c r="BI258" s="294"/>
      <c r="BJ258" s="294"/>
      <c r="BK258" s="294"/>
      <c r="BL258" s="294"/>
      <c r="BM258" s="294"/>
      <c r="BN258" s="294"/>
      <c r="BO258" s="294"/>
      <c r="BP258" s="294"/>
      <c r="BQ258" s="294"/>
      <c r="BR258" s="294"/>
      <c r="BS258" s="294"/>
      <c r="BT258" s="294"/>
      <c r="BU258" s="294"/>
      <c r="BV258" s="294"/>
      <c r="BW258" s="294"/>
    </row>
    <row r="259" spans="5:75" customFormat="1" ht="15.6" x14ac:dyDescent="0.3">
      <c r="E259" s="305"/>
      <c r="F259" s="305"/>
      <c r="G259" s="307"/>
      <c r="H259" s="307"/>
      <c r="I259" s="307"/>
      <c r="J259" s="307"/>
      <c r="K259" s="307"/>
      <c r="L259" s="307"/>
      <c r="M259" s="307"/>
      <c r="N259" s="307"/>
      <c r="O259" s="307"/>
      <c r="P259" s="307"/>
      <c r="Q259" s="307"/>
      <c r="R259" s="307"/>
      <c r="S259" s="307"/>
      <c r="T259" s="307"/>
      <c r="U259" s="307"/>
      <c r="V259" s="307"/>
      <c r="W259" s="307"/>
      <c r="X259" s="307"/>
      <c r="Y259" s="307"/>
      <c r="Z259" s="307"/>
      <c r="AA259" s="307"/>
      <c r="AB259" s="307"/>
      <c r="AC259" s="307"/>
      <c r="AD259" s="307"/>
      <c r="AE259" s="307"/>
      <c r="AF259" s="307"/>
      <c r="AG259" s="307"/>
      <c r="AH259" s="307"/>
      <c r="AI259" s="307"/>
      <c r="AJ259" s="307"/>
      <c r="AK259" s="307"/>
      <c r="AL259" s="307"/>
      <c r="AM259" s="307"/>
      <c r="AN259" s="307"/>
      <c r="AO259" s="307"/>
      <c r="AP259" s="307"/>
      <c r="AQ259" s="307"/>
      <c r="AR259" s="307"/>
      <c r="AS259" s="307"/>
      <c r="AT259" s="307"/>
      <c r="AU259" s="307"/>
      <c r="AV259" s="294"/>
      <c r="AW259" s="294"/>
      <c r="AX259" s="294"/>
      <c r="AY259" s="294"/>
      <c r="AZ259" s="294"/>
      <c r="BA259" s="294"/>
      <c r="BB259" s="294"/>
      <c r="BC259" s="294"/>
      <c r="BD259" s="294"/>
      <c r="BE259" s="294"/>
      <c r="BF259" s="294"/>
      <c r="BG259" s="294"/>
      <c r="BH259" s="294"/>
      <c r="BI259" s="294"/>
      <c r="BJ259" s="294"/>
      <c r="BK259" s="294"/>
      <c r="BL259" s="294"/>
      <c r="BM259" s="294"/>
      <c r="BN259" s="294"/>
      <c r="BO259" s="294"/>
      <c r="BP259" s="294"/>
      <c r="BQ259" s="294"/>
      <c r="BR259" s="294"/>
      <c r="BS259" s="294"/>
      <c r="BT259" s="294"/>
      <c r="BU259" s="294"/>
      <c r="BV259" s="294"/>
      <c r="BW259" s="294"/>
    </row>
    <row r="260" spans="5:75" customFormat="1" ht="15.6" x14ac:dyDescent="0.3">
      <c r="E260" s="305"/>
      <c r="F260" s="305"/>
      <c r="G260" s="307"/>
      <c r="H260" s="307"/>
      <c r="I260" s="307"/>
      <c r="J260" s="307"/>
      <c r="K260" s="307"/>
      <c r="L260" s="307"/>
      <c r="M260" s="307"/>
      <c r="N260" s="307"/>
      <c r="O260" s="307"/>
      <c r="P260" s="307"/>
      <c r="Q260" s="307"/>
      <c r="R260" s="307"/>
      <c r="S260" s="307"/>
      <c r="T260" s="307"/>
      <c r="U260" s="307"/>
      <c r="V260" s="307"/>
      <c r="W260" s="307"/>
      <c r="X260" s="307"/>
      <c r="Y260" s="307"/>
      <c r="Z260" s="307"/>
      <c r="AA260" s="307"/>
      <c r="AB260" s="307"/>
      <c r="AC260" s="307"/>
      <c r="AD260" s="307"/>
      <c r="AE260" s="307"/>
      <c r="AF260" s="307"/>
      <c r="AG260" s="307"/>
      <c r="AH260" s="307"/>
      <c r="AI260" s="307"/>
      <c r="AJ260" s="307"/>
      <c r="AK260" s="307"/>
      <c r="AL260" s="307"/>
      <c r="AM260" s="307"/>
      <c r="AN260" s="307"/>
      <c r="AO260" s="307"/>
      <c r="AP260" s="307"/>
      <c r="AQ260" s="307"/>
      <c r="AR260" s="307"/>
      <c r="AS260" s="307"/>
      <c r="AT260" s="307"/>
      <c r="AU260" s="307"/>
      <c r="AV260" s="294"/>
      <c r="AW260" s="294"/>
      <c r="AX260" s="294"/>
      <c r="AY260" s="294"/>
      <c r="AZ260" s="294"/>
      <c r="BA260" s="294"/>
      <c r="BB260" s="294"/>
      <c r="BC260" s="294"/>
      <c r="BD260" s="294"/>
      <c r="BE260" s="294"/>
      <c r="BF260" s="294"/>
      <c r="BG260" s="294"/>
      <c r="BH260" s="294"/>
      <c r="BI260" s="294"/>
      <c r="BJ260" s="294"/>
      <c r="BK260" s="294"/>
      <c r="BL260" s="294"/>
      <c r="BM260" s="294"/>
      <c r="BN260" s="294"/>
      <c r="BO260" s="294"/>
      <c r="BP260" s="294"/>
      <c r="BQ260" s="294"/>
      <c r="BR260" s="294"/>
      <c r="BS260" s="294"/>
      <c r="BT260" s="294"/>
      <c r="BU260" s="294"/>
      <c r="BV260" s="294"/>
      <c r="BW260" s="294"/>
    </row>
    <row r="261" spans="5:75" customFormat="1" ht="15.6" x14ac:dyDescent="0.3">
      <c r="E261" s="305"/>
      <c r="F261" s="305"/>
      <c r="G261" s="307"/>
      <c r="H261" s="307"/>
      <c r="I261" s="307"/>
      <c r="J261" s="307"/>
      <c r="K261" s="307"/>
      <c r="L261" s="307"/>
      <c r="M261" s="307"/>
      <c r="N261" s="307"/>
      <c r="O261" s="307"/>
      <c r="P261" s="307"/>
      <c r="Q261" s="307"/>
      <c r="R261" s="307"/>
      <c r="S261" s="307"/>
      <c r="T261" s="307"/>
      <c r="U261" s="307"/>
      <c r="V261" s="307"/>
      <c r="W261" s="307"/>
      <c r="X261" s="307"/>
      <c r="Y261" s="307"/>
      <c r="Z261" s="307"/>
      <c r="AA261" s="307"/>
      <c r="AB261" s="307"/>
      <c r="AC261" s="307"/>
      <c r="AD261" s="307"/>
      <c r="AE261" s="307"/>
      <c r="AF261" s="307"/>
      <c r="AG261" s="307"/>
      <c r="AH261" s="307"/>
      <c r="AI261" s="307"/>
      <c r="AJ261" s="307"/>
      <c r="AK261" s="307"/>
      <c r="AL261" s="307"/>
      <c r="AM261" s="307"/>
      <c r="AN261" s="307"/>
      <c r="AO261" s="307"/>
      <c r="AP261" s="307"/>
      <c r="AQ261" s="307"/>
      <c r="AR261" s="307"/>
      <c r="AS261" s="307"/>
      <c r="AT261" s="307"/>
      <c r="AU261" s="307"/>
      <c r="AV261" s="294"/>
      <c r="AW261" s="294"/>
      <c r="AX261" s="294"/>
      <c r="AY261" s="294"/>
      <c r="AZ261" s="294"/>
      <c r="BA261" s="294"/>
      <c r="BB261" s="294"/>
      <c r="BC261" s="294"/>
      <c r="BD261" s="294"/>
      <c r="BE261" s="294"/>
      <c r="BF261" s="294"/>
      <c r="BG261" s="294"/>
      <c r="BH261" s="294"/>
      <c r="BI261" s="294"/>
      <c r="BJ261" s="294"/>
      <c r="BK261" s="294"/>
      <c r="BL261" s="294"/>
      <c r="BM261" s="294"/>
      <c r="BN261" s="294"/>
      <c r="BO261" s="294"/>
      <c r="BP261" s="294"/>
      <c r="BQ261" s="294"/>
      <c r="BR261" s="294"/>
      <c r="BS261" s="294"/>
      <c r="BT261" s="294"/>
      <c r="BU261" s="294"/>
      <c r="BV261" s="294"/>
      <c r="BW261" s="294"/>
    </row>
    <row r="262" spans="5:75" customFormat="1" ht="15.6" x14ac:dyDescent="0.3">
      <c r="E262" s="305"/>
      <c r="F262" s="305"/>
      <c r="G262" s="307"/>
      <c r="H262" s="307"/>
      <c r="I262" s="307"/>
      <c r="J262" s="307"/>
      <c r="K262" s="307"/>
      <c r="L262" s="307"/>
      <c r="M262" s="307"/>
      <c r="N262" s="307"/>
      <c r="O262" s="307"/>
      <c r="P262" s="307"/>
      <c r="Q262" s="307"/>
      <c r="R262" s="307"/>
      <c r="S262" s="307"/>
      <c r="T262" s="307"/>
      <c r="U262" s="307"/>
      <c r="V262" s="307"/>
      <c r="W262" s="307"/>
      <c r="X262" s="307"/>
      <c r="Y262" s="307"/>
      <c r="Z262" s="307"/>
      <c r="AA262" s="307"/>
      <c r="AB262" s="307"/>
      <c r="AC262" s="307"/>
      <c r="AD262" s="307"/>
      <c r="AE262" s="307"/>
      <c r="AF262" s="307"/>
      <c r="AG262" s="307"/>
      <c r="AH262" s="307"/>
      <c r="AI262" s="307"/>
      <c r="AJ262" s="307"/>
      <c r="AK262" s="307"/>
      <c r="AL262" s="307"/>
      <c r="AM262" s="307"/>
      <c r="AN262" s="307"/>
      <c r="AO262" s="307"/>
      <c r="AP262" s="307"/>
      <c r="AQ262" s="307"/>
      <c r="AR262" s="307"/>
      <c r="AS262" s="307"/>
      <c r="AT262" s="307"/>
      <c r="AU262" s="307"/>
      <c r="AV262" s="294"/>
      <c r="AW262" s="294"/>
      <c r="AX262" s="294"/>
      <c r="AY262" s="294"/>
      <c r="AZ262" s="294"/>
      <c r="BA262" s="294"/>
      <c r="BB262" s="294"/>
      <c r="BC262" s="294"/>
      <c r="BD262" s="294"/>
      <c r="BE262" s="294"/>
      <c r="BF262" s="294"/>
      <c r="BG262" s="294"/>
      <c r="BH262" s="294"/>
      <c r="BI262" s="294"/>
      <c r="BJ262" s="294"/>
      <c r="BK262" s="294"/>
      <c r="BL262" s="294"/>
      <c r="BM262" s="294"/>
      <c r="BN262" s="294"/>
      <c r="BO262" s="294"/>
      <c r="BP262" s="294"/>
      <c r="BQ262" s="294"/>
      <c r="BR262" s="294"/>
      <c r="BS262" s="294"/>
      <c r="BT262" s="294"/>
      <c r="BU262" s="294"/>
      <c r="BV262" s="294"/>
      <c r="BW262" s="294"/>
    </row>
    <row r="263" spans="5:75" customFormat="1" ht="15.6" x14ac:dyDescent="0.3">
      <c r="E263" s="305"/>
      <c r="F263" s="305"/>
      <c r="G263" s="307"/>
      <c r="H263" s="307"/>
      <c r="I263" s="307"/>
      <c r="J263" s="307"/>
      <c r="K263" s="307"/>
      <c r="L263" s="307"/>
      <c r="M263" s="307"/>
      <c r="N263" s="307"/>
      <c r="O263" s="307"/>
      <c r="P263" s="307"/>
      <c r="Q263" s="307"/>
      <c r="R263" s="307"/>
      <c r="S263" s="307"/>
      <c r="T263" s="307"/>
      <c r="U263" s="307"/>
      <c r="V263" s="307"/>
      <c r="W263" s="307"/>
      <c r="X263" s="307"/>
      <c r="Y263" s="307"/>
      <c r="Z263" s="307"/>
      <c r="AA263" s="307"/>
      <c r="AB263" s="307"/>
      <c r="AC263" s="307"/>
      <c r="AD263" s="307"/>
      <c r="AE263" s="307"/>
      <c r="AF263" s="307"/>
      <c r="AG263" s="307"/>
      <c r="AH263" s="307"/>
      <c r="AI263" s="307"/>
      <c r="AJ263" s="307"/>
      <c r="AK263" s="307"/>
      <c r="AL263" s="307"/>
      <c r="AM263" s="307"/>
      <c r="AN263" s="307"/>
      <c r="AO263" s="307"/>
      <c r="AP263" s="307"/>
      <c r="AQ263" s="307"/>
      <c r="AR263" s="307"/>
      <c r="AS263" s="307"/>
      <c r="AT263" s="307"/>
      <c r="AU263" s="307"/>
      <c r="AV263" s="294"/>
      <c r="AW263" s="294"/>
      <c r="AX263" s="294"/>
      <c r="AY263" s="294"/>
      <c r="AZ263" s="294"/>
      <c r="BA263" s="294"/>
      <c r="BB263" s="294"/>
      <c r="BC263" s="294"/>
      <c r="BD263" s="294"/>
      <c r="BE263" s="294"/>
      <c r="BF263" s="294"/>
      <c r="BG263" s="294"/>
      <c r="BH263" s="294"/>
      <c r="BI263" s="294"/>
      <c r="BJ263" s="294"/>
      <c r="BK263" s="294"/>
      <c r="BL263" s="294"/>
      <c r="BM263" s="294"/>
      <c r="BN263" s="294"/>
      <c r="BO263" s="294"/>
      <c r="BP263" s="294"/>
      <c r="BQ263" s="294"/>
      <c r="BR263" s="294"/>
      <c r="BS263" s="294"/>
      <c r="BT263" s="294"/>
      <c r="BU263" s="294"/>
      <c r="BV263" s="294"/>
      <c r="BW263" s="294"/>
    </row>
    <row r="264" spans="5:75" customFormat="1" ht="15.6" x14ac:dyDescent="0.3">
      <c r="E264" s="305"/>
      <c r="F264" s="305"/>
      <c r="G264" s="307"/>
      <c r="H264" s="307"/>
      <c r="I264" s="307"/>
      <c r="J264" s="307"/>
      <c r="K264" s="307"/>
      <c r="L264" s="307"/>
      <c r="M264" s="307"/>
      <c r="N264" s="307"/>
      <c r="O264" s="307"/>
      <c r="P264" s="307"/>
      <c r="Q264" s="307"/>
      <c r="R264" s="307"/>
      <c r="S264" s="307"/>
      <c r="T264" s="307"/>
      <c r="U264" s="307"/>
      <c r="V264" s="307"/>
      <c r="W264" s="307"/>
      <c r="X264" s="307"/>
      <c r="Y264" s="307"/>
      <c r="Z264" s="307"/>
      <c r="AA264" s="307"/>
      <c r="AB264" s="307"/>
      <c r="AC264" s="307"/>
      <c r="AD264" s="307"/>
      <c r="AE264" s="307"/>
      <c r="AF264" s="307"/>
      <c r="AG264" s="307"/>
      <c r="AH264" s="307"/>
      <c r="AI264" s="307"/>
      <c r="AJ264" s="307"/>
      <c r="AK264" s="307"/>
      <c r="AL264" s="307"/>
      <c r="AM264" s="307"/>
      <c r="AN264" s="307"/>
      <c r="AO264" s="307"/>
      <c r="AP264" s="307"/>
      <c r="AQ264" s="307"/>
      <c r="AR264" s="307"/>
      <c r="AS264" s="307"/>
      <c r="AT264" s="307"/>
      <c r="AU264" s="307"/>
      <c r="AV264" s="294"/>
      <c r="AW264" s="294"/>
      <c r="AX264" s="294"/>
      <c r="AY264" s="294"/>
      <c r="AZ264" s="294"/>
      <c r="BA264" s="294"/>
      <c r="BB264" s="294"/>
      <c r="BC264" s="294"/>
      <c r="BD264" s="294"/>
      <c r="BE264" s="294"/>
      <c r="BF264" s="294"/>
      <c r="BG264" s="294"/>
      <c r="BH264" s="294"/>
      <c r="BI264" s="294"/>
      <c r="BJ264" s="294"/>
      <c r="BK264" s="294"/>
      <c r="BL264" s="294"/>
      <c r="BM264" s="294"/>
      <c r="BN264" s="294"/>
      <c r="BO264" s="294"/>
      <c r="BP264" s="294"/>
      <c r="BQ264" s="294"/>
      <c r="BR264" s="294"/>
      <c r="BS264" s="294"/>
      <c r="BT264" s="294"/>
      <c r="BU264" s="294"/>
      <c r="BV264" s="294"/>
      <c r="BW264" s="294"/>
    </row>
    <row r="265" spans="5:75" customFormat="1" ht="15.6" x14ac:dyDescent="0.3">
      <c r="E265" s="305"/>
      <c r="F265" s="305"/>
      <c r="G265" s="307"/>
      <c r="H265" s="307"/>
      <c r="I265" s="307"/>
      <c r="J265" s="307"/>
      <c r="K265" s="307"/>
      <c r="L265" s="307"/>
      <c r="M265" s="307"/>
      <c r="N265" s="307"/>
      <c r="O265" s="307"/>
      <c r="P265" s="307"/>
      <c r="Q265" s="307"/>
      <c r="R265" s="307"/>
      <c r="S265" s="307"/>
      <c r="T265" s="307"/>
      <c r="U265" s="307"/>
      <c r="V265" s="307"/>
      <c r="W265" s="307"/>
      <c r="X265" s="307"/>
      <c r="Y265" s="307"/>
      <c r="Z265" s="307"/>
      <c r="AA265" s="307"/>
      <c r="AB265" s="307"/>
      <c r="AC265" s="307"/>
      <c r="AD265" s="307"/>
      <c r="AE265" s="307"/>
      <c r="AF265" s="307"/>
      <c r="AG265" s="307"/>
      <c r="AH265" s="307"/>
      <c r="AI265" s="307"/>
      <c r="AJ265" s="307"/>
      <c r="AK265" s="307"/>
      <c r="AL265" s="307"/>
      <c r="AM265" s="307"/>
      <c r="AN265" s="307"/>
      <c r="AO265" s="307"/>
      <c r="AP265" s="307"/>
      <c r="AQ265" s="307"/>
      <c r="AR265" s="307"/>
      <c r="AS265" s="307"/>
      <c r="AT265" s="307"/>
      <c r="AU265" s="307"/>
      <c r="AV265" s="294"/>
      <c r="AW265" s="294"/>
      <c r="AX265" s="294"/>
      <c r="AY265" s="294"/>
      <c r="AZ265" s="294"/>
      <c r="BA265" s="294"/>
      <c r="BB265" s="294"/>
      <c r="BC265" s="294"/>
      <c r="BD265" s="294"/>
      <c r="BE265" s="294"/>
      <c r="BF265" s="294"/>
      <c r="BG265" s="294"/>
      <c r="BH265" s="294"/>
      <c r="BI265" s="294"/>
      <c r="BJ265" s="294"/>
      <c r="BK265" s="294"/>
      <c r="BL265" s="294"/>
      <c r="BM265" s="294"/>
      <c r="BN265" s="294"/>
      <c r="BO265" s="294"/>
      <c r="BP265" s="294"/>
      <c r="BQ265" s="294"/>
      <c r="BR265" s="294"/>
      <c r="BS265" s="294"/>
      <c r="BT265" s="294"/>
      <c r="BU265" s="294"/>
      <c r="BV265" s="294"/>
      <c r="BW265" s="294"/>
    </row>
    <row r="266" spans="5:75" customFormat="1" ht="15.6" x14ac:dyDescent="0.3">
      <c r="E266" s="305"/>
      <c r="F266" s="305"/>
      <c r="G266" s="307"/>
      <c r="H266" s="307"/>
      <c r="I266" s="307"/>
      <c r="J266" s="307"/>
      <c r="K266" s="307"/>
      <c r="L266" s="307"/>
      <c r="M266" s="307"/>
      <c r="N266" s="307"/>
      <c r="O266" s="307"/>
      <c r="P266" s="307"/>
      <c r="Q266" s="307"/>
      <c r="R266" s="307"/>
      <c r="S266" s="307"/>
      <c r="T266" s="307"/>
      <c r="U266" s="307"/>
      <c r="V266" s="307"/>
      <c r="W266" s="307"/>
      <c r="X266" s="307"/>
      <c r="Y266" s="307"/>
      <c r="Z266" s="307"/>
      <c r="AA266" s="307"/>
      <c r="AB266" s="307"/>
      <c r="AC266" s="307"/>
      <c r="AD266" s="307"/>
      <c r="AE266" s="307"/>
      <c r="AF266" s="307"/>
      <c r="AG266" s="307"/>
      <c r="AH266" s="307"/>
      <c r="AI266" s="307"/>
      <c r="AJ266" s="307"/>
      <c r="AK266" s="307"/>
      <c r="AL266" s="307"/>
      <c r="AM266" s="307"/>
      <c r="AN266" s="307"/>
      <c r="AO266" s="307"/>
      <c r="AP266" s="307"/>
      <c r="AQ266" s="307"/>
      <c r="AR266" s="307"/>
      <c r="AS266" s="307"/>
      <c r="AT266" s="307"/>
      <c r="AU266" s="307"/>
      <c r="AV266" s="294"/>
      <c r="AW266" s="294"/>
      <c r="AX266" s="294"/>
      <c r="AY266" s="294"/>
      <c r="AZ266" s="294"/>
      <c r="BA266" s="294"/>
      <c r="BB266" s="294"/>
      <c r="BC266" s="294"/>
      <c r="BD266" s="294"/>
      <c r="BE266" s="294"/>
      <c r="BF266" s="294"/>
      <c r="BG266" s="294"/>
      <c r="BH266" s="294"/>
      <c r="BI266" s="294"/>
      <c r="BJ266" s="294"/>
      <c r="BK266" s="294"/>
      <c r="BL266" s="294"/>
      <c r="BM266" s="294"/>
      <c r="BN266" s="294"/>
      <c r="BO266" s="294"/>
      <c r="BP266" s="294"/>
      <c r="BQ266" s="294"/>
      <c r="BR266" s="294"/>
      <c r="BS266" s="294"/>
      <c r="BT266" s="294"/>
      <c r="BU266" s="294"/>
      <c r="BV266" s="294"/>
      <c r="BW266" s="294"/>
    </row>
    <row r="267" spans="5:75" customFormat="1" ht="15.6" x14ac:dyDescent="0.3">
      <c r="E267" s="305"/>
      <c r="F267" s="305"/>
      <c r="G267" s="307"/>
      <c r="H267" s="307"/>
      <c r="I267" s="307"/>
      <c r="J267" s="307"/>
      <c r="K267" s="307"/>
      <c r="L267" s="307"/>
      <c r="M267" s="307"/>
      <c r="N267" s="307"/>
      <c r="O267" s="307"/>
      <c r="P267" s="307"/>
      <c r="Q267" s="307"/>
      <c r="R267" s="307"/>
      <c r="S267" s="307"/>
      <c r="T267" s="307"/>
      <c r="U267" s="307"/>
      <c r="V267" s="307"/>
      <c r="W267" s="307"/>
      <c r="X267" s="307"/>
      <c r="Y267" s="307"/>
      <c r="Z267" s="307"/>
      <c r="AA267" s="307"/>
      <c r="AB267" s="307"/>
      <c r="AC267" s="307"/>
      <c r="AD267" s="307"/>
      <c r="AE267" s="307"/>
      <c r="AF267" s="307"/>
      <c r="AG267" s="307"/>
      <c r="AH267" s="307"/>
      <c r="AI267" s="307"/>
      <c r="AJ267" s="307"/>
      <c r="AK267" s="307"/>
      <c r="AL267" s="307"/>
      <c r="AM267" s="307"/>
      <c r="AN267" s="307"/>
      <c r="AO267" s="307"/>
      <c r="AP267" s="307"/>
      <c r="AQ267" s="307"/>
      <c r="AR267" s="307"/>
      <c r="AS267" s="307"/>
      <c r="AT267" s="307"/>
      <c r="AU267" s="307"/>
      <c r="AV267" s="294"/>
      <c r="AW267" s="294"/>
      <c r="AX267" s="294"/>
      <c r="AY267" s="294"/>
      <c r="AZ267" s="294"/>
      <c r="BA267" s="294"/>
      <c r="BB267" s="294"/>
      <c r="BC267" s="294"/>
      <c r="BD267" s="294"/>
      <c r="BE267" s="294"/>
      <c r="BF267" s="294"/>
      <c r="BG267" s="294"/>
      <c r="BH267" s="294"/>
      <c r="BI267" s="294"/>
      <c r="BJ267" s="294"/>
      <c r="BK267" s="294"/>
      <c r="BL267" s="294"/>
      <c r="BM267" s="294"/>
      <c r="BN267" s="294"/>
      <c r="BO267" s="294"/>
      <c r="BP267" s="294"/>
      <c r="BQ267" s="294"/>
      <c r="BR267" s="294"/>
      <c r="BS267" s="294"/>
      <c r="BT267" s="294"/>
      <c r="BU267" s="294"/>
      <c r="BV267" s="294"/>
      <c r="BW267" s="294"/>
    </row>
    <row r="268" spans="5:75" customFormat="1" ht="15.6" x14ac:dyDescent="0.3">
      <c r="E268" s="305"/>
      <c r="F268" s="305"/>
      <c r="G268" s="307"/>
      <c r="H268" s="307"/>
      <c r="I268" s="307"/>
      <c r="J268" s="307"/>
      <c r="K268" s="307"/>
      <c r="L268" s="307"/>
      <c r="M268" s="307"/>
      <c r="N268" s="307"/>
      <c r="O268" s="307"/>
      <c r="P268" s="307"/>
      <c r="Q268" s="307"/>
      <c r="R268" s="307"/>
      <c r="S268" s="307"/>
      <c r="T268" s="307"/>
      <c r="U268" s="307"/>
      <c r="V268" s="307"/>
      <c r="W268" s="307"/>
      <c r="X268" s="307"/>
      <c r="Y268" s="307"/>
      <c r="Z268" s="307"/>
      <c r="AA268" s="307"/>
      <c r="AB268" s="307"/>
      <c r="AC268" s="307"/>
      <c r="AD268" s="307"/>
      <c r="AE268" s="307"/>
      <c r="AF268" s="307"/>
      <c r="AG268" s="307"/>
      <c r="AH268" s="307"/>
      <c r="AI268" s="307"/>
      <c r="AJ268" s="307"/>
      <c r="AK268" s="307"/>
      <c r="AL268" s="307"/>
      <c r="AM268" s="307"/>
      <c r="AN268" s="307"/>
      <c r="AO268" s="307"/>
      <c r="AP268" s="307"/>
      <c r="AQ268" s="307"/>
      <c r="AR268" s="307"/>
      <c r="AS268" s="307"/>
      <c r="AT268" s="307"/>
      <c r="AU268" s="307"/>
      <c r="AV268" s="294"/>
      <c r="AW268" s="294"/>
      <c r="AX268" s="294"/>
      <c r="AY268" s="294"/>
      <c r="AZ268" s="294"/>
      <c r="BA268" s="294"/>
      <c r="BB268" s="294"/>
      <c r="BC268" s="294"/>
      <c r="BD268" s="294"/>
      <c r="BE268" s="294"/>
      <c r="BF268" s="294"/>
      <c r="BG268" s="294"/>
      <c r="BH268" s="294"/>
      <c r="BI268" s="294"/>
      <c r="BJ268" s="294"/>
      <c r="BK268" s="294"/>
      <c r="BL268" s="294"/>
      <c r="BM268" s="294"/>
      <c r="BN268" s="294"/>
      <c r="BO268" s="294"/>
      <c r="BP268" s="294"/>
      <c r="BQ268" s="294"/>
      <c r="BR268" s="294"/>
      <c r="BS268" s="294"/>
      <c r="BT268" s="294"/>
      <c r="BU268" s="294"/>
      <c r="BV268" s="294"/>
      <c r="BW268" s="294"/>
    </row>
    <row r="269" spans="5:75" customFormat="1" ht="15.6" x14ac:dyDescent="0.3">
      <c r="E269" s="305"/>
      <c r="F269" s="305"/>
      <c r="G269" s="307"/>
      <c r="H269" s="307"/>
      <c r="I269" s="307"/>
      <c r="J269" s="307"/>
      <c r="K269" s="307"/>
      <c r="L269" s="307"/>
      <c r="M269" s="307"/>
      <c r="N269" s="307"/>
      <c r="O269" s="307"/>
      <c r="P269" s="307"/>
      <c r="Q269" s="307"/>
      <c r="R269" s="307"/>
      <c r="S269" s="307"/>
      <c r="T269" s="307"/>
      <c r="U269" s="307"/>
      <c r="V269" s="307"/>
      <c r="W269" s="307"/>
      <c r="X269" s="307"/>
      <c r="Y269" s="307"/>
      <c r="Z269" s="307"/>
      <c r="AA269" s="307"/>
      <c r="AB269" s="307"/>
      <c r="AC269" s="307"/>
      <c r="AD269" s="307"/>
      <c r="AE269" s="307"/>
      <c r="AF269" s="307"/>
      <c r="AG269" s="307"/>
      <c r="AH269" s="307"/>
      <c r="AI269" s="307"/>
      <c r="AJ269" s="307"/>
      <c r="AK269" s="307"/>
      <c r="AL269" s="307"/>
      <c r="AM269" s="307"/>
      <c r="AN269" s="307"/>
      <c r="AO269" s="307"/>
      <c r="AP269" s="307"/>
      <c r="AQ269" s="307"/>
      <c r="AR269" s="307"/>
      <c r="AS269" s="307"/>
      <c r="AT269" s="307"/>
      <c r="AU269" s="307"/>
      <c r="AV269" s="294"/>
      <c r="AW269" s="294"/>
      <c r="AX269" s="294"/>
      <c r="AY269" s="294"/>
      <c r="AZ269" s="294"/>
      <c r="BA269" s="294"/>
      <c r="BB269" s="294"/>
      <c r="BC269" s="294"/>
      <c r="BD269" s="294"/>
      <c r="BE269" s="294"/>
      <c r="BF269" s="294"/>
      <c r="BG269" s="294"/>
      <c r="BH269" s="294"/>
      <c r="BI269" s="294"/>
      <c r="BJ269" s="294"/>
      <c r="BK269" s="294"/>
      <c r="BL269" s="294"/>
      <c r="BM269" s="294"/>
      <c r="BN269" s="294"/>
      <c r="BO269" s="294"/>
      <c r="BP269" s="294"/>
      <c r="BQ269" s="294"/>
      <c r="BR269" s="294"/>
      <c r="BS269" s="294"/>
      <c r="BT269" s="294"/>
      <c r="BU269" s="294"/>
      <c r="BV269" s="294"/>
      <c r="BW269" s="294"/>
    </row>
    <row r="270" spans="5:75" customFormat="1" ht="15.6" x14ac:dyDescent="0.3">
      <c r="E270" s="305"/>
      <c r="F270" s="305"/>
      <c r="G270" s="307"/>
      <c r="H270" s="307"/>
      <c r="I270" s="307"/>
      <c r="J270" s="307"/>
      <c r="K270" s="307"/>
      <c r="L270" s="307"/>
      <c r="M270" s="307"/>
      <c r="N270" s="307"/>
      <c r="O270" s="307"/>
      <c r="P270" s="307"/>
      <c r="Q270" s="307"/>
      <c r="R270" s="307"/>
      <c r="S270" s="307"/>
      <c r="T270" s="307"/>
      <c r="U270" s="307"/>
      <c r="V270" s="307"/>
      <c r="W270" s="307"/>
      <c r="X270" s="307"/>
      <c r="Y270" s="307"/>
      <c r="Z270" s="307"/>
      <c r="AA270" s="307"/>
      <c r="AB270" s="307"/>
      <c r="AC270" s="307"/>
      <c r="AD270" s="307"/>
      <c r="AE270" s="307"/>
      <c r="AF270" s="307"/>
      <c r="AG270" s="307"/>
      <c r="AH270" s="307"/>
      <c r="AI270" s="307"/>
      <c r="AJ270" s="307"/>
      <c r="AK270" s="307"/>
      <c r="AL270" s="307"/>
      <c r="AM270" s="307"/>
      <c r="AN270" s="307"/>
      <c r="AO270" s="307"/>
      <c r="AP270" s="307"/>
      <c r="AQ270" s="307"/>
      <c r="AR270" s="307"/>
      <c r="AS270" s="307"/>
      <c r="AT270" s="307"/>
      <c r="AU270" s="307"/>
      <c r="AV270" s="294"/>
      <c r="AW270" s="294"/>
      <c r="AX270" s="294"/>
      <c r="AY270" s="294"/>
      <c r="AZ270" s="294"/>
      <c r="BA270" s="294"/>
      <c r="BB270" s="294"/>
      <c r="BC270" s="294"/>
      <c r="BD270" s="294"/>
      <c r="BE270" s="294"/>
      <c r="BF270" s="294"/>
      <c r="BG270" s="294"/>
      <c r="BH270" s="294"/>
      <c r="BI270" s="294"/>
      <c r="BJ270" s="294"/>
      <c r="BK270" s="294"/>
      <c r="BL270" s="294"/>
      <c r="BM270" s="294"/>
      <c r="BN270" s="294"/>
      <c r="BO270" s="294"/>
      <c r="BP270" s="294"/>
      <c r="BQ270" s="294"/>
      <c r="BR270" s="294"/>
      <c r="BS270" s="294"/>
      <c r="BT270" s="294"/>
      <c r="BU270" s="294"/>
      <c r="BV270" s="294"/>
      <c r="BW270" s="294"/>
    </row>
    <row r="271" spans="5:75" customFormat="1" ht="15.6" x14ac:dyDescent="0.3">
      <c r="E271" s="305"/>
      <c r="F271" s="305"/>
      <c r="G271" s="307"/>
      <c r="H271" s="307"/>
      <c r="I271" s="307"/>
      <c r="J271" s="307"/>
      <c r="K271" s="307"/>
      <c r="L271" s="307"/>
      <c r="M271" s="307"/>
      <c r="N271" s="307"/>
      <c r="O271" s="307"/>
      <c r="P271" s="307"/>
      <c r="Q271" s="307"/>
      <c r="R271" s="307"/>
      <c r="S271" s="307"/>
      <c r="T271" s="307"/>
      <c r="U271" s="307"/>
      <c r="V271" s="307"/>
      <c r="W271" s="307"/>
      <c r="X271" s="307"/>
      <c r="Y271" s="307"/>
      <c r="Z271" s="307"/>
      <c r="AA271" s="307"/>
      <c r="AB271" s="307"/>
      <c r="AC271" s="307"/>
      <c r="AD271" s="307"/>
      <c r="AE271" s="307"/>
      <c r="AF271" s="307"/>
      <c r="AG271" s="307"/>
      <c r="AH271" s="307"/>
      <c r="AI271" s="307"/>
      <c r="AJ271" s="307"/>
      <c r="AK271" s="307"/>
      <c r="AL271" s="307"/>
      <c r="AM271" s="307"/>
      <c r="AN271" s="307"/>
      <c r="AO271" s="307"/>
      <c r="AP271" s="307"/>
      <c r="AQ271" s="307"/>
      <c r="AR271" s="307"/>
      <c r="AS271" s="307"/>
      <c r="AT271" s="307"/>
      <c r="AU271" s="307"/>
      <c r="AV271" s="294"/>
      <c r="AW271" s="294"/>
      <c r="AX271" s="294"/>
      <c r="AY271" s="294"/>
      <c r="AZ271" s="294"/>
      <c r="BA271" s="294"/>
      <c r="BB271" s="294"/>
      <c r="BC271" s="294"/>
      <c r="BD271" s="294"/>
      <c r="BE271" s="294"/>
      <c r="BF271" s="294"/>
      <c r="BG271" s="294"/>
      <c r="BH271" s="294"/>
      <c r="BI271" s="294"/>
      <c r="BJ271" s="294"/>
      <c r="BK271" s="294"/>
      <c r="BL271" s="294"/>
      <c r="BM271" s="294"/>
      <c r="BN271" s="294"/>
      <c r="BO271" s="294"/>
      <c r="BP271" s="294"/>
      <c r="BQ271" s="294"/>
      <c r="BR271" s="294"/>
      <c r="BS271" s="294"/>
      <c r="BT271" s="294"/>
      <c r="BU271" s="294"/>
      <c r="BV271" s="294"/>
      <c r="BW271" s="294"/>
    </row>
    <row r="272" spans="5:75" customFormat="1" ht="15.6" x14ac:dyDescent="0.3">
      <c r="E272" s="305"/>
      <c r="F272" s="305"/>
      <c r="G272" s="307"/>
      <c r="H272" s="307"/>
      <c r="I272" s="307"/>
      <c r="J272" s="307"/>
      <c r="K272" s="307"/>
      <c r="L272" s="307"/>
      <c r="M272" s="307"/>
      <c r="N272" s="307"/>
      <c r="O272" s="307"/>
      <c r="P272" s="307"/>
      <c r="Q272" s="307"/>
      <c r="R272" s="307"/>
      <c r="S272" s="307"/>
      <c r="T272" s="307"/>
      <c r="U272" s="307"/>
      <c r="V272" s="307"/>
      <c r="W272" s="307"/>
      <c r="X272" s="307"/>
      <c r="Y272" s="307"/>
      <c r="Z272" s="307"/>
      <c r="AA272" s="307"/>
      <c r="AB272" s="307"/>
      <c r="AC272" s="307"/>
      <c r="AD272" s="307"/>
      <c r="AE272" s="307"/>
      <c r="AF272" s="307"/>
      <c r="AG272" s="307"/>
      <c r="AH272" s="307"/>
      <c r="AI272" s="307"/>
      <c r="AJ272" s="307"/>
      <c r="AK272" s="307"/>
      <c r="AL272" s="307"/>
      <c r="AM272" s="307"/>
      <c r="AN272" s="307"/>
      <c r="AO272" s="307"/>
      <c r="AP272" s="307"/>
      <c r="AQ272" s="307"/>
      <c r="AR272" s="307"/>
      <c r="AS272" s="307"/>
      <c r="AT272" s="307"/>
      <c r="AU272" s="307"/>
      <c r="AV272" s="294"/>
      <c r="AW272" s="294"/>
      <c r="AX272" s="294"/>
      <c r="AY272" s="294"/>
      <c r="AZ272" s="294"/>
      <c r="BA272" s="294"/>
      <c r="BB272" s="294"/>
      <c r="BC272" s="294"/>
      <c r="BD272" s="294"/>
      <c r="BE272" s="294"/>
      <c r="BF272" s="294"/>
      <c r="BG272" s="294"/>
      <c r="BH272" s="294"/>
      <c r="BI272" s="294"/>
      <c r="BJ272" s="294"/>
      <c r="BK272" s="294"/>
      <c r="BL272" s="294"/>
      <c r="BM272" s="294"/>
      <c r="BN272" s="294"/>
      <c r="BO272" s="294"/>
      <c r="BP272" s="294"/>
      <c r="BQ272" s="294"/>
      <c r="BR272" s="294"/>
      <c r="BS272" s="294"/>
      <c r="BT272" s="294"/>
      <c r="BU272" s="294"/>
      <c r="BV272" s="294"/>
      <c r="BW272" s="294"/>
    </row>
    <row r="273" spans="5:75" customFormat="1" ht="15.6" x14ac:dyDescent="0.3">
      <c r="E273" s="305"/>
      <c r="F273" s="305"/>
      <c r="G273" s="307"/>
      <c r="H273" s="307"/>
      <c r="I273" s="307"/>
      <c r="J273" s="307"/>
      <c r="K273" s="307"/>
      <c r="L273" s="307"/>
      <c r="M273" s="307"/>
      <c r="N273" s="307"/>
      <c r="O273" s="307"/>
      <c r="P273" s="307"/>
      <c r="Q273" s="307"/>
      <c r="R273" s="307"/>
      <c r="S273" s="307"/>
      <c r="T273" s="307"/>
      <c r="U273" s="307"/>
      <c r="V273" s="307"/>
      <c r="W273" s="307"/>
      <c r="X273" s="307"/>
      <c r="Y273" s="307"/>
      <c r="Z273" s="307"/>
      <c r="AA273" s="307"/>
      <c r="AB273" s="307"/>
      <c r="AC273" s="307"/>
      <c r="AD273" s="307"/>
      <c r="AE273" s="307"/>
      <c r="AF273" s="307"/>
      <c r="AG273" s="307"/>
      <c r="AH273" s="307"/>
      <c r="AI273" s="307"/>
      <c r="AJ273" s="307"/>
      <c r="AK273" s="307"/>
      <c r="AL273" s="307"/>
      <c r="AM273" s="307"/>
      <c r="AN273" s="307"/>
      <c r="AO273" s="307"/>
      <c r="AP273" s="307"/>
      <c r="AQ273" s="307"/>
      <c r="AR273" s="307"/>
      <c r="AS273" s="307"/>
      <c r="AT273" s="307"/>
      <c r="AU273" s="307"/>
      <c r="AV273" s="294"/>
      <c r="AW273" s="294"/>
      <c r="AX273" s="294"/>
      <c r="AY273" s="294"/>
      <c r="AZ273" s="294"/>
      <c r="BA273" s="294"/>
      <c r="BB273" s="294"/>
      <c r="BC273" s="294"/>
      <c r="BD273" s="294"/>
      <c r="BE273" s="294"/>
      <c r="BF273" s="294"/>
      <c r="BG273" s="294"/>
      <c r="BH273" s="294"/>
      <c r="BI273" s="294"/>
      <c r="BJ273" s="294"/>
      <c r="BK273" s="294"/>
      <c r="BL273" s="294"/>
      <c r="BM273" s="294"/>
      <c r="BN273" s="294"/>
      <c r="BO273" s="294"/>
      <c r="BP273" s="294"/>
      <c r="BQ273" s="294"/>
      <c r="BR273" s="294"/>
      <c r="BS273" s="294"/>
      <c r="BT273" s="294"/>
      <c r="BU273" s="294"/>
      <c r="BV273" s="294"/>
      <c r="BW273" s="294"/>
    </row>
    <row r="274" spans="5:75" customFormat="1" ht="15.6" x14ac:dyDescent="0.3">
      <c r="E274" s="305"/>
      <c r="F274" s="305"/>
      <c r="G274" s="307"/>
      <c r="H274" s="307"/>
      <c r="I274" s="307"/>
      <c r="J274" s="307"/>
      <c r="K274" s="307"/>
      <c r="L274" s="307"/>
      <c r="M274" s="307"/>
      <c r="N274" s="307"/>
      <c r="O274" s="307"/>
      <c r="P274" s="307"/>
      <c r="Q274" s="307"/>
      <c r="R274" s="307"/>
      <c r="S274" s="307"/>
      <c r="T274" s="307"/>
      <c r="U274" s="307"/>
      <c r="V274" s="307"/>
      <c r="W274" s="307"/>
      <c r="X274" s="307"/>
      <c r="Y274" s="307"/>
      <c r="Z274" s="307"/>
      <c r="AA274" s="307"/>
      <c r="AB274" s="307"/>
      <c r="AC274" s="307"/>
      <c r="AD274" s="307"/>
      <c r="AE274" s="307"/>
      <c r="AF274" s="307"/>
      <c r="AG274" s="307"/>
      <c r="AH274" s="307"/>
      <c r="AI274" s="307"/>
      <c r="AJ274" s="307"/>
      <c r="AK274" s="307"/>
      <c r="AL274" s="307"/>
      <c r="AM274" s="307"/>
      <c r="AN274" s="307"/>
      <c r="AO274" s="307"/>
      <c r="AP274" s="307"/>
      <c r="AQ274" s="307"/>
      <c r="AR274" s="307"/>
      <c r="AS274" s="307"/>
      <c r="AT274" s="307"/>
      <c r="AU274" s="307"/>
      <c r="AV274" s="294"/>
      <c r="AW274" s="294"/>
      <c r="AX274" s="294"/>
      <c r="AY274" s="294"/>
      <c r="AZ274" s="294"/>
      <c r="BA274" s="294"/>
      <c r="BB274" s="294"/>
      <c r="BC274" s="294"/>
      <c r="BD274" s="294"/>
      <c r="BE274" s="294"/>
      <c r="BF274" s="294"/>
      <c r="BG274" s="294"/>
      <c r="BH274" s="294"/>
      <c r="BI274" s="294"/>
      <c r="BJ274" s="294"/>
      <c r="BK274" s="294"/>
      <c r="BL274" s="294"/>
      <c r="BM274" s="294"/>
      <c r="BN274" s="294"/>
      <c r="BO274" s="294"/>
      <c r="BP274" s="294"/>
      <c r="BQ274" s="294"/>
      <c r="BR274" s="294"/>
      <c r="BS274" s="294"/>
      <c r="BT274" s="294"/>
      <c r="BU274" s="294"/>
      <c r="BV274" s="294"/>
      <c r="BW274" s="294"/>
    </row>
    <row r="275" spans="5:75" customFormat="1" ht="15.6" x14ac:dyDescent="0.3">
      <c r="E275" s="305"/>
      <c r="F275" s="305"/>
      <c r="G275" s="307"/>
      <c r="H275" s="307"/>
      <c r="I275" s="307"/>
      <c r="J275" s="307"/>
      <c r="K275" s="307"/>
      <c r="L275" s="307"/>
      <c r="M275" s="307"/>
      <c r="N275" s="307"/>
      <c r="O275" s="307"/>
      <c r="P275" s="307"/>
      <c r="Q275" s="307"/>
      <c r="R275" s="307"/>
      <c r="S275" s="307"/>
      <c r="T275" s="307"/>
      <c r="U275" s="307"/>
      <c r="V275" s="307"/>
      <c r="W275" s="307"/>
      <c r="X275" s="307"/>
      <c r="Y275" s="307"/>
      <c r="Z275" s="307"/>
      <c r="AA275" s="307"/>
      <c r="AB275" s="307"/>
      <c r="AC275" s="307"/>
      <c r="AD275" s="307"/>
      <c r="AE275" s="307"/>
      <c r="AF275" s="307"/>
      <c r="AG275" s="307"/>
      <c r="AH275" s="307"/>
      <c r="AI275" s="307"/>
      <c r="AJ275" s="307"/>
      <c r="AK275" s="307"/>
      <c r="AL275" s="307"/>
      <c r="AM275" s="307"/>
      <c r="AN275" s="307"/>
      <c r="AO275" s="307"/>
      <c r="AP275" s="307"/>
      <c r="AQ275" s="307"/>
      <c r="AR275" s="307"/>
      <c r="AS275" s="307"/>
      <c r="AT275" s="307"/>
      <c r="AU275" s="307"/>
      <c r="AV275" s="294"/>
      <c r="AW275" s="294"/>
      <c r="AX275" s="294"/>
      <c r="AY275" s="294"/>
      <c r="AZ275" s="294"/>
      <c r="BA275" s="294"/>
      <c r="BB275" s="294"/>
      <c r="BC275" s="294"/>
      <c r="BD275" s="294"/>
      <c r="BE275" s="294"/>
      <c r="BF275" s="294"/>
      <c r="BG275" s="294"/>
      <c r="BH275" s="294"/>
      <c r="BI275" s="294"/>
      <c r="BJ275" s="294"/>
      <c r="BK275" s="294"/>
      <c r="BL275" s="294"/>
      <c r="BM275" s="294"/>
      <c r="BN275" s="294"/>
      <c r="BO275" s="294"/>
      <c r="BP275" s="294"/>
      <c r="BQ275" s="294"/>
      <c r="BR275" s="294"/>
      <c r="BS275" s="294"/>
      <c r="BT275" s="294"/>
      <c r="BU275" s="294"/>
      <c r="BV275" s="294"/>
      <c r="BW275" s="294"/>
    </row>
    <row r="276" spans="5:75" customFormat="1" ht="15.6" x14ac:dyDescent="0.3">
      <c r="E276" s="305"/>
      <c r="F276" s="305"/>
      <c r="G276" s="307"/>
      <c r="H276" s="307"/>
      <c r="I276" s="307"/>
      <c r="J276" s="307"/>
      <c r="K276" s="307"/>
      <c r="L276" s="307"/>
      <c r="M276" s="307"/>
      <c r="N276" s="307"/>
      <c r="O276" s="307"/>
      <c r="P276" s="307"/>
      <c r="Q276" s="307"/>
      <c r="R276" s="307"/>
      <c r="S276" s="307"/>
      <c r="T276" s="307"/>
      <c r="U276" s="307"/>
      <c r="V276" s="307"/>
      <c r="W276" s="307"/>
      <c r="X276" s="307"/>
      <c r="Y276" s="307"/>
      <c r="Z276" s="307"/>
      <c r="AA276" s="307"/>
      <c r="AB276" s="307"/>
      <c r="AC276" s="307"/>
      <c r="AD276" s="307"/>
      <c r="AE276" s="307"/>
      <c r="AF276" s="307"/>
      <c r="AG276" s="307"/>
      <c r="AH276" s="307"/>
      <c r="AI276" s="307"/>
      <c r="AJ276" s="307"/>
      <c r="AK276" s="307"/>
      <c r="AL276" s="307"/>
      <c r="AM276" s="307"/>
      <c r="AN276" s="307"/>
      <c r="AO276" s="307"/>
      <c r="AP276" s="307"/>
      <c r="AQ276" s="307"/>
      <c r="AR276" s="307"/>
      <c r="AS276" s="307"/>
      <c r="AT276" s="307"/>
      <c r="AU276" s="307"/>
      <c r="AV276" s="294"/>
      <c r="AW276" s="294"/>
      <c r="AX276" s="294"/>
      <c r="AY276" s="294"/>
      <c r="AZ276" s="294"/>
      <c r="BA276" s="294"/>
      <c r="BB276" s="294"/>
      <c r="BC276" s="294"/>
      <c r="BD276" s="294"/>
      <c r="BE276" s="294"/>
      <c r="BF276" s="294"/>
      <c r="BG276" s="294"/>
      <c r="BH276" s="294"/>
      <c r="BI276" s="294"/>
      <c r="BJ276" s="294"/>
      <c r="BK276" s="294"/>
      <c r="BL276" s="294"/>
      <c r="BM276" s="294"/>
      <c r="BN276" s="294"/>
      <c r="BO276" s="294"/>
      <c r="BP276" s="294"/>
      <c r="BQ276" s="294"/>
      <c r="BR276" s="294"/>
      <c r="BS276" s="294"/>
      <c r="BT276" s="294"/>
      <c r="BU276" s="294"/>
      <c r="BV276" s="294"/>
      <c r="BW276" s="294"/>
    </row>
    <row r="277" spans="5:75" customFormat="1" ht="15.6" x14ac:dyDescent="0.3">
      <c r="E277" s="305"/>
      <c r="F277" s="305"/>
      <c r="G277" s="307"/>
      <c r="H277" s="307"/>
      <c r="I277" s="307"/>
      <c r="J277" s="307"/>
      <c r="K277" s="307"/>
      <c r="L277" s="307"/>
      <c r="M277" s="307"/>
      <c r="N277" s="307"/>
      <c r="O277" s="307"/>
      <c r="P277" s="307"/>
      <c r="Q277" s="307"/>
      <c r="R277" s="307"/>
      <c r="S277" s="307"/>
      <c r="T277" s="307"/>
      <c r="U277" s="307"/>
      <c r="V277" s="307"/>
      <c r="W277" s="307"/>
      <c r="X277" s="307"/>
      <c r="Y277" s="307"/>
      <c r="Z277" s="307"/>
      <c r="AA277" s="307"/>
      <c r="AB277" s="307"/>
      <c r="AC277" s="307"/>
      <c r="AD277" s="307"/>
      <c r="AE277" s="307"/>
      <c r="AF277" s="307"/>
      <c r="AG277" s="307"/>
      <c r="AH277" s="307"/>
      <c r="AI277" s="307"/>
      <c r="AJ277" s="307"/>
      <c r="AK277" s="307"/>
      <c r="AL277" s="307"/>
      <c r="AM277" s="307"/>
      <c r="AN277" s="307"/>
      <c r="AO277" s="307"/>
      <c r="AP277" s="307"/>
      <c r="AQ277" s="307"/>
      <c r="AR277" s="307"/>
      <c r="AS277" s="307"/>
      <c r="AT277" s="307"/>
      <c r="AU277" s="307"/>
      <c r="AV277" s="294"/>
      <c r="AW277" s="294"/>
      <c r="AX277" s="294"/>
      <c r="AY277" s="294"/>
      <c r="AZ277" s="294"/>
      <c r="BA277" s="294"/>
      <c r="BB277" s="294"/>
      <c r="BC277" s="294"/>
      <c r="BD277" s="294"/>
      <c r="BE277" s="294"/>
      <c r="BF277" s="294"/>
      <c r="BG277" s="294"/>
      <c r="BH277" s="294"/>
      <c r="BI277" s="294"/>
      <c r="BJ277" s="294"/>
      <c r="BK277" s="294"/>
      <c r="BL277" s="294"/>
      <c r="BM277" s="294"/>
      <c r="BN277" s="294"/>
      <c r="BO277" s="294"/>
      <c r="BP277" s="294"/>
      <c r="BQ277" s="294"/>
      <c r="BR277" s="294"/>
      <c r="BS277" s="294"/>
      <c r="BT277" s="294"/>
      <c r="BU277" s="294"/>
      <c r="BV277" s="294"/>
      <c r="BW277" s="294"/>
    </row>
    <row r="278" spans="5:75" customFormat="1" ht="15.6" x14ac:dyDescent="0.3">
      <c r="E278" s="305"/>
      <c r="F278" s="305"/>
      <c r="G278" s="307"/>
      <c r="H278" s="307"/>
      <c r="I278" s="307"/>
      <c r="J278" s="307"/>
      <c r="K278" s="307"/>
      <c r="L278" s="307"/>
      <c r="M278" s="307"/>
      <c r="N278" s="307"/>
      <c r="O278" s="307"/>
      <c r="P278" s="307"/>
      <c r="Q278" s="307"/>
      <c r="R278" s="307"/>
      <c r="S278" s="307"/>
      <c r="T278" s="307"/>
      <c r="U278" s="307"/>
      <c r="V278" s="307"/>
      <c r="W278" s="307"/>
      <c r="X278" s="307"/>
      <c r="Y278" s="307"/>
      <c r="Z278" s="307"/>
      <c r="AA278" s="307"/>
      <c r="AB278" s="307"/>
      <c r="AC278" s="307"/>
      <c r="AD278" s="307"/>
      <c r="AE278" s="307"/>
      <c r="AF278" s="307"/>
      <c r="AG278" s="307"/>
      <c r="AH278" s="307"/>
      <c r="AI278" s="307"/>
      <c r="AJ278" s="307"/>
      <c r="AK278" s="307"/>
      <c r="AL278" s="307"/>
      <c r="AM278" s="307"/>
      <c r="AN278" s="307"/>
      <c r="AO278" s="307"/>
      <c r="AP278" s="307"/>
      <c r="AQ278" s="307"/>
      <c r="AR278" s="307"/>
      <c r="AS278" s="307"/>
      <c r="AT278" s="307"/>
      <c r="AU278" s="307"/>
      <c r="AV278" s="294"/>
      <c r="AW278" s="294"/>
      <c r="AX278" s="294"/>
      <c r="AY278" s="294"/>
      <c r="AZ278" s="294"/>
      <c r="BA278" s="294"/>
      <c r="BB278" s="294"/>
      <c r="BC278" s="294"/>
      <c r="BD278" s="294"/>
      <c r="BE278" s="294"/>
      <c r="BF278" s="294"/>
      <c r="BG278" s="294"/>
      <c r="BH278" s="294"/>
      <c r="BI278" s="294"/>
      <c r="BJ278" s="294"/>
      <c r="BK278" s="294"/>
      <c r="BL278" s="294"/>
      <c r="BM278" s="294"/>
      <c r="BN278" s="294"/>
      <c r="BO278" s="294"/>
      <c r="BP278" s="294"/>
      <c r="BQ278" s="294"/>
      <c r="BR278" s="294"/>
      <c r="BS278" s="294"/>
      <c r="BT278" s="294"/>
      <c r="BU278" s="294"/>
      <c r="BV278" s="294"/>
      <c r="BW278" s="294"/>
    </row>
    <row r="279" spans="5:75" customFormat="1" ht="15.6" x14ac:dyDescent="0.3">
      <c r="E279" s="305"/>
      <c r="F279" s="305"/>
      <c r="G279" s="307"/>
      <c r="H279" s="307"/>
      <c r="I279" s="307"/>
      <c r="J279" s="307"/>
      <c r="K279" s="307"/>
      <c r="L279" s="307"/>
      <c r="M279" s="307"/>
      <c r="N279" s="307"/>
      <c r="O279" s="307"/>
      <c r="P279" s="307"/>
      <c r="Q279" s="307"/>
      <c r="R279" s="307"/>
      <c r="S279" s="307"/>
      <c r="T279" s="307"/>
      <c r="U279" s="307"/>
      <c r="V279" s="307"/>
      <c r="W279" s="307"/>
      <c r="X279" s="307"/>
      <c r="Y279" s="307"/>
      <c r="Z279" s="307"/>
      <c r="AA279" s="307"/>
      <c r="AB279" s="307"/>
      <c r="AC279" s="307"/>
      <c r="AD279" s="307"/>
      <c r="AE279" s="307"/>
      <c r="AF279" s="307"/>
      <c r="AG279" s="307"/>
      <c r="AH279" s="307"/>
      <c r="AI279" s="307"/>
      <c r="AJ279" s="307"/>
      <c r="AK279" s="307"/>
      <c r="AL279" s="307"/>
      <c r="AM279" s="307"/>
      <c r="AN279" s="307"/>
      <c r="AO279" s="307"/>
      <c r="AP279" s="307"/>
      <c r="AQ279" s="307"/>
      <c r="AR279" s="307"/>
      <c r="AS279" s="307"/>
      <c r="AT279" s="307"/>
      <c r="AU279" s="307"/>
      <c r="AV279" s="294"/>
      <c r="AW279" s="294"/>
      <c r="AX279" s="294"/>
      <c r="AY279" s="294"/>
      <c r="AZ279" s="294"/>
      <c r="BA279" s="294"/>
      <c r="BB279" s="294"/>
      <c r="BC279" s="294"/>
      <c r="BD279" s="294"/>
      <c r="BE279" s="294"/>
      <c r="BF279" s="294"/>
      <c r="BG279" s="294"/>
      <c r="BH279" s="294"/>
      <c r="BI279" s="294"/>
      <c r="BJ279" s="294"/>
      <c r="BK279" s="294"/>
      <c r="BL279" s="294"/>
      <c r="BM279" s="294"/>
      <c r="BN279" s="294"/>
      <c r="BO279" s="294"/>
      <c r="BP279" s="294"/>
      <c r="BQ279" s="294"/>
      <c r="BR279" s="294"/>
      <c r="BS279" s="294"/>
      <c r="BT279" s="294"/>
      <c r="BU279" s="294"/>
      <c r="BV279" s="294"/>
      <c r="BW279" s="294"/>
    </row>
    <row r="280" spans="5:75" customFormat="1" ht="15.6" x14ac:dyDescent="0.3">
      <c r="E280" s="305"/>
      <c r="F280" s="305"/>
      <c r="G280" s="307"/>
      <c r="H280" s="307"/>
      <c r="I280" s="307"/>
      <c r="J280" s="307"/>
      <c r="K280" s="307"/>
      <c r="L280" s="307"/>
      <c r="M280" s="307"/>
      <c r="N280" s="307"/>
      <c r="O280" s="307"/>
      <c r="P280" s="307"/>
      <c r="Q280" s="307"/>
      <c r="R280" s="307"/>
      <c r="S280" s="307"/>
      <c r="T280" s="307"/>
      <c r="U280" s="307"/>
      <c r="V280" s="307"/>
      <c r="W280" s="307"/>
      <c r="X280" s="307"/>
      <c r="Y280" s="307"/>
      <c r="Z280" s="307"/>
      <c r="AA280" s="307"/>
      <c r="AB280" s="307"/>
      <c r="AC280" s="307"/>
      <c r="AD280" s="307"/>
      <c r="AE280" s="307"/>
      <c r="AF280" s="307"/>
      <c r="AG280" s="307"/>
      <c r="AH280" s="307"/>
      <c r="AI280" s="307"/>
      <c r="AJ280" s="307"/>
      <c r="AK280" s="307"/>
      <c r="AL280" s="307"/>
      <c r="AM280" s="307"/>
      <c r="AN280" s="307"/>
      <c r="AO280" s="307"/>
      <c r="AP280" s="307"/>
      <c r="AQ280" s="307"/>
      <c r="AR280" s="307"/>
      <c r="AS280" s="307"/>
      <c r="AT280" s="307"/>
      <c r="AU280" s="307"/>
      <c r="AV280" s="294"/>
      <c r="AW280" s="294"/>
      <c r="AX280" s="294"/>
      <c r="AY280" s="294"/>
      <c r="AZ280" s="294"/>
      <c r="BA280" s="294"/>
      <c r="BB280" s="294"/>
      <c r="BC280" s="294"/>
      <c r="BD280" s="294"/>
      <c r="BE280" s="294"/>
      <c r="BF280" s="294"/>
      <c r="BG280" s="294"/>
      <c r="BH280" s="294"/>
      <c r="BI280" s="294"/>
      <c r="BJ280" s="294"/>
      <c r="BK280" s="294"/>
      <c r="BL280" s="294"/>
      <c r="BM280" s="294"/>
      <c r="BN280" s="294"/>
      <c r="BO280" s="294"/>
      <c r="BP280" s="294"/>
      <c r="BQ280" s="294"/>
      <c r="BR280" s="294"/>
      <c r="BS280" s="294"/>
      <c r="BT280" s="294"/>
      <c r="BU280" s="294"/>
      <c r="BV280" s="294"/>
      <c r="BW280" s="294"/>
    </row>
    <row r="281" spans="5:75" customFormat="1" ht="15.6" x14ac:dyDescent="0.3">
      <c r="E281" s="305"/>
      <c r="F281" s="305"/>
      <c r="G281" s="307"/>
      <c r="H281" s="307"/>
      <c r="I281" s="307"/>
      <c r="J281" s="307"/>
      <c r="K281" s="307"/>
      <c r="L281" s="307"/>
      <c r="M281" s="307"/>
      <c r="N281" s="307"/>
      <c r="O281" s="307"/>
      <c r="P281" s="307"/>
      <c r="Q281" s="307"/>
      <c r="R281" s="307"/>
      <c r="S281" s="307"/>
      <c r="T281" s="307"/>
      <c r="U281" s="307"/>
      <c r="V281" s="307"/>
      <c r="W281" s="307"/>
      <c r="X281" s="307"/>
      <c r="Y281" s="307"/>
      <c r="Z281" s="307"/>
      <c r="AA281" s="307"/>
      <c r="AB281" s="307"/>
      <c r="AC281" s="307"/>
      <c r="AD281" s="307"/>
      <c r="AE281" s="307"/>
      <c r="AF281" s="307"/>
      <c r="AG281" s="307"/>
      <c r="AH281" s="307"/>
      <c r="AI281" s="307"/>
      <c r="AJ281" s="307"/>
      <c r="AK281" s="307"/>
      <c r="AL281" s="307"/>
      <c r="AM281" s="307"/>
      <c r="AN281" s="307"/>
      <c r="AO281" s="307"/>
      <c r="AP281" s="307"/>
      <c r="AQ281" s="307"/>
      <c r="AR281" s="307"/>
      <c r="AS281" s="307"/>
      <c r="AT281" s="307"/>
      <c r="AU281" s="307"/>
      <c r="AV281" s="294"/>
      <c r="AW281" s="294"/>
      <c r="AX281" s="294"/>
      <c r="AY281" s="294"/>
      <c r="AZ281" s="294"/>
      <c r="BA281" s="294"/>
      <c r="BB281" s="294"/>
      <c r="BC281" s="294"/>
      <c r="BD281" s="294"/>
      <c r="BE281" s="294"/>
      <c r="BF281" s="294"/>
      <c r="BG281" s="294"/>
      <c r="BH281" s="294"/>
      <c r="BI281" s="294"/>
      <c r="BJ281" s="294"/>
      <c r="BK281" s="294"/>
      <c r="BL281" s="294"/>
      <c r="BM281" s="294"/>
      <c r="BN281" s="294"/>
      <c r="BO281" s="294"/>
      <c r="BP281" s="294"/>
      <c r="BQ281" s="294"/>
      <c r="BR281" s="294"/>
      <c r="BS281" s="294"/>
      <c r="BT281" s="294"/>
      <c r="BU281" s="294"/>
      <c r="BV281" s="294"/>
      <c r="BW281" s="294"/>
    </row>
    <row r="282" spans="5:75" customFormat="1" ht="15.6" x14ac:dyDescent="0.3">
      <c r="E282" s="305"/>
      <c r="F282" s="305"/>
      <c r="G282" s="307"/>
      <c r="H282" s="307"/>
      <c r="I282" s="307"/>
      <c r="J282" s="307"/>
      <c r="K282" s="307"/>
      <c r="L282" s="307"/>
      <c r="M282" s="307"/>
      <c r="N282" s="307"/>
      <c r="O282" s="307"/>
      <c r="P282" s="307"/>
      <c r="Q282" s="307"/>
      <c r="R282" s="307"/>
      <c r="S282" s="307"/>
      <c r="T282" s="307"/>
      <c r="U282" s="307"/>
      <c r="V282" s="307"/>
      <c r="W282" s="307"/>
      <c r="X282" s="307"/>
      <c r="Y282" s="307"/>
      <c r="Z282" s="307"/>
      <c r="AA282" s="307"/>
      <c r="AB282" s="307"/>
      <c r="AC282" s="307"/>
      <c r="AD282" s="307"/>
      <c r="AE282" s="307"/>
      <c r="AF282" s="307"/>
      <c r="AG282" s="307"/>
      <c r="AH282" s="307"/>
      <c r="AI282" s="307"/>
      <c r="AJ282" s="307"/>
      <c r="AK282" s="307"/>
      <c r="AL282" s="307"/>
      <c r="AM282" s="307"/>
      <c r="AN282" s="307"/>
      <c r="AO282" s="307"/>
      <c r="AP282" s="307"/>
      <c r="AQ282" s="307"/>
      <c r="AR282" s="307"/>
      <c r="AS282" s="307"/>
      <c r="AT282" s="307"/>
      <c r="AU282" s="307"/>
      <c r="AV282" s="294"/>
      <c r="AW282" s="294"/>
      <c r="AX282" s="294"/>
      <c r="AY282" s="294"/>
      <c r="AZ282" s="294"/>
      <c r="BA282" s="294"/>
      <c r="BB282" s="294"/>
      <c r="BC282" s="294"/>
      <c r="BD282" s="294"/>
      <c r="BE282" s="294"/>
      <c r="BF282" s="294"/>
      <c r="BG282" s="294"/>
      <c r="BH282" s="294"/>
      <c r="BI282" s="294"/>
      <c r="BJ282" s="294"/>
      <c r="BK282" s="294"/>
      <c r="BL282" s="294"/>
      <c r="BM282" s="294"/>
      <c r="BN282" s="294"/>
      <c r="BO282" s="294"/>
      <c r="BP282" s="294"/>
      <c r="BQ282" s="294"/>
      <c r="BR282" s="294"/>
      <c r="BS282" s="294"/>
      <c r="BT282" s="294"/>
      <c r="BU282" s="294"/>
      <c r="BV282" s="294"/>
      <c r="BW282" s="294"/>
    </row>
    <row r="283" spans="5:75" customFormat="1" ht="15.6" x14ac:dyDescent="0.3">
      <c r="E283" s="305"/>
      <c r="F283" s="305"/>
      <c r="G283" s="307"/>
      <c r="H283" s="307"/>
      <c r="I283" s="307"/>
      <c r="J283" s="307"/>
      <c r="K283" s="307"/>
      <c r="L283" s="307"/>
      <c r="M283" s="307"/>
      <c r="N283" s="307"/>
      <c r="O283" s="307"/>
      <c r="P283" s="307"/>
      <c r="Q283" s="307"/>
      <c r="R283" s="307"/>
      <c r="S283" s="307"/>
      <c r="T283" s="307"/>
      <c r="U283" s="307"/>
      <c r="V283" s="307"/>
      <c r="W283" s="307"/>
      <c r="X283" s="307"/>
      <c r="Y283" s="307"/>
      <c r="Z283" s="307"/>
      <c r="AA283" s="307"/>
      <c r="AB283" s="307"/>
      <c r="AC283" s="307"/>
      <c r="AD283" s="307"/>
      <c r="AE283" s="307"/>
      <c r="AF283" s="307"/>
      <c r="AG283" s="307"/>
      <c r="AH283" s="307"/>
      <c r="AI283" s="307"/>
      <c r="AJ283" s="307"/>
      <c r="AK283" s="307"/>
      <c r="AL283" s="307"/>
      <c r="AM283" s="307"/>
      <c r="AN283" s="307"/>
      <c r="AO283" s="307"/>
      <c r="AP283" s="307"/>
      <c r="AQ283" s="307"/>
      <c r="AR283" s="307"/>
      <c r="AS283" s="307"/>
      <c r="AT283" s="307"/>
      <c r="AU283" s="307"/>
      <c r="AV283" s="294"/>
      <c r="AW283" s="294"/>
      <c r="AX283" s="294"/>
      <c r="AY283" s="294"/>
      <c r="AZ283" s="294"/>
      <c r="BA283" s="294"/>
      <c r="BB283" s="294"/>
      <c r="BC283" s="294"/>
      <c r="BD283" s="294"/>
      <c r="BE283" s="294"/>
      <c r="BF283" s="294"/>
      <c r="BG283" s="294"/>
      <c r="BH283" s="294"/>
      <c r="BI283" s="294"/>
      <c r="BJ283" s="294"/>
      <c r="BK283" s="294"/>
      <c r="BL283" s="294"/>
      <c r="BM283" s="294"/>
      <c r="BN283" s="294"/>
      <c r="BO283" s="294"/>
      <c r="BP283" s="294"/>
      <c r="BQ283" s="294"/>
      <c r="BR283" s="294"/>
      <c r="BS283" s="294"/>
      <c r="BT283" s="294"/>
      <c r="BU283" s="294"/>
      <c r="BV283" s="294"/>
      <c r="BW283" s="294"/>
    </row>
    <row r="284" spans="5:75" customFormat="1" ht="15.6" x14ac:dyDescent="0.3">
      <c r="E284" s="305"/>
      <c r="F284" s="305"/>
      <c r="G284" s="307"/>
      <c r="H284" s="307"/>
      <c r="I284" s="307"/>
      <c r="J284" s="307"/>
      <c r="K284" s="307"/>
      <c r="L284" s="307"/>
      <c r="M284" s="307"/>
      <c r="N284" s="307"/>
      <c r="O284" s="307"/>
      <c r="P284" s="307"/>
      <c r="Q284" s="307"/>
      <c r="R284" s="307"/>
      <c r="S284" s="307"/>
      <c r="T284" s="307"/>
      <c r="U284" s="307"/>
      <c r="V284" s="307"/>
      <c r="W284" s="307"/>
      <c r="X284" s="307"/>
      <c r="Y284" s="307"/>
      <c r="Z284" s="307"/>
      <c r="AA284" s="307"/>
      <c r="AB284" s="307"/>
      <c r="AC284" s="307"/>
      <c r="AD284" s="307"/>
      <c r="AE284" s="307"/>
      <c r="AF284" s="307"/>
      <c r="AG284" s="307"/>
      <c r="AH284" s="307"/>
      <c r="AI284" s="307"/>
      <c r="AJ284" s="307"/>
      <c r="AK284" s="307"/>
      <c r="AL284" s="307"/>
      <c r="AM284" s="307"/>
      <c r="AN284" s="307"/>
      <c r="AO284" s="307"/>
      <c r="AP284" s="307"/>
      <c r="AQ284" s="307"/>
      <c r="AR284" s="307"/>
      <c r="AS284" s="307"/>
      <c r="AT284" s="307"/>
      <c r="AU284" s="307"/>
      <c r="AV284" s="294"/>
      <c r="AW284" s="294"/>
      <c r="AX284" s="294"/>
      <c r="AY284" s="294"/>
      <c r="AZ284" s="294"/>
      <c r="BA284" s="294"/>
      <c r="BB284" s="294"/>
      <c r="BC284" s="294"/>
      <c r="BD284" s="294"/>
      <c r="BE284" s="294"/>
      <c r="BF284" s="294"/>
      <c r="BG284" s="294"/>
      <c r="BH284" s="294"/>
      <c r="BI284" s="294"/>
      <c r="BJ284" s="294"/>
      <c r="BK284" s="294"/>
      <c r="BL284" s="294"/>
      <c r="BM284" s="294"/>
      <c r="BN284" s="294"/>
      <c r="BO284" s="294"/>
      <c r="BP284" s="294"/>
      <c r="BQ284" s="294"/>
      <c r="BR284" s="294"/>
      <c r="BS284" s="294"/>
      <c r="BT284" s="294"/>
      <c r="BU284" s="294"/>
      <c r="BV284" s="294"/>
      <c r="BW284" s="294"/>
    </row>
    <row r="285" spans="5:75" customFormat="1" ht="15.6" x14ac:dyDescent="0.3">
      <c r="E285" s="305"/>
      <c r="F285" s="305"/>
      <c r="G285" s="307"/>
      <c r="H285" s="307"/>
      <c r="I285" s="307"/>
      <c r="J285" s="307"/>
      <c r="K285" s="307"/>
      <c r="L285" s="307"/>
      <c r="M285" s="307"/>
      <c r="N285" s="307"/>
      <c r="O285" s="307"/>
      <c r="P285" s="307"/>
      <c r="Q285" s="307"/>
      <c r="R285" s="307"/>
      <c r="S285" s="307"/>
      <c r="T285" s="307"/>
      <c r="U285" s="307"/>
      <c r="V285" s="307"/>
      <c r="W285" s="307"/>
      <c r="X285" s="307"/>
      <c r="Y285" s="307"/>
      <c r="Z285" s="307"/>
      <c r="AA285" s="307"/>
      <c r="AB285" s="307"/>
      <c r="AC285" s="307"/>
      <c r="AD285" s="307"/>
      <c r="AE285" s="307"/>
      <c r="AF285" s="307"/>
      <c r="AG285" s="307"/>
      <c r="AH285" s="307"/>
      <c r="AI285" s="307"/>
      <c r="AJ285" s="307"/>
      <c r="AK285" s="307"/>
      <c r="AL285" s="307"/>
      <c r="AM285" s="307"/>
      <c r="AN285" s="307"/>
      <c r="AO285" s="307"/>
      <c r="AP285" s="307"/>
      <c r="AQ285" s="307"/>
      <c r="AR285" s="307"/>
      <c r="AS285" s="307"/>
      <c r="AT285" s="307"/>
      <c r="AU285" s="307"/>
      <c r="AV285" s="294"/>
      <c r="AW285" s="294"/>
      <c r="AX285" s="294"/>
      <c r="AY285" s="294"/>
      <c r="AZ285" s="294"/>
      <c r="BA285" s="294"/>
      <c r="BB285" s="294"/>
      <c r="BC285" s="294"/>
      <c r="BD285" s="294"/>
      <c r="BE285" s="294"/>
      <c r="BF285" s="294"/>
      <c r="BG285" s="294"/>
      <c r="BH285" s="294"/>
      <c r="BI285" s="294"/>
      <c r="BJ285" s="294"/>
      <c r="BK285" s="294"/>
      <c r="BL285" s="294"/>
      <c r="BM285" s="294"/>
      <c r="BN285" s="294"/>
      <c r="BO285" s="294"/>
      <c r="BP285" s="294"/>
      <c r="BQ285" s="294"/>
      <c r="BR285" s="294"/>
      <c r="BS285" s="294"/>
      <c r="BT285" s="294"/>
      <c r="BU285" s="294"/>
      <c r="BV285" s="294"/>
      <c r="BW285" s="294"/>
    </row>
    <row r="286" spans="5:75" customFormat="1" ht="15.6" x14ac:dyDescent="0.3">
      <c r="E286" s="305"/>
      <c r="F286" s="305"/>
      <c r="G286" s="307"/>
      <c r="H286" s="307"/>
      <c r="I286" s="307"/>
      <c r="J286" s="307"/>
      <c r="K286" s="307"/>
      <c r="L286" s="307"/>
      <c r="M286" s="307"/>
      <c r="N286" s="307"/>
      <c r="O286" s="307"/>
      <c r="P286" s="307"/>
      <c r="Q286" s="307"/>
      <c r="R286" s="307"/>
      <c r="S286" s="307"/>
      <c r="T286" s="307"/>
      <c r="U286" s="307"/>
      <c r="V286" s="307"/>
      <c r="W286" s="307"/>
      <c r="X286" s="307"/>
      <c r="Y286" s="307"/>
      <c r="Z286" s="307"/>
      <c r="AA286" s="307"/>
      <c r="AB286" s="307"/>
      <c r="AC286" s="307"/>
      <c r="AD286" s="307"/>
      <c r="AE286" s="307"/>
      <c r="AF286" s="307"/>
      <c r="AG286" s="307"/>
      <c r="AH286" s="307"/>
      <c r="AI286" s="307"/>
      <c r="AJ286" s="307"/>
      <c r="AK286" s="307"/>
      <c r="AL286" s="307"/>
      <c r="AM286" s="307"/>
      <c r="AN286" s="307"/>
      <c r="AO286" s="307"/>
      <c r="AP286" s="307"/>
      <c r="AQ286" s="307"/>
      <c r="AR286" s="307"/>
      <c r="AS286" s="307"/>
      <c r="AT286" s="307"/>
      <c r="AU286" s="307"/>
      <c r="AV286" s="294"/>
      <c r="AW286" s="294"/>
      <c r="AX286" s="294"/>
      <c r="AY286" s="294"/>
      <c r="AZ286" s="294"/>
      <c r="BA286" s="294"/>
      <c r="BB286" s="294"/>
      <c r="BC286" s="294"/>
      <c r="BD286" s="294"/>
      <c r="BE286" s="294"/>
      <c r="BF286" s="294"/>
      <c r="BG286" s="294"/>
      <c r="BH286" s="294"/>
      <c r="BI286" s="294"/>
      <c r="BJ286" s="294"/>
      <c r="BK286" s="294"/>
      <c r="BL286" s="294"/>
      <c r="BM286" s="294"/>
      <c r="BN286" s="294"/>
      <c r="BO286" s="294"/>
      <c r="BP286" s="294"/>
      <c r="BQ286" s="294"/>
      <c r="BR286" s="294"/>
      <c r="BS286" s="294"/>
      <c r="BT286" s="294"/>
      <c r="BU286" s="294"/>
      <c r="BV286" s="294"/>
      <c r="BW286" s="294"/>
    </row>
    <row r="287" spans="5:75" customFormat="1" ht="15.6" x14ac:dyDescent="0.3">
      <c r="E287" s="305"/>
      <c r="F287" s="305"/>
      <c r="G287" s="307"/>
      <c r="H287" s="307"/>
      <c r="I287" s="307"/>
      <c r="J287" s="307"/>
      <c r="K287" s="307"/>
      <c r="L287" s="307"/>
      <c r="M287" s="307"/>
      <c r="N287" s="307"/>
      <c r="O287" s="307"/>
      <c r="P287" s="307"/>
      <c r="Q287" s="307"/>
      <c r="R287" s="307"/>
      <c r="S287" s="307"/>
      <c r="T287" s="307"/>
      <c r="U287" s="307"/>
      <c r="V287" s="307"/>
      <c r="W287" s="307"/>
      <c r="X287" s="307"/>
      <c r="Y287" s="307"/>
      <c r="Z287" s="307"/>
      <c r="AA287" s="307"/>
      <c r="AB287" s="307"/>
      <c r="AC287" s="307"/>
      <c r="AD287" s="307"/>
      <c r="AE287" s="307"/>
      <c r="AF287" s="307"/>
      <c r="AG287" s="307"/>
      <c r="AH287" s="307"/>
      <c r="AI287" s="307"/>
      <c r="AJ287" s="307"/>
      <c r="AK287" s="307"/>
      <c r="AL287" s="307"/>
      <c r="AM287" s="307"/>
      <c r="AN287" s="307"/>
      <c r="AO287" s="307"/>
      <c r="AP287" s="307"/>
      <c r="AQ287" s="307"/>
      <c r="AR287" s="307"/>
      <c r="AS287" s="307"/>
      <c r="AT287" s="307"/>
      <c r="AU287" s="307"/>
      <c r="AV287" s="294"/>
      <c r="AW287" s="294"/>
      <c r="AX287" s="294"/>
      <c r="AY287" s="294"/>
      <c r="AZ287" s="294"/>
      <c r="BA287" s="294"/>
      <c r="BB287" s="294"/>
      <c r="BC287" s="294"/>
      <c r="BD287" s="294"/>
      <c r="BE287" s="294"/>
      <c r="BF287" s="294"/>
      <c r="BG287" s="294"/>
      <c r="BH287" s="294"/>
      <c r="BI287" s="294"/>
      <c r="BJ287" s="294"/>
      <c r="BK287" s="294"/>
      <c r="BL287" s="294"/>
      <c r="BM287" s="294"/>
      <c r="BN287" s="294"/>
      <c r="BO287" s="294"/>
      <c r="BP287" s="294"/>
      <c r="BQ287" s="294"/>
      <c r="BR287" s="294"/>
      <c r="BS287" s="294"/>
      <c r="BT287" s="294"/>
      <c r="BU287" s="294"/>
      <c r="BV287" s="294"/>
      <c r="BW287" s="294"/>
    </row>
    <row r="288" spans="5:75" customFormat="1" ht="15.6" x14ac:dyDescent="0.3">
      <c r="E288" s="305"/>
      <c r="F288" s="305"/>
      <c r="G288" s="307"/>
      <c r="H288" s="307"/>
      <c r="I288" s="307"/>
      <c r="J288" s="307"/>
      <c r="K288" s="307"/>
      <c r="L288" s="307"/>
      <c r="M288" s="307"/>
      <c r="N288" s="307"/>
      <c r="O288" s="307"/>
      <c r="P288" s="307"/>
      <c r="Q288" s="307"/>
      <c r="R288" s="307"/>
      <c r="S288" s="307"/>
      <c r="T288" s="307"/>
      <c r="U288" s="307"/>
      <c r="V288" s="307"/>
      <c r="W288" s="307"/>
      <c r="X288" s="307"/>
      <c r="Y288" s="307"/>
      <c r="Z288" s="307"/>
      <c r="AA288" s="307"/>
      <c r="AB288" s="307"/>
      <c r="AC288" s="307"/>
      <c r="AD288" s="307"/>
      <c r="AE288" s="307"/>
      <c r="AF288" s="307"/>
      <c r="AG288" s="307"/>
      <c r="AH288" s="307"/>
      <c r="AI288" s="307"/>
      <c r="AJ288" s="307"/>
      <c r="AK288" s="307"/>
      <c r="AL288" s="307"/>
      <c r="AM288" s="307"/>
      <c r="AN288" s="307"/>
      <c r="AO288" s="307"/>
      <c r="AP288" s="307"/>
      <c r="AQ288" s="307"/>
      <c r="AR288" s="307"/>
      <c r="AS288" s="307"/>
      <c r="AT288" s="307"/>
      <c r="AU288" s="307"/>
      <c r="AV288" s="294"/>
      <c r="AW288" s="294"/>
      <c r="AX288" s="294"/>
      <c r="AY288" s="294"/>
      <c r="AZ288" s="294"/>
      <c r="BA288" s="294"/>
      <c r="BB288" s="294"/>
      <c r="BC288" s="294"/>
      <c r="BD288" s="294"/>
      <c r="BE288" s="294"/>
      <c r="BF288" s="294"/>
      <c r="BG288" s="294"/>
      <c r="BH288" s="294"/>
      <c r="BI288" s="294"/>
      <c r="BJ288" s="294"/>
      <c r="BK288" s="294"/>
      <c r="BL288" s="294"/>
      <c r="BM288" s="294"/>
      <c r="BN288" s="294"/>
      <c r="BO288" s="294"/>
      <c r="BP288" s="294"/>
      <c r="BQ288" s="294"/>
      <c r="BR288" s="294"/>
      <c r="BS288" s="294"/>
      <c r="BT288" s="294"/>
      <c r="BU288" s="294"/>
      <c r="BV288" s="294"/>
      <c r="BW288" s="294"/>
    </row>
    <row r="289" spans="5:75" customFormat="1" ht="15.6" x14ac:dyDescent="0.3">
      <c r="E289" s="305"/>
      <c r="F289" s="305"/>
      <c r="G289" s="307"/>
      <c r="H289" s="307"/>
      <c r="I289" s="307"/>
      <c r="J289" s="307"/>
      <c r="K289" s="307"/>
      <c r="L289" s="307"/>
      <c r="M289" s="307"/>
      <c r="N289" s="307"/>
      <c r="O289" s="307"/>
      <c r="P289" s="307"/>
      <c r="Q289" s="307"/>
      <c r="R289" s="307"/>
      <c r="S289" s="307"/>
      <c r="T289" s="307"/>
      <c r="U289" s="307"/>
      <c r="V289" s="307"/>
      <c r="W289" s="307"/>
      <c r="X289" s="307"/>
      <c r="Y289" s="307"/>
      <c r="Z289" s="307"/>
      <c r="AA289" s="307"/>
      <c r="AB289" s="307"/>
      <c r="AC289" s="307"/>
      <c r="AD289" s="307"/>
      <c r="AE289" s="307"/>
      <c r="AF289" s="307"/>
      <c r="AG289" s="307"/>
      <c r="AH289" s="307"/>
      <c r="AI289" s="307"/>
      <c r="AJ289" s="307"/>
      <c r="AK289" s="307"/>
      <c r="AL289" s="307"/>
      <c r="AM289" s="307"/>
      <c r="AN289" s="307"/>
      <c r="AO289" s="307"/>
      <c r="AP289" s="307"/>
      <c r="AQ289" s="307"/>
      <c r="AR289" s="307"/>
      <c r="AS289" s="307"/>
      <c r="AT289" s="307"/>
      <c r="AU289" s="307"/>
      <c r="AV289" s="294"/>
      <c r="AW289" s="294"/>
      <c r="AX289" s="294"/>
      <c r="AY289" s="294"/>
      <c r="AZ289" s="294"/>
      <c r="BA289" s="294"/>
      <c r="BB289" s="294"/>
      <c r="BC289" s="294"/>
      <c r="BD289" s="294"/>
      <c r="BE289" s="294"/>
      <c r="BF289" s="294"/>
      <c r="BG289" s="294"/>
      <c r="BH289" s="294"/>
      <c r="BI289" s="294"/>
      <c r="BJ289" s="294"/>
      <c r="BK289" s="294"/>
      <c r="BL289" s="294"/>
      <c r="BM289" s="294"/>
      <c r="BN289" s="294"/>
      <c r="BO289" s="294"/>
      <c r="BP289" s="294"/>
      <c r="BQ289" s="294"/>
      <c r="BR289" s="294"/>
      <c r="BS289" s="294"/>
      <c r="BT289" s="294"/>
      <c r="BU289" s="294"/>
      <c r="BV289" s="294"/>
      <c r="BW289" s="294"/>
    </row>
    <row r="290" spans="5:75" customFormat="1" ht="15.6" x14ac:dyDescent="0.3">
      <c r="E290" s="305"/>
      <c r="F290" s="305"/>
      <c r="G290" s="307"/>
      <c r="H290" s="307"/>
      <c r="I290" s="307"/>
      <c r="J290" s="307"/>
      <c r="K290" s="307"/>
      <c r="L290" s="307"/>
      <c r="M290" s="307"/>
      <c r="N290" s="307"/>
      <c r="O290" s="307"/>
      <c r="P290" s="307"/>
      <c r="Q290" s="307"/>
      <c r="R290" s="307"/>
      <c r="S290" s="307"/>
      <c r="T290" s="307"/>
      <c r="U290" s="307"/>
      <c r="V290" s="307"/>
      <c r="W290" s="307"/>
      <c r="X290" s="307"/>
      <c r="Y290" s="307"/>
      <c r="Z290" s="307"/>
      <c r="AA290" s="307"/>
      <c r="AB290" s="307"/>
      <c r="AC290" s="307"/>
      <c r="AD290" s="307"/>
      <c r="AE290" s="307"/>
      <c r="AF290" s="307"/>
      <c r="AG290" s="307"/>
      <c r="AH290" s="307"/>
      <c r="AI290" s="307"/>
      <c r="AJ290" s="307"/>
      <c r="AK290" s="307"/>
      <c r="AL290" s="307"/>
      <c r="AM290" s="307"/>
      <c r="AN290" s="307"/>
      <c r="AO290" s="307"/>
      <c r="AP290" s="307"/>
      <c r="AQ290" s="307"/>
      <c r="AR290" s="307"/>
      <c r="AS290" s="307"/>
      <c r="AT290" s="307"/>
      <c r="AU290" s="307"/>
      <c r="AV290" s="294"/>
      <c r="AW290" s="294"/>
      <c r="AX290" s="294"/>
      <c r="AY290" s="294"/>
      <c r="AZ290" s="294"/>
      <c r="BA290" s="294"/>
      <c r="BB290" s="294"/>
      <c r="BC290" s="294"/>
      <c r="BD290" s="294"/>
      <c r="BE290" s="294"/>
      <c r="BF290" s="294"/>
      <c r="BG290" s="294"/>
      <c r="BH290" s="294"/>
      <c r="BI290" s="294"/>
      <c r="BJ290" s="294"/>
      <c r="BK290" s="294"/>
      <c r="BL290" s="294"/>
      <c r="BM290" s="294"/>
      <c r="BN290" s="294"/>
      <c r="BO290" s="294"/>
      <c r="BP290" s="294"/>
      <c r="BQ290" s="294"/>
      <c r="BR290" s="294"/>
      <c r="BS290" s="294"/>
      <c r="BT290" s="294"/>
      <c r="BU290" s="294"/>
      <c r="BV290" s="294"/>
      <c r="BW290" s="294"/>
    </row>
    <row r="291" spans="5:75" customFormat="1" ht="15.6" x14ac:dyDescent="0.3">
      <c r="E291" s="305"/>
      <c r="F291" s="305"/>
      <c r="G291" s="307"/>
      <c r="H291" s="307"/>
      <c r="I291" s="307"/>
      <c r="J291" s="307"/>
      <c r="K291" s="307"/>
      <c r="L291" s="307"/>
      <c r="M291" s="307"/>
      <c r="N291" s="307"/>
      <c r="O291" s="307"/>
      <c r="P291" s="307"/>
      <c r="Q291" s="307"/>
      <c r="R291" s="307"/>
      <c r="S291" s="307"/>
      <c r="T291" s="307"/>
      <c r="U291" s="307"/>
      <c r="V291" s="307"/>
      <c r="W291" s="307"/>
      <c r="X291" s="307"/>
      <c r="Y291" s="307"/>
      <c r="Z291" s="307"/>
      <c r="AA291" s="307"/>
      <c r="AB291" s="307"/>
      <c r="AC291" s="307"/>
      <c r="AD291" s="307"/>
      <c r="AE291" s="307"/>
      <c r="AF291" s="307"/>
      <c r="AG291" s="307"/>
      <c r="AH291" s="307"/>
      <c r="AI291" s="307"/>
      <c r="AJ291" s="307"/>
      <c r="AK291" s="307"/>
      <c r="AL291" s="307"/>
      <c r="AM291" s="307"/>
      <c r="AN291" s="307"/>
      <c r="AO291" s="307"/>
      <c r="AP291" s="307"/>
      <c r="AQ291" s="307"/>
      <c r="AR291" s="307"/>
      <c r="AS291" s="307"/>
      <c r="AT291" s="307"/>
      <c r="AU291" s="307"/>
      <c r="AV291" s="294"/>
      <c r="AW291" s="294"/>
      <c r="AX291" s="294"/>
      <c r="AY291" s="294"/>
      <c r="AZ291" s="294"/>
      <c r="BA291" s="294"/>
      <c r="BB291" s="294"/>
      <c r="BC291" s="294"/>
      <c r="BD291" s="294"/>
      <c r="BE291" s="294"/>
      <c r="BF291" s="294"/>
      <c r="BG291" s="294"/>
      <c r="BH291" s="294"/>
      <c r="BI291" s="294"/>
      <c r="BJ291" s="294"/>
      <c r="BK291" s="294"/>
      <c r="BL291" s="294"/>
      <c r="BM291" s="294"/>
      <c r="BN291" s="294"/>
      <c r="BO291" s="294"/>
      <c r="BP291" s="294"/>
      <c r="BQ291" s="294"/>
      <c r="BR291" s="294"/>
      <c r="BS291" s="294"/>
      <c r="BT291" s="294"/>
      <c r="BU291" s="294"/>
      <c r="BV291" s="294"/>
      <c r="BW291" s="294"/>
    </row>
    <row r="292" spans="5:75" customFormat="1" ht="15.6" x14ac:dyDescent="0.3">
      <c r="E292" s="305"/>
      <c r="F292" s="305"/>
      <c r="G292" s="307"/>
      <c r="H292" s="307"/>
      <c r="I292" s="307"/>
      <c r="J292" s="307"/>
      <c r="K292" s="307"/>
      <c r="L292" s="307"/>
      <c r="M292" s="307"/>
      <c r="N292" s="307"/>
      <c r="O292" s="307"/>
      <c r="P292" s="307"/>
      <c r="Q292" s="307"/>
      <c r="R292" s="307"/>
      <c r="S292" s="307"/>
      <c r="T292" s="307"/>
      <c r="U292" s="307"/>
      <c r="V292" s="307"/>
      <c r="W292" s="307"/>
      <c r="X292" s="307"/>
      <c r="Y292" s="307"/>
      <c r="Z292" s="307"/>
      <c r="AA292" s="307"/>
      <c r="AB292" s="307"/>
      <c r="AC292" s="307"/>
      <c r="AD292" s="307"/>
      <c r="AE292" s="307"/>
      <c r="AF292" s="307"/>
      <c r="AG292" s="307"/>
      <c r="AH292" s="307"/>
      <c r="AI292" s="307"/>
      <c r="AJ292" s="307"/>
      <c r="AK292" s="307"/>
      <c r="AL292" s="307"/>
      <c r="AM292" s="307"/>
      <c r="AN292" s="307"/>
      <c r="AO292" s="307"/>
      <c r="AP292" s="307"/>
      <c r="AQ292" s="307"/>
      <c r="AR292" s="307"/>
      <c r="AS292" s="307"/>
      <c r="AT292" s="307"/>
      <c r="AU292" s="307"/>
      <c r="AV292" s="294"/>
      <c r="AW292" s="294"/>
      <c r="AX292" s="294"/>
      <c r="AY292" s="294"/>
      <c r="AZ292" s="294"/>
      <c r="BA292" s="294"/>
      <c r="BB292" s="294"/>
      <c r="BC292" s="294"/>
      <c r="BD292" s="294"/>
      <c r="BE292" s="294"/>
      <c r="BF292" s="294"/>
      <c r="BG292" s="294"/>
      <c r="BH292" s="294"/>
      <c r="BI292" s="294"/>
      <c r="BJ292" s="294"/>
      <c r="BK292" s="294"/>
      <c r="BL292" s="294"/>
      <c r="BM292" s="294"/>
      <c r="BN292" s="294"/>
      <c r="BO292" s="294"/>
      <c r="BP292" s="294"/>
      <c r="BQ292" s="294"/>
      <c r="BR292" s="294"/>
      <c r="BS292" s="294"/>
      <c r="BT292" s="294"/>
      <c r="BU292" s="294"/>
      <c r="BV292" s="294"/>
      <c r="BW292" s="294"/>
    </row>
    <row r="293" spans="5:75" customFormat="1" ht="15.6" x14ac:dyDescent="0.3">
      <c r="E293" s="305"/>
      <c r="F293" s="305"/>
      <c r="G293" s="307"/>
      <c r="H293" s="307"/>
      <c r="I293" s="307"/>
      <c r="J293" s="307"/>
      <c r="K293" s="307"/>
      <c r="L293" s="307"/>
      <c r="M293" s="307"/>
      <c r="N293" s="307"/>
      <c r="O293" s="307"/>
      <c r="P293" s="307"/>
      <c r="Q293" s="307"/>
      <c r="R293" s="307"/>
      <c r="S293" s="307"/>
      <c r="T293" s="307"/>
      <c r="U293" s="307"/>
      <c r="V293" s="307"/>
      <c r="W293" s="307"/>
      <c r="X293" s="307"/>
      <c r="Y293" s="307"/>
      <c r="Z293" s="307"/>
      <c r="AA293" s="307"/>
      <c r="AB293" s="307"/>
      <c r="AC293" s="307"/>
      <c r="AD293" s="307"/>
      <c r="AE293" s="307"/>
      <c r="AF293" s="307"/>
      <c r="AG293" s="307"/>
      <c r="AH293" s="307"/>
      <c r="AI293" s="307"/>
      <c r="AJ293" s="307"/>
      <c r="AK293" s="307"/>
      <c r="AL293" s="307"/>
      <c r="AM293" s="307"/>
      <c r="AN293" s="307"/>
      <c r="AO293" s="307"/>
      <c r="AP293" s="307"/>
      <c r="AQ293" s="307"/>
      <c r="AR293" s="307"/>
      <c r="AS293" s="307"/>
      <c r="AT293" s="307"/>
      <c r="AU293" s="307"/>
      <c r="AV293" s="294"/>
      <c r="AW293" s="294"/>
      <c r="AX293" s="294"/>
      <c r="AY293" s="294"/>
      <c r="AZ293" s="294"/>
      <c r="BA293" s="294"/>
      <c r="BB293" s="294"/>
      <c r="BC293" s="294"/>
      <c r="BD293" s="294"/>
      <c r="BE293" s="294"/>
      <c r="BF293" s="294"/>
      <c r="BG293" s="294"/>
      <c r="BH293" s="294"/>
      <c r="BI293" s="294"/>
      <c r="BJ293" s="294"/>
      <c r="BK293" s="294"/>
      <c r="BL293" s="294"/>
      <c r="BM293" s="294"/>
      <c r="BN293" s="294"/>
      <c r="BO293" s="294"/>
      <c r="BP293" s="294"/>
      <c r="BQ293" s="294"/>
      <c r="BR293" s="294"/>
      <c r="BS293" s="294"/>
      <c r="BT293" s="294"/>
      <c r="BU293" s="294"/>
      <c r="BV293" s="294"/>
      <c r="BW293" s="294"/>
    </row>
    <row r="294" spans="5:75" customFormat="1" ht="15.6" x14ac:dyDescent="0.3">
      <c r="E294" s="305"/>
      <c r="F294" s="305"/>
      <c r="G294" s="307"/>
      <c r="H294" s="307"/>
      <c r="I294" s="307"/>
      <c r="J294" s="307"/>
      <c r="K294" s="307"/>
      <c r="L294" s="307"/>
      <c r="M294" s="307"/>
      <c r="N294" s="307"/>
      <c r="O294" s="307"/>
      <c r="P294" s="307"/>
      <c r="Q294" s="307"/>
      <c r="R294" s="307"/>
      <c r="S294" s="307"/>
      <c r="T294" s="307"/>
      <c r="U294" s="307"/>
      <c r="V294" s="307"/>
      <c r="W294" s="307"/>
      <c r="X294" s="307"/>
      <c r="Y294" s="307"/>
      <c r="Z294" s="307"/>
      <c r="AA294" s="307"/>
      <c r="AB294" s="307"/>
      <c r="AC294" s="307"/>
      <c r="AD294" s="307"/>
      <c r="AE294" s="307"/>
      <c r="AF294" s="307"/>
      <c r="AG294" s="307"/>
      <c r="AH294" s="307"/>
      <c r="AI294" s="307"/>
      <c r="AJ294" s="307"/>
      <c r="AK294" s="307"/>
      <c r="AL294" s="307"/>
      <c r="AM294" s="307"/>
      <c r="AN294" s="307"/>
      <c r="AO294" s="307"/>
      <c r="AP294" s="307"/>
      <c r="AQ294" s="307"/>
      <c r="AR294" s="307"/>
      <c r="AS294" s="307"/>
      <c r="AT294" s="307"/>
      <c r="AU294" s="307"/>
      <c r="AV294" s="294"/>
      <c r="AW294" s="294"/>
      <c r="AX294" s="294"/>
      <c r="AY294" s="294"/>
      <c r="AZ294" s="294"/>
      <c r="BA294" s="294"/>
      <c r="BB294" s="294"/>
      <c r="BC294" s="294"/>
      <c r="BD294" s="294"/>
      <c r="BE294" s="294"/>
      <c r="BF294" s="294"/>
      <c r="BG294" s="294"/>
      <c r="BH294" s="294"/>
      <c r="BI294" s="294"/>
      <c r="BJ294" s="294"/>
      <c r="BK294" s="294"/>
      <c r="BL294" s="294"/>
      <c r="BM294" s="294"/>
      <c r="BN294" s="294"/>
      <c r="BO294" s="294"/>
      <c r="BP294" s="294"/>
      <c r="BQ294" s="294"/>
      <c r="BR294" s="294"/>
      <c r="BS294" s="294"/>
      <c r="BT294" s="294"/>
      <c r="BU294" s="294"/>
      <c r="BV294" s="294"/>
      <c r="BW294" s="294"/>
    </row>
    <row r="295" spans="5:75" customFormat="1" ht="15.6" x14ac:dyDescent="0.3">
      <c r="E295" s="305"/>
      <c r="F295" s="305"/>
      <c r="G295" s="307"/>
      <c r="H295" s="307"/>
      <c r="I295" s="307"/>
      <c r="J295" s="307"/>
      <c r="K295" s="307"/>
      <c r="L295" s="307"/>
      <c r="M295" s="307"/>
      <c r="N295" s="307"/>
      <c r="O295" s="307"/>
      <c r="P295" s="307"/>
      <c r="Q295" s="307"/>
      <c r="R295" s="307"/>
      <c r="S295" s="307"/>
      <c r="T295" s="307"/>
      <c r="U295" s="307"/>
      <c r="V295" s="307"/>
      <c r="W295" s="307"/>
      <c r="X295" s="307"/>
      <c r="Y295" s="307"/>
      <c r="Z295" s="307"/>
      <c r="AA295" s="307"/>
      <c r="AB295" s="307"/>
      <c r="AC295" s="307"/>
      <c r="AD295" s="307"/>
      <c r="AE295" s="307"/>
      <c r="AF295" s="307"/>
      <c r="AG295" s="307"/>
      <c r="AH295" s="307"/>
      <c r="AI295" s="307"/>
      <c r="AJ295" s="307"/>
      <c r="AK295" s="307"/>
      <c r="AL295" s="307"/>
      <c r="AM295" s="307"/>
      <c r="AN295" s="307"/>
      <c r="AO295" s="307"/>
      <c r="AP295" s="307"/>
      <c r="AQ295" s="307"/>
      <c r="AR295" s="307"/>
      <c r="AS295" s="307"/>
      <c r="AT295" s="307"/>
      <c r="AU295" s="307"/>
      <c r="AV295" s="294"/>
      <c r="AW295" s="294"/>
      <c r="AX295" s="294"/>
      <c r="AY295" s="294"/>
      <c r="AZ295" s="294"/>
      <c r="BA295" s="294"/>
      <c r="BB295" s="294"/>
      <c r="BC295" s="294"/>
      <c r="BD295" s="294"/>
      <c r="BE295" s="294"/>
      <c r="BF295" s="294"/>
      <c r="BG295" s="294"/>
      <c r="BH295" s="294"/>
      <c r="BI295" s="294"/>
      <c r="BJ295" s="294"/>
      <c r="BK295" s="294"/>
      <c r="BL295" s="294"/>
      <c r="BM295" s="294"/>
      <c r="BN295" s="294"/>
      <c r="BO295" s="294"/>
      <c r="BP295" s="294"/>
      <c r="BQ295" s="294"/>
      <c r="BR295" s="294"/>
      <c r="BS295" s="294"/>
      <c r="BT295" s="294"/>
      <c r="BU295" s="294"/>
      <c r="BV295" s="294"/>
      <c r="BW295" s="294"/>
    </row>
    <row r="296" spans="5:75" customFormat="1" ht="15.6" x14ac:dyDescent="0.3">
      <c r="E296" s="305"/>
      <c r="F296" s="305"/>
      <c r="G296" s="307"/>
      <c r="H296" s="307"/>
      <c r="I296" s="307"/>
      <c r="J296" s="307"/>
      <c r="K296" s="307"/>
      <c r="L296" s="307"/>
      <c r="M296" s="307"/>
      <c r="N296" s="307"/>
      <c r="O296" s="307"/>
      <c r="P296" s="307"/>
      <c r="Q296" s="307"/>
      <c r="R296" s="307"/>
      <c r="S296" s="307"/>
      <c r="T296" s="307"/>
      <c r="U296" s="307"/>
      <c r="V296" s="307"/>
      <c r="W296" s="307"/>
      <c r="X296" s="307"/>
      <c r="Y296" s="307"/>
      <c r="Z296" s="307"/>
      <c r="AA296" s="307"/>
      <c r="AB296" s="307"/>
      <c r="AC296" s="307"/>
      <c r="AD296" s="307"/>
      <c r="AE296" s="307"/>
      <c r="AF296" s="307"/>
      <c r="AG296" s="307"/>
      <c r="AH296" s="307"/>
      <c r="AI296" s="307"/>
      <c r="AJ296" s="307"/>
      <c r="AK296" s="307"/>
      <c r="AL296" s="307"/>
      <c r="AM296" s="307"/>
      <c r="AN296" s="307"/>
      <c r="AO296" s="307"/>
      <c r="AP296" s="307"/>
      <c r="AQ296" s="307"/>
      <c r="AR296" s="307"/>
      <c r="AS296" s="307"/>
      <c r="AT296" s="307"/>
      <c r="AU296" s="307"/>
      <c r="AV296" s="294"/>
      <c r="AW296" s="294"/>
      <c r="AX296" s="294"/>
      <c r="AY296" s="294"/>
      <c r="AZ296" s="294"/>
      <c r="BA296" s="294"/>
      <c r="BB296" s="294"/>
      <c r="BC296" s="294"/>
      <c r="BD296" s="294"/>
      <c r="BE296" s="294"/>
      <c r="BF296" s="294"/>
      <c r="BG296" s="294"/>
      <c r="BH296" s="294"/>
      <c r="BI296" s="294"/>
      <c r="BJ296" s="294"/>
      <c r="BK296" s="294"/>
      <c r="BL296" s="294"/>
      <c r="BM296" s="294"/>
      <c r="BN296" s="294"/>
      <c r="BO296" s="294"/>
      <c r="BP296" s="294"/>
      <c r="BQ296" s="294"/>
      <c r="BR296" s="294"/>
      <c r="BS296" s="294"/>
      <c r="BT296" s="294"/>
      <c r="BU296" s="294"/>
      <c r="BV296" s="294"/>
      <c r="BW296" s="294"/>
    </row>
    <row r="297" spans="5:75" customFormat="1" ht="15.6" x14ac:dyDescent="0.3">
      <c r="E297" s="305"/>
      <c r="F297" s="305"/>
      <c r="G297" s="307"/>
      <c r="H297" s="307"/>
      <c r="I297" s="307"/>
      <c r="J297" s="307"/>
      <c r="K297" s="307"/>
      <c r="L297" s="307"/>
      <c r="M297" s="307"/>
      <c r="N297" s="307"/>
      <c r="O297" s="307"/>
      <c r="P297" s="307"/>
      <c r="Q297" s="307"/>
      <c r="R297" s="307"/>
      <c r="S297" s="307"/>
      <c r="T297" s="307"/>
      <c r="U297" s="307"/>
      <c r="V297" s="307"/>
      <c r="W297" s="307"/>
      <c r="X297" s="307"/>
      <c r="Y297" s="307"/>
      <c r="Z297" s="307"/>
      <c r="AA297" s="307"/>
      <c r="AB297" s="307"/>
      <c r="AC297" s="307"/>
      <c r="AD297" s="307"/>
      <c r="AE297" s="307"/>
      <c r="AF297" s="307"/>
      <c r="AG297" s="307"/>
      <c r="AH297" s="307"/>
      <c r="AI297" s="307"/>
      <c r="AJ297" s="307"/>
      <c r="AK297" s="307"/>
      <c r="AL297" s="307"/>
      <c r="AM297" s="307"/>
      <c r="AN297" s="307"/>
      <c r="AO297" s="307"/>
      <c r="AP297" s="307"/>
      <c r="AQ297" s="307"/>
      <c r="AR297" s="307"/>
      <c r="AS297" s="307"/>
      <c r="AT297" s="307"/>
      <c r="AU297" s="307"/>
      <c r="AV297" s="294"/>
      <c r="AW297" s="294"/>
      <c r="AX297" s="294"/>
      <c r="AY297" s="294"/>
      <c r="AZ297" s="294"/>
      <c r="BA297" s="294"/>
      <c r="BB297" s="294"/>
      <c r="BC297" s="294"/>
      <c r="BD297" s="294"/>
      <c r="BE297" s="294"/>
      <c r="BF297" s="294"/>
      <c r="BG297" s="294"/>
      <c r="BH297" s="294"/>
      <c r="BI297" s="294"/>
      <c r="BJ297" s="294"/>
      <c r="BK297" s="294"/>
      <c r="BL297" s="294"/>
      <c r="BM297" s="294"/>
      <c r="BN297" s="294"/>
      <c r="BO297" s="294"/>
      <c r="BP297" s="294"/>
      <c r="BQ297" s="294"/>
      <c r="BR297" s="294"/>
      <c r="BS297" s="294"/>
      <c r="BT297" s="294"/>
      <c r="BU297" s="294"/>
      <c r="BV297" s="294"/>
      <c r="BW297" s="294"/>
    </row>
    <row r="298" spans="5:75" customFormat="1" ht="15.6" x14ac:dyDescent="0.3">
      <c r="E298" s="305"/>
      <c r="F298" s="305"/>
      <c r="G298" s="307"/>
      <c r="H298" s="307"/>
      <c r="I298" s="307"/>
      <c r="J298" s="307"/>
      <c r="K298" s="307"/>
      <c r="L298" s="307"/>
      <c r="M298" s="307"/>
      <c r="N298" s="307"/>
      <c r="O298" s="307"/>
      <c r="P298" s="307"/>
      <c r="Q298" s="307"/>
      <c r="R298" s="307"/>
      <c r="S298" s="307"/>
      <c r="T298" s="307"/>
      <c r="U298" s="307"/>
      <c r="V298" s="307"/>
      <c r="W298" s="307"/>
      <c r="X298" s="307"/>
      <c r="Y298" s="307"/>
      <c r="Z298" s="307"/>
      <c r="AA298" s="307"/>
      <c r="AB298" s="307"/>
      <c r="AC298" s="307"/>
      <c r="AD298" s="307"/>
      <c r="AE298" s="307"/>
      <c r="AF298" s="307"/>
      <c r="AG298" s="307"/>
      <c r="AH298" s="307"/>
      <c r="AI298" s="307"/>
      <c r="AJ298" s="307"/>
      <c r="AK298" s="307"/>
      <c r="AL298" s="307"/>
      <c r="AM298" s="307"/>
      <c r="AN298" s="307"/>
      <c r="AO298" s="307"/>
      <c r="AP298" s="307"/>
      <c r="AQ298" s="307"/>
      <c r="AR298" s="307"/>
      <c r="AS298" s="307"/>
      <c r="AT298" s="307"/>
      <c r="AU298" s="307"/>
      <c r="AV298" s="294"/>
      <c r="AW298" s="294"/>
      <c r="AX298" s="294"/>
      <c r="AY298" s="294"/>
      <c r="AZ298" s="294"/>
      <c r="BA298" s="294"/>
      <c r="BB298" s="294"/>
      <c r="BC298" s="294"/>
      <c r="BD298" s="294"/>
      <c r="BE298" s="294"/>
      <c r="BF298" s="294"/>
      <c r="BG298" s="294"/>
      <c r="BH298" s="294"/>
      <c r="BI298" s="294"/>
      <c r="BJ298" s="294"/>
      <c r="BK298" s="294"/>
      <c r="BL298" s="294"/>
      <c r="BM298" s="294"/>
      <c r="BN298" s="294"/>
      <c r="BO298" s="294"/>
      <c r="BP298" s="294"/>
      <c r="BQ298" s="294"/>
      <c r="BR298" s="294"/>
      <c r="BS298" s="294"/>
      <c r="BT298" s="294"/>
      <c r="BU298" s="294"/>
      <c r="BV298" s="294"/>
      <c r="BW298" s="294"/>
    </row>
    <row r="299" spans="5:75" customFormat="1" ht="15.6" x14ac:dyDescent="0.3">
      <c r="E299" s="305"/>
      <c r="F299" s="305"/>
      <c r="G299" s="307"/>
      <c r="H299" s="307"/>
      <c r="I299" s="307"/>
      <c r="J299" s="307"/>
      <c r="K299" s="307"/>
      <c r="L299" s="307"/>
      <c r="M299" s="307"/>
      <c r="N299" s="307"/>
      <c r="O299" s="307"/>
      <c r="P299" s="307"/>
      <c r="Q299" s="307"/>
      <c r="R299" s="307"/>
      <c r="S299" s="307"/>
      <c r="T299" s="307"/>
      <c r="U299" s="307"/>
      <c r="V299" s="307"/>
      <c r="W299" s="307"/>
      <c r="X299" s="307"/>
      <c r="Y299" s="307"/>
      <c r="Z299" s="307"/>
      <c r="AA299" s="307"/>
      <c r="AB299" s="307"/>
      <c r="AC299" s="307"/>
      <c r="AD299" s="307"/>
      <c r="AE299" s="307"/>
      <c r="AF299" s="307"/>
      <c r="AG299" s="307"/>
      <c r="AH299" s="307"/>
      <c r="AI299" s="307"/>
      <c r="AJ299" s="307"/>
      <c r="AK299" s="307"/>
      <c r="AL299" s="307"/>
      <c r="AM299" s="307"/>
      <c r="AN299" s="307"/>
      <c r="AO299" s="307"/>
      <c r="AP299" s="307"/>
      <c r="AQ299" s="307"/>
      <c r="AR299" s="307"/>
      <c r="AS299" s="307"/>
      <c r="AT299" s="307"/>
      <c r="AU299" s="307"/>
      <c r="AV299" s="294"/>
      <c r="AW299" s="294"/>
      <c r="AX299" s="294"/>
      <c r="AY299" s="294"/>
      <c r="AZ299" s="294"/>
      <c r="BA299" s="294"/>
      <c r="BB299" s="294"/>
      <c r="BC299" s="294"/>
      <c r="BD299" s="294"/>
      <c r="BE299" s="294"/>
      <c r="BF299" s="294"/>
      <c r="BG299" s="294"/>
      <c r="BH299" s="294"/>
      <c r="BI299" s="294"/>
      <c r="BJ299" s="294"/>
      <c r="BK299" s="294"/>
      <c r="BL299" s="294"/>
      <c r="BM299" s="294"/>
      <c r="BN299" s="294"/>
      <c r="BO299" s="294"/>
      <c r="BP299" s="294"/>
      <c r="BQ299" s="294"/>
      <c r="BR299" s="294"/>
      <c r="BS299" s="294"/>
      <c r="BT299" s="294"/>
      <c r="BU299" s="294"/>
      <c r="BV299" s="294"/>
      <c r="BW299" s="294"/>
    </row>
    <row r="300" spans="5:75" customFormat="1" ht="15.6" x14ac:dyDescent="0.3">
      <c r="E300" s="305"/>
      <c r="F300" s="305"/>
      <c r="G300" s="307"/>
      <c r="H300" s="307"/>
      <c r="I300" s="307"/>
      <c r="J300" s="307"/>
      <c r="K300" s="307"/>
      <c r="L300" s="307"/>
      <c r="M300" s="307"/>
      <c r="N300" s="307"/>
      <c r="O300" s="307"/>
      <c r="P300" s="307"/>
      <c r="Q300" s="307"/>
      <c r="R300" s="307"/>
      <c r="S300" s="307"/>
      <c r="T300" s="307"/>
      <c r="U300" s="307"/>
      <c r="V300" s="307"/>
      <c r="W300" s="307"/>
      <c r="X300" s="307"/>
      <c r="Y300" s="307"/>
      <c r="Z300" s="307"/>
      <c r="AA300" s="307"/>
      <c r="AB300" s="307"/>
      <c r="AC300" s="307"/>
      <c r="AD300" s="307"/>
      <c r="AE300" s="307"/>
      <c r="AF300" s="307"/>
      <c r="AG300" s="307"/>
      <c r="AH300" s="307"/>
      <c r="AI300" s="307"/>
      <c r="AJ300" s="307"/>
      <c r="AK300" s="307"/>
      <c r="AL300" s="307"/>
      <c r="AM300" s="307"/>
      <c r="AN300" s="307"/>
      <c r="AO300" s="307"/>
      <c r="AP300" s="307"/>
      <c r="AQ300" s="307"/>
      <c r="AR300" s="307"/>
      <c r="AS300" s="307"/>
      <c r="AT300" s="307"/>
      <c r="AU300" s="307"/>
      <c r="AV300" s="294"/>
      <c r="AW300" s="294"/>
      <c r="AX300" s="294"/>
      <c r="AY300" s="294"/>
      <c r="AZ300" s="294"/>
      <c r="BA300" s="294"/>
      <c r="BB300" s="294"/>
      <c r="BC300" s="294"/>
      <c r="BD300" s="294"/>
      <c r="BE300" s="294"/>
      <c r="BF300" s="294"/>
      <c r="BG300" s="294"/>
      <c r="BH300" s="294"/>
      <c r="BI300" s="294"/>
      <c r="BJ300" s="294"/>
      <c r="BK300" s="294"/>
      <c r="BL300" s="294"/>
      <c r="BM300" s="294"/>
      <c r="BN300" s="294"/>
      <c r="BO300" s="294"/>
      <c r="BP300" s="294"/>
      <c r="BQ300" s="294"/>
      <c r="BR300" s="294"/>
      <c r="BS300" s="294"/>
      <c r="BT300" s="294"/>
      <c r="BU300" s="294"/>
      <c r="BV300" s="294"/>
      <c r="BW300" s="294"/>
    </row>
    <row r="301" spans="5:75" customFormat="1" ht="15.6" x14ac:dyDescent="0.3">
      <c r="E301" s="305"/>
      <c r="F301" s="305"/>
      <c r="G301" s="307"/>
      <c r="H301" s="307"/>
      <c r="I301" s="307"/>
      <c r="J301" s="307"/>
      <c r="K301" s="307"/>
      <c r="L301" s="307"/>
      <c r="M301" s="307"/>
      <c r="N301" s="307"/>
      <c r="O301" s="307"/>
      <c r="P301" s="307"/>
      <c r="Q301" s="307"/>
      <c r="R301" s="307"/>
      <c r="S301" s="307"/>
      <c r="T301" s="307"/>
      <c r="U301" s="307"/>
      <c r="V301" s="307"/>
      <c r="W301" s="307"/>
      <c r="X301" s="307"/>
      <c r="Y301" s="307"/>
      <c r="Z301" s="307"/>
      <c r="AA301" s="307"/>
      <c r="AB301" s="307"/>
      <c r="AC301" s="307"/>
      <c r="AD301" s="307"/>
      <c r="AE301" s="307"/>
      <c r="AF301" s="307"/>
      <c r="AG301" s="307"/>
      <c r="AH301" s="307"/>
      <c r="AI301" s="307"/>
      <c r="AJ301" s="307"/>
      <c r="AK301" s="307"/>
      <c r="AL301" s="307"/>
      <c r="AM301" s="307"/>
      <c r="AN301" s="307"/>
      <c r="AO301" s="307"/>
      <c r="AP301" s="307"/>
      <c r="AQ301" s="307"/>
      <c r="AR301" s="307"/>
      <c r="AS301" s="307"/>
      <c r="AT301" s="307"/>
      <c r="AU301" s="307"/>
      <c r="AV301" s="294"/>
      <c r="AW301" s="294"/>
      <c r="AX301" s="294"/>
      <c r="AY301" s="294"/>
      <c r="AZ301" s="294"/>
      <c r="BA301" s="294"/>
      <c r="BB301" s="294"/>
      <c r="BC301" s="294"/>
      <c r="BD301" s="294"/>
      <c r="BE301" s="294"/>
      <c r="BF301" s="294"/>
      <c r="BG301" s="294"/>
      <c r="BH301" s="294"/>
      <c r="BI301" s="294"/>
      <c r="BJ301" s="294"/>
      <c r="BK301" s="294"/>
      <c r="BL301" s="294"/>
      <c r="BM301" s="294"/>
      <c r="BN301" s="294"/>
      <c r="BO301" s="294"/>
      <c r="BP301" s="294"/>
      <c r="BQ301" s="294"/>
      <c r="BR301" s="294"/>
      <c r="BS301" s="294"/>
      <c r="BT301" s="294"/>
      <c r="BU301" s="294"/>
      <c r="BV301" s="294"/>
      <c r="BW301" s="294"/>
    </row>
    <row r="302" spans="5:75" customFormat="1" ht="15.6" x14ac:dyDescent="0.3">
      <c r="E302" s="305"/>
      <c r="F302" s="305"/>
      <c r="G302" s="307"/>
      <c r="H302" s="307"/>
      <c r="I302" s="307"/>
      <c r="J302" s="307"/>
      <c r="K302" s="307"/>
      <c r="L302" s="307"/>
      <c r="M302" s="307"/>
      <c r="N302" s="307"/>
      <c r="O302" s="307"/>
      <c r="P302" s="307"/>
      <c r="Q302" s="307"/>
      <c r="R302" s="307"/>
      <c r="S302" s="307"/>
      <c r="T302" s="307"/>
      <c r="U302" s="307"/>
      <c r="V302" s="307"/>
      <c r="W302" s="307"/>
      <c r="X302" s="307"/>
      <c r="Y302" s="307"/>
      <c r="Z302" s="307"/>
      <c r="AA302" s="307"/>
      <c r="AB302" s="307"/>
      <c r="AC302" s="307"/>
      <c r="AD302" s="307"/>
      <c r="AE302" s="307"/>
      <c r="AF302" s="307"/>
      <c r="AG302" s="307"/>
      <c r="AH302" s="307"/>
      <c r="AI302" s="307"/>
      <c r="AJ302" s="307"/>
      <c r="AK302" s="307"/>
      <c r="AL302" s="307"/>
      <c r="AM302" s="307"/>
      <c r="AN302" s="307"/>
      <c r="AO302" s="307"/>
      <c r="AP302" s="307"/>
      <c r="AQ302" s="307"/>
      <c r="AR302" s="307"/>
      <c r="AS302" s="307"/>
      <c r="AT302" s="307"/>
      <c r="AU302" s="307"/>
      <c r="AV302" s="294"/>
      <c r="AW302" s="294"/>
      <c r="AX302" s="294"/>
      <c r="AY302" s="294"/>
      <c r="AZ302" s="294"/>
      <c r="BA302" s="294"/>
      <c r="BB302" s="294"/>
      <c r="BC302" s="294"/>
      <c r="BD302" s="294"/>
      <c r="BE302" s="294"/>
      <c r="BF302" s="294"/>
      <c r="BG302" s="294"/>
      <c r="BH302" s="294"/>
      <c r="BI302" s="294"/>
      <c r="BJ302" s="294"/>
      <c r="BK302" s="294"/>
      <c r="BL302" s="294"/>
      <c r="BM302" s="294"/>
      <c r="BN302" s="294"/>
      <c r="BO302" s="294"/>
      <c r="BP302" s="294"/>
      <c r="BQ302" s="294"/>
      <c r="BR302" s="294"/>
      <c r="BS302" s="294"/>
      <c r="BT302" s="294"/>
      <c r="BU302" s="294"/>
      <c r="BV302" s="294"/>
      <c r="BW302" s="294"/>
    </row>
    <row r="303" spans="5:75" customFormat="1" ht="15.6" x14ac:dyDescent="0.3">
      <c r="E303" s="305"/>
      <c r="F303" s="305"/>
      <c r="G303" s="307"/>
      <c r="H303" s="307"/>
      <c r="I303" s="307"/>
      <c r="J303" s="307"/>
      <c r="K303" s="307"/>
      <c r="L303" s="307"/>
      <c r="M303" s="307"/>
      <c r="N303" s="307"/>
      <c r="O303" s="307"/>
      <c r="P303" s="307"/>
      <c r="Q303" s="307"/>
      <c r="R303" s="307"/>
      <c r="S303" s="307"/>
      <c r="T303" s="307"/>
      <c r="U303" s="307"/>
      <c r="V303" s="307"/>
      <c r="W303" s="307"/>
      <c r="X303" s="307"/>
      <c r="Y303" s="307"/>
      <c r="Z303" s="307"/>
      <c r="AA303" s="307"/>
      <c r="AB303" s="307"/>
      <c r="AC303" s="307"/>
      <c r="AD303" s="307"/>
      <c r="AE303" s="307"/>
      <c r="AF303" s="307"/>
      <c r="AG303" s="307"/>
      <c r="AH303" s="307"/>
      <c r="AI303" s="307"/>
      <c r="AJ303" s="307"/>
      <c r="AK303" s="307"/>
      <c r="AL303" s="307"/>
      <c r="AM303" s="307"/>
      <c r="AN303" s="307"/>
      <c r="AO303" s="307"/>
      <c r="AP303" s="307"/>
      <c r="AQ303" s="307"/>
      <c r="AR303" s="307"/>
      <c r="AS303" s="307"/>
      <c r="AT303" s="307"/>
      <c r="AU303" s="307"/>
      <c r="AV303" s="294"/>
      <c r="AW303" s="294"/>
      <c r="AX303" s="294"/>
      <c r="AY303" s="294"/>
      <c r="AZ303" s="294"/>
      <c r="BA303" s="294"/>
      <c r="BB303" s="294"/>
      <c r="BC303" s="294"/>
      <c r="BD303" s="294"/>
      <c r="BE303" s="294"/>
      <c r="BF303" s="294"/>
      <c r="BG303" s="294"/>
      <c r="BH303" s="294"/>
      <c r="BI303" s="294"/>
      <c r="BJ303" s="294"/>
      <c r="BK303" s="294"/>
      <c r="BL303" s="294"/>
      <c r="BM303" s="294"/>
      <c r="BN303" s="294"/>
      <c r="BO303" s="294"/>
      <c r="BP303" s="294"/>
      <c r="BQ303" s="294"/>
      <c r="BR303" s="294"/>
      <c r="BS303" s="294"/>
      <c r="BT303" s="294"/>
      <c r="BU303" s="294"/>
      <c r="BV303" s="294"/>
      <c r="BW303" s="294"/>
    </row>
    <row r="304" spans="5:75" customFormat="1" ht="15.6" x14ac:dyDescent="0.3">
      <c r="E304" s="305"/>
      <c r="F304" s="305"/>
      <c r="G304" s="307"/>
      <c r="H304" s="307"/>
      <c r="I304" s="307"/>
      <c r="J304" s="307"/>
      <c r="K304" s="307"/>
      <c r="L304" s="307"/>
      <c r="M304" s="307"/>
      <c r="N304" s="307"/>
      <c r="O304" s="307"/>
      <c r="P304" s="307"/>
      <c r="Q304" s="307"/>
      <c r="R304" s="307"/>
      <c r="S304" s="307"/>
      <c r="T304" s="307"/>
      <c r="U304" s="307"/>
      <c r="V304" s="307"/>
      <c r="W304" s="307"/>
      <c r="X304" s="307"/>
      <c r="Y304" s="307"/>
      <c r="Z304" s="307"/>
      <c r="AA304" s="307"/>
      <c r="AB304" s="307"/>
      <c r="AC304" s="307"/>
      <c r="AD304" s="307"/>
      <c r="AE304" s="307"/>
      <c r="AF304" s="307"/>
      <c r="AG304" s="307"/>
      <c r="AH304" s="307"/>
      <c r="AI304" s="307"/>
      <c r="AJ304" s="307"/>
      <c r="AK304" s="307"/>
      <c r="AL304" s="307"/>
      <c r="AM304" s="307"/>
      <c r="AN304" s="307"/>
      <c r="AO304" s="307"/>
      <c r="AP304" s="307"/>
      <c r="AQ304" s="307"/>
      <c r="AR304" s="307"/>
      <c r="AS304" s="307"/>
      <c r="AT304" s="307"/>
      <c r="AU304" s="307"/>
      <c r="AV304" s="294"/>
      <c r="AW304" s="294"/>
      <c r="AX304" s="294"/>
      <c r="AY304" s="294"/>
      <c r="AZ304" s="294"/>
      <c r="BA304" s="294"/>
      <c r="BB304" s="294"/>
      <c r="BC304" s="294"/>
      <c r="BD304" s="294"/>
      <c r="BE304" s="294"/>
      <c r="BF304" s="294"/>
      <c r="BG304" s="294"/>
      <c r="BH304" s="294"/>
      <c r="BI304" s="294"/>
      <c r="BJ304" s="294"/>
      <c r="BK304" s="294"/>
      <c r="BL304" s="294"/>
      <c r="BM304" s="294"/>
      <c r="BN304" s="294"/>
      <c r="BO304" s="294"/>
      <c r="BP304" s="294"/>
      <c r="BQ304" s="294"/>
      <c r="BR304" s="294"/>
      <c r="BS304" s="294"/>
      <c r="BT304" s="294"/>
      <c r="BU304" s="294"/>
      <c r="BV304" s="294"/>
      <c r="BW304" s="294"/>
    </row>
    <row r="305" spans="5:75" customFormat="1" ht="15.6" x14ac:dyDescent="0.3">
      <c r="E305" s="305"/>
      <c r="F305" s="305"/>
      <c r="G305" s="307"/>
      <c r="H305" s="307"/>
      <c r="I305" s="307"/>
      <c r="J305" s="307"/>
      <c r="K305" s="307"/>
      <c r="L305" s="307"/>
      <c r="M305" s="307"/>
      <c r="N305" s="307"/>
      <c r="O305" s="307"/>
      <c r="P305" s="307"/>
      <c r="Q305" s="307"/>
      <c r="R305" s="307"/>
      <c r="S305" s="307"/>
      <c r="T305" s="307"/>
      <c r="U305" s="307"/>
      <c r="V305" s="307"/>
      <c r="W305" s="307"/>
      <c r="X305" s="307"/>
      <c r="Y305" s="307"/>
      <c r="Z305" s="307"/>
      <c r="AA305" s="307"/>
      <c r="AB305" s="307"/>
      <c r="AC305" s="307"/>
      <c r="AD305" s="307"/>
      <c r="AE305" s="307"/>
      <c r="AF305" s="307"/>
      <c r="AG305" s="307"/>
      <c r="AH305" s="307"/>
      <c r="AI305" s="307"/>
      <c r="AJ305" s="307"/>
      <c r="AK305" s="307"/>
      <c r="AL305" s="307"/>
      <c r="AM305" s="307"/>
      <c r="AN305" s="307"/>
      <c r="AO305" s="307"/>
      <c r="AP305" s="307"/>
      <c r="AQ305" s="307"/>
      <c r="AR305" s="307"/>
      <c r="AS305" s="307"/>
      <c r="AT305" s="307"/>
      <c r="AU305" s="307"/>
      <c r="AV305" s="294"/>
      <c r="AW305" s="294"/>
      <c r="AX305" s="294"/>
      <c r="AY305" s="294"/>
      <c r="AZ305" s="294"/>
      <c r="BA305" s="294"/>
      <c r="BB305" s="294"/>
      <c r="BC305" s="294"/>
      <c r="BD305" s="294"/>
      <c r="BE305" s="294"/>
      <c r="BF305" s="294"/>
      <c r="BG305" s="294"/>
      <c r="BH305" s="294"/>
      <c r="BI305" s="294"/>
      <c r="BJ305" s="294"/>
      <c r="BK305" s="294"/>
      <c r="BL305" s="294"/>
      <c r="BM305" s="294"/>
      <c r="BN305" s="294"/>
      <c r="BO305" s="294"/>
      <c r="BP305" s="294"/>
      <c r="BQ305" s="294"/>
      <c r="BR305" s="294"/>
      <c r="BS305" s="294"/>
      <c r="BT305" s="294"/>
      <c r="BU305" s="294"/>
      <c r="BV305" s="294"/>
      <c r="BW305" s="294"/>
    </row>
    <row r="306" spans="5:75" customFormat="1" ht="15.6" x14ac:dyDescent="0.3">
      <c r="E306" s="305"/>
      <c r="F306" s="305"/>
      <c r="G306" s="307"/>
      <c r="H306" s="307"/>
      <c r="I306" s="307"/>
      <c r="J306" s="307"/>
      <c r="K306" s="307"/>
      <c r="L306" s="307"/>
      <c r="M306" s="307"/>
      <c r="N306" s="307"/>
      <c r="O306" s="307"/>
      <c r="P306" s="307"/>
      <c r="Q306" s="307"/>
      <c r="R306" s="307"/>
      <c r="S306" s="307"/>
      <c r="T306" s="307"/>
      <c r="U306" s="307"/>
      <c r="V306" s="307"/>
      <c r="W306" s="307"/>
      <c r="X306" s="307"/>
      <c r="Y306" s="307"/>
      <c r="Z306" s="307"/>
      <c r="AA306" s="307"/>
      <c r="AB306" s="307"/>
      <c r="AC306" s="307"/>
      <c r="AD306" s="307"/>
      <c r="AE306" s="307"/>
      <c r="AF306" s="307"/>
      <c r="AG306" s="307"/>
      <c r="AH306" s="307"/>
      <c r="AI306" s="307"/>
      <c r="AJ306" s="307"/>
      <c r="AK306" s="307"/>
      <c r="AL306" s="307"/>
      <c r="AM306" s="307"/>
      <c r="AN306" s="307"/>
      <c r="AO306" s="307"/>
      <c r="AP306" s="307"/>
      <c r="AQ306" s="307"/>
      <c r="AR306" s="307"/>
      <c r="AS306" s="307"/>
      <c r="AT306" s="307"/>
      <c r="AU306" s="307"/>
      <c r="AV306" s="294"/>
      <c r="AW306" s="294"/>
      <c r="AX306" s="294"/>
      <c r="AY306" s="294"/>
      <c r="AZ306" s="294"/>
      <c r="BA306" s="294"/>
      <c r="BB306" s="294"/>
      <c r="BC306" s="294"/>
      <c r="BD306" s="294"/>
      <c r="BE306" s="294"/>
      <c r="BF306" s="294"/>
      <c r="BG306" s="294"/>
      <c r="BH306" s="294"/>
      <c r="BI306" s="294"/>
      <c r="BJ306" s="294"/>
      <c r="BK306" s="294"/>
      <c r="BL306" s="294"/>
      <c r="BM306" s="294"/>
      <c r="BN306" s="294"/>
      <c r="BO306" s="294"/>
      <c r="BP306" s="294"/>
      <c r="BQ306" s="294"/>
      <c r="BR306" s="294"/>
      <c r="BS306" s="294"/>
      <c r="BT306" s="294"/>
      <c r="BU306" s="294"/>
      <c r="BV306" s="294"/>
      <c r="BW306" s="294"/>
    </row>
    <row r="307" spans="5:75" customFormat="1" ht="15.6" x14ac:dyDescent="0.3">
      <c r="E307" s="305"/>
      <c r="F307" s="305"/>
      <c r="G307" s="307"/>
      <c r="H307" s="307"/>
      <c r="I307" s="307"/>
      <c r="J307" s="307"/>
      <c r="K307" s="307"/>
      <c r="L307" s="307"/>
      <c r="M307" s="307"/>
      <c r="N307" s="307"/>
      <c r="O307" s="307"/>
      <c r="P307" s="307"/>
      <c r="Q307" s="307"/>
      <c r="R307" s="307"/>
      <c r="S307" s="307"/>
      <c r="T307" s="307"/>
      <c r="U307" s="307"/>
      <c r="V307" s="307"/>
      <c r="W307" s="307"/>
      <c r="X307" s="307"/>
      <c r="Y307" s="307"/>
      <c r="Z307" s="307"/>
      <c r="AA307" s="307"/>
      <c r="AB307" s="307"/>
      <c r="AC307" s="307"/>
      <c r="AD307" s="307"/>
      <c r="AE307" s="307"/>
      <c r="AF307" s="307"/>
      <c r="AG307" s="307"/>
      <c r="AH307" s="307"/>
      <c r="AI307" s="307"/>
      <c r="AJ307" s="307"/>
      <c r="AK307" s="307"/>
      <c r="AL307" s="307"/>
      <c r="AM307" s="307"/>
      <c r="AN307" s="307"/>
      <c r="AO307" s="307"/>
      <c r="AP307" s="307"/>
      <c r="AQ307" s="307"/>
      <c r="AR307" s="307"/>
      <c r="AS307" s="307"/>
      <c r="AT307" s="307"/>
      <c r="AU307" s="307"/>
      <c r="AV307" s="294"/>
      <c r="AW307" s="294"/>
      <c r="AX307" s="294"/>
      <c r="AY307" s="294"/>
      <c r="AZ307" s="294"/>
      <c r="BA307" s="294"/>
      <c r="BB307" s="294"/>
      <c r="BC307" s="294"/>
      <c r="BD307" s="294"/>
      <c r="BE307" s="294"/>
      <c r="BF307" s="294"/>
      <c r="BG307" s="294"/>
      <c r="BH307" s="294"/>
      <c r="BI307" s="294"/>
      <c r="BJ307" s="294"/>
      <c r="BK307" s="294"/>
      <c r="BL307" s="294"/>
      <c r="BM307" s="294"/>
      <c r="BN307" s="294"/>
      <c r="BO307" s="294"/>
      <c r="BP307" s="294"/>
      <c r="BQ307" s="294"/>
      <c r="BR307" s="294"/>
      <c r="BS307" s="294"/>
      <c r="BT307" s="294"/>
      <c r="BU307" s="294"/>
      <c r="BV307" s="294"/>
      <c r="BW307" s="294"/>
    </row>
    <row r="308" spans="5:75" customFormat="1" ht="15.6" x14ac:dyDescent="0.3">
      <c r="E308" s="305"/>
      <c r="F308" s="305"/>
      <c r="G308" s="307"/>
      <c r="H308" s="307"/>
      <c r="I308" s="307"/>
      <c r="J308" s="307"/>
      <c r="K308" s="307"/>
      <c r="L308" s="307"/>
      <c r="M308" s="307"/>
      <c r="N308" s="307"/>
      <c r="O308" s="307"/>
      <c r="P308" s="307"/>
      <c r="Q308" s="307"/>
      <c r="R308" s="307"/>
      <c r="S308" s="307"/>
      <c r="T308" s="307"/>
      <c r="U308" s="307"/>
      <c r="V308" s="307"/>
      <c r="W308" s="307"/>
      <c r="X308" s="307"/>
      <c r="Y308" s="307"/>
      <c r="Z308" s="307"/>
      <c r="AA308" s="307"/>
      <c r="AB308" s="307"/>
      <c r="AC308" s="307"/>
      <c r="AD308" s="307"/>
      <c r="AE308" s="307"/>
      <c r="AF308" s="307"/>
      <c r="AG308" s="307"/>
      <c r="AH308" s="307"/>
      <c r="AI308" s="307"/>
      <c r="AJ308" s="307"/>
      <c r="AK308" s="307"/>
      <c r="AL308" s="307"/>
      <c r="AM308" s="307"/>
      <c r="AN308" s="307"/>
      <c r="AO308" s="307"/>
      <c r="AP308" s="307"/>
      <c r="AQ308" s="307"/>
      <c r="AR308" s="307"/>
      <c r="AS308" s="307"/>
      <c r="AT308" s="307"/>
      <c r="AU308" s="307"/>
      <c r="AV308" s="294"/>
      <c r="AW308" s="294"/>
      <c r="AX308" s="294"/>
      <c r="AY308" s="294"/>
      <c r="AZ308" s="294"/>
      <c r="BA308" s="294"/>
      <c r="BB308" s="294"/>
      <c r="BC308" s="294"/>
      <c r="BD308" s="294"/>
      <c r="BE308" s="294"/>
      <c r="BF308" s="294"/>
      <c r="BG308" s="294"/>
      <c r="BH308" s="294"/>
      <c r="BI308" s="294"/>
      <c r="BJ308" s="294"/>
      <c r="BK308" s="294"/>
      <c r="BL308" s="294"/>
      <c r="BM308" s="294"/>
      <c r="BN308" s="294"/>
      <c r="BO308" s="294"/>
      <c r="BP308" s="294"/>
      <c r="BQ308" s="294"/>
      <c r="BR308" s="294"/>
      <c r="BS308" s="294"/>
      <c r="BT308" s="294"/>
      <c r="BU308" s="294"/>
      <c r="BV308" s="294"/>
      <c r="BW308" s="294"/>
    </row>
    <row r="309" spans="5:75" customFormat="1" ht="15.6" x14ac:dyDescent="0.3">
      <c r="E309" s="305"/>
      <c r="F309" s="305"/>
      <c r="G309" s="307"/>
      <c r="H309" s="307"/>
      <c r="I309" s="307"/>
      <c r="J309" s="307"/>
      <c r="K309" s="307"/>
      <c r="L309" s="307"/>
      <c r="M309" s="307"/>
      <c r="N309" s="307"/>
      <c r="O309" s="307"/>
      <c r="P309" s="307"/>
      <c r="Q309" s="307"/>
      <c r="R309" s="307"/>
      <c r="S309" s="307"/>
      <c r="T309" s="307"/>
      <c r="U309" s="307"/>
      <c r="V309" s="307"/>
      <c r="W309" s="307"/>
      <c r="X309" s="307"/>
      <c r="Y309" s="307"/>
      <c r="Z309" s="307"/>
      <c r="AA309" s="307"/>
      <c r="AB309" s="307"/>
      <c r="AC309" s="307"/>
      <c r="AD309" s="307"/>
      <c r="AE309" s="307"/>
      <c r="AF309" s="307"/>
      <c r="AG309" s="307"/>
      <c r="AH309" s="307"/>
      <c r="AI309" s="307"/>
      <c r="AJ309" s="307"/>
      <c r="AK309" s="307"/>
      <c r="AL309" s="307"/>
      <c r="AM309" s="307"/>
      <c r="AN309" s="307"/>
      <c r="AO309" s="307"/>
      <c r="AP309" s="307"/>
      <c r="AQ309" s="307"/>
      <c r="AR309" s="307"/>
      <c r="AS309" s="307"/>
      <c r="AT309" s="307"/>
      <c r="AU309" s="307"/>
      <c r="AV309" s="294"/>
      <c r="AW309" s="294"/>
      <c r="AX309" s="294"/>
      <c r="AY309" s="294"/>
      <c r="AZ309" s="294"/>
      <c r="BA309" s="294"/>
      <c r="BB309" s="294"/>
      <c r="BC309" s="294"/>
      <c r="BD309" s="294"/>
      <c r="BE309" s="294"/>
      <c r="BF309" s="294"/>
      <c r="BG309" s="294"/>
      <c r="BH309" s="294"/>
      <c r="BI309" s="294"/>
      <c r="BJ309" s="294"/>
      <c r="BK309" s="294"/>
      <c r="BL309" s="294"/>
      <c r="BM309" s="294"/>
      <c r="BN309" s="294"/>
      <c r="BO309" s="294"/>
      <c r="BP309" s="294"/>
      <c r="BQ309" s="294"/>
      <c r="BR309" s="294"/>
      <c r="BS309" s="294"/>
      <c r="BT309" s="294"/>
      <c r="BU309" s="294"/>
      <c r="BV309" s="294"/>
      <c r="BW309" s="294"/>
    </row>
    <row r="310" spans="5:75" customFormat="1" ht="15.6" x14ac:dyDescent="0.3">
      <c r="E310" s="305"/>
      <c r="F310" s="305"/>
      <c r="G310" s="307"/>
      <c r="H310" s="307"/>
      <c r="I310" s="307"/>
      <c r="J310" s="307"/>
      <c r="K310" s="307"/>
      <c r="L310" s="307"/>
      <c r="M310" s="307"/>
      <c r="N310" s="307"/>
      <c r="O310" s="307"/>
      <c r="P310" s="307"/>
      <c r="Q310" s="307"/>
      <c r="R310" s="307"/>
      <c r="S310" s="307"/>
      <c r="T310" s="307"/>
      <c r="U310" s="307"/>
      <c r="V310" s="307"/>
      <c r="W310" s="307"/>
      <c r="X310" s="307"/>
      <c r="Y310" s="307"/>
      <c r="Z310" s="307"/>
      <c r="AA310" s="307"/>
      <c r="AB310" s="307"/>
      <c r="AC310" s="307"/>
      <c r="AD310" s="307"/>
      <c r="AE310" s="307"/>
      <c r="AF310" s="307"/>
      <c r="AG310" s="307"/>
      <c r="AH310" s="307"/>
      <c r="AI310" s="307"/>
      <c r="AJ310" s="307"/>
      <c r="AK310" s="307"/>
      <c r="AL310" s="307"/>
      <c r="AM310" s="307"/>
      <c r="AN310" s="307"/>
      <c r="AO310" s="307"/>
      <c r="AP310" s="307"/>
      <c r="AQ310" s="307"/>
      <c r="AR310" s="307"/>
      <c r="AS310" s="307"/>
      <c r="AT310" s="307"/>
      <c r="AU310" s="307"/>
      <c r="AV310" s="294"/>
      <c r="AW310" s="294"/>
      <c r="AX310" s="294"/>
      <c r="AY310" s="294"/>
      <c r="AZ310" s="294"/>
      <c r="BA310" s="294"/>
      <c r="BB310" s="294"/>
      <c r="BC310" s="294"/>
      <c r="BD310" s="294"/>
      <c r="BE310" s="294"/>
      <c r="BF310" s="294"/>
      <c r="BG310" s="294"/>
      <c r="BH310" s="294"/>
      <c r="BI310" s="294"/>
      <c r="BJ310" s="294"/>
      <c r="BK310" s="294"/>
      <c r="BL310" s="294"/>
      <c r="BM310" s="294"/>
      <c r="BN310" s="294"/>
      <c r="BO310" s="294"/>
      <c r="BP310" s="294"/>
      <c r="BQ310" s="294"/>
      <c r="BR310" s="294"/>
      <c r="BS310" s="294"/>
      <c r="BT310" s="294"/>
      <c r="BU310" s="294"/>
      <c r="BV310" s="294"/>
      <c r="BW310" s="294"/>
    </row>
    <row r="311" spans="5:75" customFormat="1" ht="15.6" x14ac:dyDescent="0.3">
      <c r="E311" s="305"/>
      <c r="F311" s="305"/>
      <c r="G311" s="307"/>
      <c r="H311" s="307"/>
      <c r="I311" s="307"/>
      <c r="J311" s="307"/>
      <c r="K311" s="307"/>
      <c r="L311" s="307"/>
      <c r="M311" s="307"/>
      <c r="N311" s="307"/>
      <c r="O311" s="307"/>
      <c r="P311" s="307"/>
      <c r="Q311" s="307"/>
      <c r="R311" s="307"/>
      <c r="S311" s="307"/>
      <c r="T311" s="307"/>
      <c r="U311" s="307"/>
      <c r="V311" s="307"/>
      <c r="W311" s="307"/>
      <c r="X311" s="307"/>
      <c r="Y311" s="307"/>
      <c r="Z311" s="307"/>
      <c r="AA311" s="307"/>
      <c r="AB311" s="307"/>
      <c r="AC311" s="307"/>
      <c r="AD311" s="307"/>
      <c r="AE311" s="307"/>
      <c r="AF311" s="307"/>
      <c r="AG311" s="307"/>
      <c r="AH311" s="307"/>
      <c r="AI311" s="307"/>
      <c r="AJ311" s="307"/>
      <c r="AK311" s="307"/>
      <c r="AL311" s="307"/>
      <c r="AM311" s="307"/>
      <c r="AN311" s="307"/>
      <c r="AO311" s="307"/>
      <c r="AP311" s="307"/>
      <c r="AQ311" s="307"/>
      <c r="AR311" s="307"/>
      <c r="AS311" s="307"/>
      <c r="AT311" s="307"/>
      <c r="AU311" s="307"/>
      <c r="AV311" s="294"/>
      <c r="AW311" s="294"/>
      <c r="AX311" s="294"/>
      <c r="AY311" s="294"/>
      <c r="AZ311" s="294"/>
      <c r="BA311" s="294"/>
      <c r="BB311" s="294"/>
      <c r="BC311" s="294"/>
      <c r="BD311" s="294"/>
      <c r="BE311" s="294"/>
      <c r="BF311" s="294"/>
      <c r="BG311" s="294"/>
      <c r="BH311" s="294"/>
      <c r="BI311" s="294"/>
      <c r="BJ311" s="294"/>
      <c r="BK311" s="294"/>
      <c r="BL311" s="294"/>
      <c r="BM311" s="294"/>
      <c r="BN311" s="294"/>
      <c r="BO311" s="294"/>
      <c r="BP311" s="294"/>
      <c r="BQ311" s="294"/>
      <c r="BR311" s="294"/>
      <c r="BS311" s="294"/>
      <c r="BT311" s="294"/>
      <c r="BU311" s="294"/>
      <c r="BV311" s="294"/>
      <c r="BW311" s="294"/>
    </row>
    <row r="312" spans="5:75" customFormat="1" ht="15.6" x14ac:dyDescent="0.3">
      <c r="E312" s="305"/>
      <c r="F312" s="305"/>
      <c r="G312" s="307"/>
      <c r="H312" s="307"/>
      <c r="I312" s="307"/>
      <c r="J312" s="307"/>
      <c r="K312" s="307"/>
      <c r="L312" s="307"/>
      <c r="M312" s="307"/>
      <c r="N312" s="307"/>
      <c r="O312" s="307"/>
      <c r="P312" s="307"/>
      <c r="Q312" s="307"/>
      <c r="R312" s="307"/>
      <c r="S312" s="307"/>
      <c r="T312" s="307"/>
      <c r="U312" s="307"/>
      <c r="V312" s="307"/>
      <c r="W312" s="307"/>
      <c r="X312" s="307"/>
      <c r="Y312" s="307"/>
      <c r="Z312" s="307"/>
      <c r="AA312" s="307"/>
      <c r="AB312" s="307"/>
      <c r="AC312" s="307"/>
      <c r="AD312" s="307"/>
      <c r="AE312" s="307"/>
      <c r="AF312" s="307"/>
      <c r="AG312" s="307"/>
      <c r="AH312" s="307"/>
      <c r="AI312" s="307"/>
      <c r="AJ312" s="307"/>
      <c r="AK312" s="307"/>
      <c r="AL312" s="307"/>
      <c r="AM312" s="307"/>
      <c r="AN312" s="307"/>
      <c r="AO312" s="307"/>
      <c r="AP312" s="307"/>
      <c r="AQ312" s="307"/>
      <c r="AR312" s="307"/>
      <c r="AS312" s="307"/>
      <c r="AT312" s="307"/>
      <c r="AU312" s="307"/>
      <c r="AV312" s="294"/>
      <c r="AW312" s="294"/>
      <c r="AX312" s="294"/>
      <c r="AY312" s="294"/>
      <c r="AZ312" s="294"/>
      <c r="BA312" s="294"/>
      <c r="BB312" s="294"/>
      <c r="BC312" s="294"/>
      <c r="BD312" s="294"/>
      <c r="BE312" s="294"/>
      <c r="BF312" s="294"/>
      <c r="BG312" s="294"/>
      <c r="BH312" s="294"/>
      <c r="BI312" s="294"/>
      <c r="BJ312" s="294"/>
      <c r="BK312" s="294"/>
      <c r="BL312" s="294"/>
      <c r="BM312" s="294"/>
      <c r="BN312" s="294"/>
      <c r="BO312" s="294"/>
      <c r="BP312" s="294"/>
      <c r="BQ312" s="294"/>
      <c r="BR312" s="294"/>
      <c r="BS312" s="294"/>
      <c r="BT312" s="294"/>
      <c r="BU312" s="294"/>
      <c r="BV312" s="294"/>
      <c r="BW312" s="294"/>
    </row>
    <row r="313" spans="5:75" customFormat="1" ht="15.6" x14ac:dyDescent="0.3">
      <c r="E313" s="305"/>
      <c r="F313" s="305"/>
      <c r="G313" s="307"/>
      <c r="H313" s="307"/>
      <c r="I313" s="307"/>
      <c r="J313" s="307"/>
      <c r="K313" s="307"/>
      <c r="L313" s="307"/>
      <c r="M313" s="307"/>
      <c r="N313" s="307"/>
      <c r="O313" s="307"/>
      <c r="P313" s="307"/>
      <c r="Q313" s="307"/>
      <c r="R313" s="307"/>
      <c r="S313" s="307"/>
      <c r="T313" s="307"/>
      <c r="U313" s="307"/>
      <c r="V313" s="307"/>
      <c r="W313" s="307"/>
      <c r="X313" s="307"/>
      <c r="Y313" s="307"/>
      <c r="Z313" s="307"/>
      <c r="AA313" s="307"/>
      <c r="AB313" s="307"/>
      <c r="AC313" s="307"/>
      <c r="AD313" s="307"/>
      <c r="AE313" s="307"/>
      <c r="AF313" s="307"/>
      <c r="AG313" s="307"/>
      <c r="AH313" s="307"/>
      <c r="AI313" s="307"/>
      <c r="AJ313" s="307"/>
      <c r="AK313" s="307"/>
      <c r="AL313" s="307"/>
      <c r="AM313" s="307"/>
      <c r="AN313" s="307"/>
      <c r="AO313" s="307"/>
      <c r="AP313" s="307"/>
      <c r="AQ313" s="307"/>
      <c r="AR313" s="307"/>
      <c r="AS313" s="307"/>
      <c r="AT313" s="307"/>
      <c r="AU313" s="307"/>
      <c r="AV313" s="294"/>
      <c r="AW313" s="294"/>
      <c r="AX313" s="294"/>
      <c r="AY313" s="294"/>
      <c r="AZ313" s="294"/>
      <c r="BA313" s="294"/>
      <c r="BB313" s="294"/>
      <c r="BC313" s="294"/>
      <c r="BD313" s="294"/>
      <c r="BE313" s="294"/>
      <c r="BF313" s="294"/>
      <c r="BG313" s="294"/>
      <c r="BH313" s="294"/>
      <c r="BI313" s="294"/>
      <c r="BJ313" s="294"/>
      <c r="BK313" s="294"/>
      <c r="BL313" s="294"/>
      <c r="BM313" s="294"/>
      <c r="BN313" s="294"/>
      <c r="BO313" s="294"/>
      <c r="BP313" s="294"/>
      <c r="BQ313" s="294"/>
      <c r="BR313" s="294"/>
      <c r="BS313" s="294"/>
      <c r="BT313" s="294"/>
      <c r="BU313" s="294"/>
      <c r="BV313" s="294"/>
      <c r="BW313" s="294"/>
    </row>
    <row r="314" spans="5:75" customFormat="1" ht="15.6" x14ac:dyDescent="0.3">
      <c r="E314" s="305"/>
      <c r="F314" s="305"/>
      <c r="G314" s="307"/>
      <c r="H314" s="307"/>
      <c r="I314" s="307"/>
      <c r="J314" s="307"/>
      <c r="K314" s="307"/>
      <c r="L314" s="307"/>
      <c r="M314" s="307"/>
      <c r="N314" s="307"/>
      <c r="O314" s="307"/>
      <c r="P314" s="307"/>
      <c r="Q314" s="307"/>
      <c r="R314" s="307"/>
      <c r="S314" s="307"/>
      <c r="T314" s="307"/>
      <c r="U314" s="307"/>
      <c r="V314" s="307"/>
      <c r="W314" s="307"/>
      <c r="X314" s="307"/>
      <c r="Y314" s="307"/>
      <c r="Z314" s="307"/>
      <c r="AA314" s="307"/>
      <c r="AB314" s="307"/>
      <c r="AC314" s="307"/>
      <c r="AD314" s="307"/>
      <c r="AE314" s="307"/>
      <c r="AF314" s="307"/>
      <c r="AG314" s="307"/>
      <c r="AH314" s="307"/>
      <c r="AI314" s="307"/>
      <c r="AJ314" s="307"/>
      <c r="AK314" s="307"/>
      <c r="AL314" s="307"/>
      <c r="AM314" s="307"/>
      <c r="AN314" s="307"/>
      <c r="AO314" s="307"/>
      <c r="AP314" s="307"/>
      <c r="AQ314" s="307"/>
      <c r="AR314" s="307"/>
      <c r="AS314" s="307"/>
      <c r="AT314" s="307"/>
      <c r="AU314" s="307"/>
      <c r="AV314" s="294"/>
      <c r="AW314" s="294"/>
      <c r="AX314" s="294"/>
      <c r="AY314" s="294"/>
      <c r="AZ314" s="294"/>
      <c r="BA314" s="294"/>
      <c r="BB314" s="294"/>
      <c r="BC314" s="294"/>
      <c r="BD314" s="294"/>
      <c r="BE314" s="294"/>
      <c r="BF314" s="294"/>
      <c r="BG314" s="294"/>
      <c r="BH314" s="294"/>
      <c r="BI314" s="294"/>
      <c r="BJ314" s="294"/>
      <c r="BK314" s="294"/>
      <c r="BL314" s="294"/>
      <c r="BM314" s="294"/>
      <c r="BN314" s="294"/>
      <c r="BO314" s="294"/>
      <c r="BP314" s="294"/>
      <c r="BQ314" s="294"/>
      <c r="BR314" s="294"/>
      <c r="BS314" s="294"/>
      <c r="BT314" s="294"/>
      <c r="BU314" s="294"/>
      <c r="BV314" s="294"/>
      <c r="BW314" s="294"/>
    </row>
    <row r="315" spans="5:75" customFormat="1" ht="15.6" x14ac:dyDescent="0.3">
      <c r="E315" s="305"/>
      <c r="F315" s="305"/>
      <c r="G315" s="307"/>
      <c r="H315" s="307"/>
      <c r="I315" s="307"/>
      <c r="J315" s="307"/>
      <c r="K315" s="307"/>
      <c r="L315" s="307"/>
      <c r="M315" s="307"/>
      <c r="N315" s="307"/>
      <c r="O315" s="307"/>
      <c r="P315" s="307"/>
      <c r="Q315" s="307"/>
      <c r="R315" s="307"/>
      <c r="S315" s="307"/>
      <c r="T315" s="307"/>
      <c r="U315" s="307"/>
      <c r="V315" s="307"/>
      <c r="W315" s="307"/>
      <c r="X315" s="307"/>
      <c r="Y315" s="307"/>
      <c r="Z315" s="307"/>
      <c r="AA315" s="307"/>
      <c r="AB315" s="307"/>
      <c r="AC315" s="307"/>
      <c r="AD315" s="307"/>
      <c r="AE315" s="307"/>
      <c r="AF315" s="307"/>
      <c r="AG315" s="307"/>
      <c r="AH315" s="307"/>
      <c r="AI315" s="307"/>
      <c r="AJ315" s="307"/>
      <c r="AK315" s="307"/>
      <c r="AL315" s="307"/>
      <c r="AM315" s="307"/>
      <c r="AN315" s="307"/>
      <c r="AO315" s="307"/>
      <c r="AP315" s="307"/>
      <c r="AQ315" s="307"/>
      <c r="AR315" s="307"/>
      <c r="AS315" s="307"/>
      <c r="AT315" s="307"/>
      <c r="AU315" s="307"/>
      <c r="AV315" s="294"/>
      <c r="AW315" s="294"/>
      <c r="AX315" s="294"/>
      <c r="AY315" s="294"/>
      <c r="AZ315" s="294"/>
      <c r="BA315" s="294"/>
      <c r="BB315" s="294"/>
      <c r="BC315" s="294"/>
      <c r="BD315" s="294"/>
      <c r="BE315" s="294"/>
      <c r="BF315" s="294"/>
      <c r="BG315" s="294"/>
      <c r="BH315" s="294"/>
      <c r="BI315" s="294"/>
      <c r="BJ315" s="294"/>
      <c r="BK315" s="294"/>
      <c r="BL315" s="294"/>
      <c r="BM315" s="294"/>
      <c r="BN315" s="294"/>
      <c r="BO315" s="294"/>
      <c r="BP315" s="294"/>
      <c r="BQ315" s="294"/>
      <c r="BR315" s="294"/>
      <c r="BS315" s="294"/>
      <c r="BT315" s="294"/>
      <c r="BU315" s="294"/>
      <c r="BV315" s="294"/>
      <c r="BW315" s="294"/>
    </row>
    <row r="316" spans="5:75" customFormat="1" ht="15.6" x14ac:dyDescent="0.3">
      <c r="E316" s="305"/>
      <c r="F316" s="305"/>
      <c r="G316" s="307"/>
      <c r="H316" s="307"/>
      <c r="I316" s="307"/>
      <c r="J316" s="307"/>
      <c r="K316" s="307"/>
      <c r="L316" s="307"/>
      <c r="M316" s="307"/>
      <c r="N316" s="307"/>
      <c r="O316" s="307"/>
      <c r="P316" s="307"/>
      <c r="Q316" s="307"/>
      <c r="R316" s="307"/>
      <c r="S316" s="307"/>
      <c r="T316" s="307"/>
      <c r="U316" s="307"/>
      <c r="V316" s="307"/>
      <c r="W316" s="307"/>
      <c r="X316" s="307"/>
      <c r="Y316" s="307"/>
      <c r="Z316" s="307"/>
      <c r="AA316" s="307"/>
      <c r="AB316" s="307"/>
      <c r="AC316" s="307"/>
      <c r="AD316" s="307"/>
      <c r="AE316" s="307"/>
      <c r="AF316" s="307"/>
      <c r="AG316" s="307"/>
      <c r="AH316" s="307"/>
      <c r="AI316" s="307"/>
      <c r="AJ316" s="307"/>
      <c r="AK316" s="307"/>
      <c r="AL316" s="307"/>
      <c r="AM316" s="307"/>
      <c r="AN316" s="307"/>
      <c r="AO316" s="307"/>
      <c r="AP316" s="307"/>
      <c r="AQ316" s="307"/>
      <c r="AR316" s="307"/>
      <c r="AS316" s="307"/>
      <c r="AT316" s="307"/>
      <c r="AU316" s="307"/>
      <c r="AV316" s="294"/>
      <c r="AW316" s="294"/>
      <c r="AX316" s="294"/>
      <c r="AY316" s="294"/>
      <c r="AZ316" s="294"/>
      <c r="BA316" s="294"/>
      <c r="BB316" s="294"/>
      <c r="BC316" s="294"/>
      <c r="BD316" s="294"/>
      <c r="BE316" s="294"/>
      <c r="BF316" s="294"/>
      <c r="BG316" s="294"/>
      <c r="BH316" s="294"/>
      <c r="BI316" s="294"/>
      <c r="BJ316" s="294"/>
      <c r="BK316" s="294"/>
      <c r="BL316" s="294"/>
      <c r="BM316" s="294"/>
      <c r="BN316" s="294"/>
      <c r="BO316" s="294"/>
      <c r="BP316" s="294"/>
      <c r="BQ316" s="294"/>
      <c r="BR316" s="294"/>
      <c r="BS316" s="294"/>
      <c r="BT316" s="294"/>
      <c r="BU316" s="294"/>
      <c r="BV316" s="294"/>
      <c r="BW316" s="294"/>
    </row>
    <row r="317" spans="5:75" customFormat="1" ht="15.6" x14ac:dyDescent="0.3">
      <c r="E317" s="305"/>
      <c r="F317" s="305"/>
      <c r="G317" s="307"/>
      <c r="H317" s="307"/>
      <c r="I317" s="307"/>
      <c r="J317" s="307"/>
      <c r="K317" s="307"/>
      <c r="L317" s="307"/>
      <c r="M317" s="307"/>
      <c r="N317" s="307"/>
      <c r="O317" s="307"/>
      <c r="P317" s="307"/>
      <c r="Q317" s="307"/>
      <c r="R317" s="307"/>
      <c r="S317" s="307"/>
      <c r="T317" s="307"/>
      <c r="U317" s="307"/>
      <c r="V317" s="307"/>
      <c r="W317" s="307"/>
      <c r="X317" s="307"/>
      <c r="Y317" s="307"/>
      <c r="Z317" s="307"/>
      <c r="AA317" s="307"/>
      <c r="AB317" s="307"/>
      <c r="AC317" s="307"/>
      <c r="AD317" s="307"/>
      <c r="AE317" s="307"/>
      <c r="AF317" s="307"/>
      <c r="AG317" s="307"/>
      <c r="AH317" s="307"/>
      <c r="AI317" s="307"/>
      <c r="AJ317" s="307"/>
      <c r="AK317" s="307"/>
      <c r="AL317" s="307"/>
      <c r="AM317" s="307"/>
      <c r="AN317" s="307"/>
      <c r="AO317" s="307"/>
      <c r="AP317" s="307"/>
      <c r="AQ317" s="307"/>
      <c r="AR317" s="307"/>
      <c r="AS317" s="307"/>
      <c r="AT317" s="307"/>
      <c r="AU317" s="307"/>
      <c r="AV317" s="294"/>
      <c r="AW317" s="294"/>
      <c r="AX317" s="294"/>
      <c r="AY317" s="294"/>
      <c r="AZ317" s="294"/>
      <c r="BA317" s="294"/>
      <c r="BB317" s="294"/>
      <c r="BC317" s="294"/>
      <c r="BD317" s="294"/>
      <c r="BE317" s="294"/>
      <c r="BF317" s="294"/>
      <c r="BG317" s="294"/>
      <c r="BH317" s="294"/>
      <c r="BI317" s="294"/>
      <c r="BJ317" s="294"/>
      <c r="BK317" s="294"/>
      <c r="BL317" s="294"/>
      <c r="BM317" s="294"/>
      <c r="BN317" s="294"/>
      <c r="BO317" s="294"/>
      <c r="BP317" s="294"/>
      <c r="BQ317" s="294"/>
      <c r="BR317" s="294"/>
      <c r="BS317" s="294"/>
      <c r="BT317" s="294"/>
      <c r="BU317" s="294"/>
      <c r="BV317" s="294"/>
      <c r="BW317" s="294"/>
    </row>
    <row r="318" spans="5:75" customFormat="1" ht="15.6" x14ac:dyDescent="0.3">
      <c r="E318" s="305"/>
      <c r="F318" s="305"/>
      <c r="G318" s="307"/>
      <c r="H318" s="307"/>
      <c r="I318" s="307"/>
      <c r="J318" s="307"/>
      <c r="K318" s="307"/>
      <c r="L318" s="307">
        <v>0</v>
      </c>
      <c r="M318" s="307"/>
      <c r="N318" s="307"/>
      <c r="O318" s="307"/>
      <c r="P318" s="307"/>
      <c r="Q318" s="307"/>
      <c r="R318" s="307"/>
      <c r="S318" s="307"/>
      <c r="T318" s="307"/>
      <c r="U318" s="307"/>
      <c r="V318" s="307"/>
      <c r="W318" s="307"/>
      <c r="X318" s="307"/>
      <c r="Y318" s="307"/>
      <c r="Z318" s="307">
        <v>0</v>
      </c>
      <c r="AA318" s="307"/>
      <c r="AB318" s="307"/>
      <c r="AC318" s="307"/>
      <c r="AD318" s="307"/>
      <c r="AE318" s="307"/>
      <c r="AF318" s="307"/>
      <c r="AG318" s="307"/>
      <c r="AH318" s="307"/>
      <c r="AI318" s="307"/>
      <c r="AJ318" s="307"/>
      <c r="AK318" s="307"/>
      <c r="AL318" s="307"/>
      <c r="AM318" s="307"/>
      <c r="AN318" s="307"/>
      <c r="AO318" s="307"/>
      <c r="AP318" s="307"/>
      <c r="AQ318" s="307"/>
      <c r="AR318" s="307"/>
      <c r="AS318" s="307"/>
      <c r="AT318" s="307"/>
      <c r="AU318" s="307"/>
      <c r="AV318" s="294"/>
      <c r="AW318" s="294"/>
      <c r="AX318" s="294"/>
      <c r="AY318" s="294"/>
      <c r="AZ318" s="294"/>
      <c r="BA318" s="294"/>
      <c r="BB318" s="294"/>
      <c r="BC318" s="294"/>
      <c r="BD318" s="294"/>
      <c r="BE318" s="294"/>
      <c r="BF318" s="294"/>
      <c r="BG318" s="294"/>
      <c r="BH318" s="294"/>
      <c r="BI318" s="294"/>
      <c r="BJ318" s="294"/>
      <c r="BK318" s="294"/>
      <c r="BL318" s="294"/>
      <c r="BM318" s="294"/>
      <c r="BN318" s="294"/>
      <c r="BO318" s="294"/>
      <c r="BP318" s="294"/>
      <c r="BQ318" s="294"/>
      <c r="BR318" s="294"/>
      <c r="BS318" s="294"/>
      <c r="BT318" s="294"/>
      <c r="BU318" s="294"/>
      <c r="BV318" s="294"/>
      <c r="BW318" s="294"/>
    </row>
    <row r="319" spans="5:75" customFormat="1" ht="15.6" x14ac:dyDescent="0.3">
      <c r="E319" s="305"/>
      <c r="F319" s="305"/>
      <c r="G319" s="307"/>
      <c r="H319" s="307"/>
      <c r="I319" s="307"/>
      <c r="J319" s="307"/>
      <c r="K319" s="307"/>
      <c r="L319" s="307">
        <v>0</v>
      </c>
      <c r="M319" s="307"/>
      <c r="N319" s="307"/>
      <c r="O319" s="307"/>
      <c r="P319" s="307"/>
      <c r="Q319" s="307"/>
      <c r="R319" s="307"/>
      <c r="S319" s="307"/>
      <c r="T319" s="307"/>
      <c r="U319" s="307"/>
      <c r="V319" s="307"/>
      <c r="W319" s="307"/>
      <c r="X319" s="307"/>
      <c r="Y319" s="307"/>
      <c r="Z319" s="307">
        <v>0</v>
      </c>
      <c r="AA319" s="307"/>
      <c r="AB319" s="307"/>
      <c r="AC319" s="307"/>
      <c r="AD319" s="307"/>
      <c r="AE319" s="307"/>
      <c r="AF319" s="307"/>
      <c r="AG319" s="307"/>
      <c r="AH319" s="307"/>
      <c r="AI319" s="307"/>
      <c r="AJ319" s="307"/>
      <c r="AK319" s="307"/>
      <c r="AL319" s="307"/>
      <c r="AM319" s="307"/>
      <c r="AN319" s="307"/>
      <c r="AO319" s="307"/>
      <c r="AP319" s="307"/>
      <c r="AQ319" s="307"/>
      <c r="AR319" s="307"/>
      <c r="AS319" s="307"/>
      <c r="AT319" s="307"/>
      <c r="AU319" s="307"/>
      <c r="AV319" s="294"/>
      <c r="AW319" s="294"/>
      <c r="AX319" s="294"/>
      <c r="AY319" s="294"/>
      <c r="AZ319" s="294"/>
      <c r="BA319" s="294"/>
      <c r="BB319" s="294"/>
      <c r="BC319" s="294"/>
      <c r="BD319" s="294"/>
      <c r="BE319" s="294"/>
      <c r="BF319" s="294"/>
      <c r="BG319" s="294"/>
      <c r="BH319" s="294"/>
      <c r="BI319" s="294"/>
      <c r="BJ319" s="294"/>
      <c r="BK319" s="294"/>
      <c r="BL319" s="294"/>
      <c r="BM319" s="294"/>
      <c r="BN319" s="294"/>
      <c r="BO319" s="294"/>
      <c r="BP319" s="294"/>
      <c r="BQ319" s="294"/>
      <c r="BR319" s="294"/>
      <c r="BS319" s="294"/>
      <c r="BT319" s="294"/>
      <c r="BU319" s="294"/>
      <c r="BV319" s="294"/>
      <c r="BW319" s="294"/>
    </row>
    <row r="320" spans="5:75" customFormat="1" ht="15.6" x14ac:dyDescent="0.3">
      <c r="E320" s="305"/>
      <c r="F320" s="305"/>
      <c r="G320" s="307"/>
      <c r="H320" s="307"/>
      <c r="I320" s="307"/>
      <c r="J320" s="307"/>
      <c r="K320" s="307"/>
      <c r="L320" s="307">
        <v>0</v>
      </c>
      <c r="M320" s="307"/>
      <c r="N320" s="307"/>
      <c r="O320" s="307"/>
      <c r="P320" s="307"/>
      <c r="Q320" s="307"/>
      <c r="R320" s="307"/>
      <c r="S320" s="307"/>
      <c r="T320" s="307"/>
      <c r="U320" s="307"/>
      <c r="V320" s="307"/>
      <c r="W320" s="307"/>
      <c r="X320" s="307"/>
      <c r="Y320" s="307"/>
      <c r="Z320" s="307">
        <v>0</v>
      </c>
      <c r="AA320" s="307"/>
      <c r="AB320" s="307"/>
      <c r="AC320" s="307"/>
      <c r="AD320" s="307"/>
      <c r="AE320" s="307"/>
      <c r="AF320" s="307"/>
      <c r="AG320" s="307"/>
      <c r="AH320" s="307"/>
      <c r="AI320" s="307"/>
      <c r="AJ320" s="307"/>
      <c r="AK320" s="307"/>
      <c r="AL320" s="307"/>
      <c r="AM320" s="307"/>
      <c r="AN320" s="307"/>
      <c r="AO320" s="307"/>
      <c r="AP320" s="307"/>
      <c r="AQ320" s="307"/>
      <c r="AR320" s="307"/>
      <c r="AS320" s="307"/>
      <c r="AT320" s="307"/>
      <c r="AU320" s="307"/>
      <c r="AV320" s="294"/>
      <c r="AW320" s="294"/>
      <c r="AX320" s="294"/>
      <c r="AY320" s="294"/>
      <c r="AZ320" s="294"/>
      <c r="BA320" s="294"/>
      <c r="BB320" s="294"/>
      <c r="BC320" s="294"/>
      <c r="BD320" s="294"/>
      <c r="BE320" s="294"/>
      <c r="BF320" s="294"/>
      <c r="BG320" s="294"/>
      <c r="BH320" s="294"/>
      <c r="BI320" s="294"/>
      <c r="BJ320" s="294"/>
      <c r="BK320" s="294"/>
      <c r="BL320" s="294"/>
      <c r="BM320" s="294"/>
      <c r="BN320" s="294"/>
      <c r="BO320" s="294"/>
      <c r="BP320" s="294"/>
      <c r="BQ320" s="294"/>
      <c r="BR320" s="294"/>
      <c r="BS320" s="294"/>
      <c r="BT320" s="294"/>
      <c r="BU320" s="294"/>
      <c r="BV320" s="294"/>
      <c r="BW320" s="294"/>
    </row>
    <row r="321" spans="5:75" customFormat="1" ht="15.6" x14ac:dyDescent="0.3">
      <c r="E321" s="305"/>
      <c r="F321" s="305"/>
      <c r="G321" s="307"/>
      <c r="H321" s="307"/>
      <c r="I321" s="307"/>
      <c r="J321" s="307"/>
      <c r="K321" s="307"/>
      <c r="L321" s="307">
        <v>0</v>
      </c>
      <c r="M321" s="307"/>
      <c r="N321" s="307"/>
      <c r="O321" s="307"/>
      <c r="P321" s="307"/>
      <c r="Q321" s="307"/>
      <c r="R321" s="307"/>
      <c r="S321" s="307"/>
      <c r="T321" s="307"/>
      <c r="U321" s="307"/>
      <c r="V321" s="307"/>
      <c r="W321" s="307"/>
      <c r="X321" s="307"/>
      <c r="Y321" s="307"/>
      <c r="Z321" s="307">
        <v>0</v>
      </c>
      <c r="AA321" s="307"/>
      <c r="AB321" s="307"/>
      <c r="AC321" s="307"/>
      <c r="AD321" s="307"/>
      <c r="AE321" s="307"/>
      <c r="AF321" s="307"/>
      <c r="AG321" s="307"/>
      <c r="AH321" s="307"/>
      <c r="AI321" s="307"/>
      <c r="AJ321" s="307"/>
      <c r="AK321" s="307"/>
      <c r="AL321" s="307"/>
      <c r="AM321" s="307"/>
      <c r="AN321" s="307"/>
      <c r="AO321" s="307"/>
      <c r="AP321" s="307"/>
      <c r="AQ321" s="307"/>
      <c r="AR321" s="307"/>
      <c r="AS321" s="307"/>
      <c r="AT321" s="307"/>
      <c r="AU321" s="307"/>
      <c r="AV321" s="294"/>
      <c r="AW321" s="294"/>
      <c r="AX321" s="294"/>
      <c r="AY321" s="294"/>
      <c r="AZ321" s="294"/>
      <c r="BA321" s="294"/>
      <c r="BB321" s="294"/>
      <c r="BC321" s="294"/>
      <c r="BD321" s="294"/>
      <c r="BE321" s="294"/>
      <c r="BF321" s="294"/>
      <c r="BG321" s="294"/>
      <c r="BH321" s="294"/>
      <c r="BI321" s="294"/>
      <c r="BJ321" s="294"/>
      <c r="BK321" s="294"/>
      <c r="BL321" s="294"/>
      <c r="BM321" s="294"/>
      <c r="BN321" s="294"/>
      <c r="BO321" s="294"/>
      <c r="BP321" s="294"/>
      <c r="BQ321" s="294"/>
      <c r="BR321" s="294"/>
      <c r="BS321" s="294"/>
      <c r="BT321" s="294"/>
      <c r="BU321" s="294"/>
      <c r="BV321" s="294"/>
      <c r="BW321" s="294"/>
    </row>
    <row r="322" spans="5:75" customFormat="1" ht="15.6" x14ac:dyDescent="0.3">
      <c r="E322" s="305"/>
      <c r="F322" s="305"/>
      <c r="G322" s="307"/>
      <c r="H322" s="307"/>
      <c r="I322" s="307"/>
      <c r="J322" s="307"/>
      <c r="K322" s="307"/>
      <c r="L322" s="307">
        <v>0</v>
      </c>
      <c r="M322" s="307"/>
      <c r="N322" s="307"/>
      <c r="O322" s="307"/>
      <c r="P322" s="307"/>
      <c r="Q322" s="307"/>
      <c r="R322" s="307"/>
      <c r="S322" s="307"/>
      <c r="T322" s="307"/>
      <c r="U322" s="307"/>
      <c r="V322" s="307"/>
      <c r="W322" s="307"/>
      <c r="X322" s="307"/>
      <c r="Y322" s="307"/>
      <c r="Z322" s="307">
        <v>0</v>
      </c>
      <c r="AA322" s="307"/>
      <c r="AB322" s="307"/>
      <c r="AC322" s="307"/>
      <c r="AD322" s="307"/>
      <c r="AE322" s="307"/>
      <c r="AF322" s="307"/>
      <c r="AG322" s="307"/>
      <c r="AH322" s="307"/>
      <c r="AI322" s="307"/>
      <c r="AJ322" s="307"/>
      <c r="AK322" s="307"/>
      <c r="AL322" s="307"/>
      <c r="AM322" s="307"/>
      <c r="AN322" s="307"/>
      <c r="AO322" s="307"/>
      <c r="AP322" s="307"/>
      <c r="AQ322" s="307"/>
      <c r="AR322" s="307"/>
      <c r="AS322" s="307"/>
      <c r="AT322" s="307"/>
      <c r="AU322" s="307"/>
      <c r="AV322" s="294"/>
      <c r="AW322" s="294"/>
      <c r="AX322" s="294"/>
      <c r="AY322" s="294"/>
      <c r="AZ322" s="294"/>
      <c r="BA322" s="294"/>
      <c r="BB322" s="294"/>
      <c r="BC322" s="294"/>
      <c r="BD322" s="294"/>
      <c r="BE322" s="294"/>
      <c r="BF322" s="294"/>
      <c r="BG322" s="294"/>
      <c r="BH322" s="294"/>
      <c r="BI322" s="294"/>
      <c r="BJ322" s="294"/>
      <c r="BK322" s="294"/>
      <c r="BL322" s="294"/>
      <c r="BM322" s="294"/>
      <c r="BN322" s="294"/>
      <c r="BO322" s="294"/>
      <c r="BP322" s="294"/>
      <c r="BQ322" s="294"/>
      <c r="BR322" s="294"/>
      <c r="BS322" s="294"/>
      <c r="BT322" s="294"/>
      <c r="BU322" s="294"/>
      <c r="BV322" s="294"/>
      <c r="BW322" s="294"/>
    </row>
    <row r="323" spans="5:75" customFormat="1" ht="15.6" x14ac:dyDescent="0.3">
      <c r="E323" s="305"/>
      <c r="F323" s="305"/>
      <c r="G323" s="307"/>
      <c r="H323" s="307"/>
      <c r="I323" s="307"/>
      <c r="J323" s="307"/>
      <c r="K323" s="307"/>
      <c r="L323" s="307">
        <v>0</v>
      </c>
      <c r="M323" s="307"/>
      <c r="N323" s="307"/>
      <c r="O323" s="307"/>
      <c r="P323" s="307"/>
      <c r="Q323" s="307"/>
      <c r="R323" s="307"/>
      <c r="S323" s="307"/>
      <c r="T323" s="307"/>
      <c r="U323" s="307"/>
      <c r="V323" s="307"/>
      <c r="W323" s="307"/>
      <c r="X323" s="307"/>
      <c r="Y323" s="307"/>
      <c r="Z323" s="307">
        <v>0</v>
      </c>
      <c r="AA323" s="307"/>
      <c r="AB323" s="307"/>
      <c r="AC323" s="307"/>
      <c r="AD323" s="307"/>
      <c r="AE323" s="307"/>
      <c r="AF323" s="307"/>
      <c r="AG323" s="307"/>
      <c r="AH323" s="307"/>
      <c r="AI323" s="307"/>
      <c r="AJ323" s="307"/>
      <c r="AK323" s="307"/>
      <c r="AL323" s="307"/>
      <c r="AM323" s="307"/>
      <c r="AN323" s="307"/>
      <c r="AO323" s="307"/>
      <c r="AP323" s="307"/>
      <c r="AQ323" s="307"/>
      <c r="AR323" s="307"/>
      <c r="AS323" s="307"/>
      <c r="AT323" s="307"/>
      <c r="AU323" s="307"/>
      <c r="AV323" s="294"/>
      <c r="AW323" s="294"/>
      <c r="AX323" s="294"/>
      <c r="AY323" s="294"/>
      <c r="AZ323" s="294"/>
      <c r="BA323" s="294"/>
      <c r="BB323" s="294"/>
      <c r="BC323" s="294"/>
      <c r="BD323" s="294"/>
      <c r="BE323" s="294"/>
      <c r="BF323" s="294"/>
      <c r="BG323" s="294"/>
      <c r="BH323" s="294"/>
      <c r="BI323" s="294"/>
      <c r="BJ323" s="294"/>
      <c r="BK323" s="294"/>
      <c r="BL323" s="294"/>
      <c r="BM323" s="294"/>
      <c r="BN323" s="294"/>
      <c r="BO323" s="294"/>
      <c r="BP323" s="294"/>
      <c r="BQ323" s="294"/>
      <c r="BR323" s="294"/>
      <c r="BS323" s="294"/>
      <c r="BT323" s="294"/>
      <c r="BU323" s="294"/>
      <c r="BV323" s="294"/>
      <c r="BW323" s="294"/>
    </row>
    <row r="324" spans="5:75" customFormat="1" ht="15.6" x14ac:dyDescent="0.3">
      <c r="E324" s="305"/>
      <c r="F324" s="305"/>
      <c r="G324" s="307"/>
      <c r="H324" s="307"/>
      <c r="I324" s="307"/>
      <c r="J324" s="307"/>
      <c r="K324" s="307"/>
      <c r="L324" s="307">
        <v>0</v>
      </c>
      <c r="M324" s="307"/>
      <c r="N324" s="307"/>
      <c r="O324" s="307"/>
      <c r="P324" s="307"/>
      <c r="Q324" s="307"/>
      <c r="R324" s="307"/>
      <c r="S324" s="307"/>
      <c r="T324" s="307"/>
      <c r="U324" s="307"/>
      <c r="V324" s="307"/>
      <c r="W324" s="307"/>
      <c r="X324" s="307"/>
      <c r="Y324" s="307"/>
      <c r="Z324" s="307">
        <v>0</v>
      </c>
      <c r="AA324" s="307"/>
      <c r="AB324" s="307"/>
      <c r="AC324" s="307"/>
      <c r="AD324" s="307"/>
      <c r="AE324" s="307"/>
      <c r="AF324" s="307"/>
      <c r="AG324" s="307"/>
      <c r="AH324" s="307"/>
      <c r="AI324" s="307"/>
      <c r="AJ324" s="307"/>
      <c r="AK324" s="307"/>
      <c r="AL324" s="307"/>
      <c r="AM324" s="307"/>
      <c r="AN324" s="307"/>
      <c r="AO324" s="307"/>
      <c r="AP324" s="307"/>
      <c r="AQ324" s="307"/>
      <c r="AR324" s="307"/>
      <c r="AS324" s="307"/>
      <c r="AT324" s="307"/>
      <c r="AU324" s="307"/>
      <c r="AV324" s="294"/>
      <c r="AW324" s="294"/>
      <c r="AX324" s="294"/>
      <c r="AY324" s="294"/>
      <c r="AZ324" s="294"/>
      <c r="BA324" s="294"/>
      <c r="BB324" s="294"/>
      <c r="BC324" s="294"/>
      <c r="BD324" s="294"/>
      <c r="BE324" s="294"/>
      <c r="BF324" s="294"/>
      <c r="BG324" s="294"/>
      <c r="BH324" s="294"/>
      <c r="BI324" s="294"/>
      <c r="BJ324" s="294"/>
      <c r="BK324" s="294"/>
      <c r="BL324" s="294"/>
      <c r="BM324" s="294"/>
      <c r="BN324" s="294"/>
      <c r="BO324" s="294"/>
      <c r="BP324" s="294"/>
      <c r="BQ324" s="294"/>
      <c r="BR324" s="294"/>
      <c r="BS324" s="294"/>
      <c r="BT324" s="294"/>
      <c r="BU324" s="294"/>
      <c r="BV324" s="294"/>
      <c r="BW324" s="294"/>
    </row>
    <row r="325" spans="5:75" customFormat="1" ht="15.6" x14ac:dyDescent="0.3">
      <c r="E325" s="305"/>
      <c r="F325" s="305"/>
      <c r="G325" s="307"/>
      <c r="H325" s="307"/>
      <c r="I325" s="307"/>
      <c r="J325" s="307"/>
      <c r="K325" s="307"/>
      <c r="L325" s="307">
        <v>0</v>
      </c>
      <c r="M325" s="307"/>
      <c r="N325" s="307"/>
      <c r="O325" s="307"/>
      <c r="P325" s="307"/>
      <c r="Q325" s="307"/>
      <c r="R325" s="307"/>
      <c r="S325" s="307"/>
      <c r="T325" s="307"/>
      <c r="U325" s="307"/>
      <c r="V325" s="307"/>
      <c r="W325" s="307"/>
      <c r="X325" s="307"/>
      <c r="Y325" s="307"/>
      <c r="Z325" s="307">
        <v>0</v>
      </c>
      <c r="AA325" s="307"/>
      <c r="AB325" s="307"/>
      <c r="AC325" s="307"/>
      <c r="AD325" s="307"/>
      <c r="AE325" s="307"/>
      <c r="AF325" s="307"/>
      <c r="AG325" s="307"/>
      <c r="AH325" s="307"/>
      <c r="AI325" s="307"/>
      <c r="AJ325" s="307"/>
      <c r="AK325" s="307"/>
      <c r="AL325" s="307"/>
      <c r="AM325" s="307"/>
      <c r="AN325" s="307"/>
      <c r="AO325" s="307"/>
      <c r="AP325" s="307"/>
      <c r="AQ325" s="307"/>
      <c r="AR325" s="307"/>
      <c r="AS325" s="307"/>
      <c r="AT325" s="307"/>
      <c r="AU325" s="307"/>
      <c r="AV325" s="294"/>
      <c r="AW325" s="294"/>
      <c r="AX325" s="294"/>
      <c r="AY325" s="294"/>
      <c r="AZ325" s="294"/>
      <c r="BA325" s="294"/>
      <c r="BB325" s="294"/>
      <c r="BC325" s="294"/>
      <c r="BD325" s="294"/>
      <c r="BE325" s="294"/>
      <c r="BF325" s="294"/>
      <c r="BG325" s="294"/>
      <c r="BH325" s="294"/>
      <c r="BI325" s="294"/>
      <c r="BJ325" s="294"/>
      <c r="BK325" s="294"/>
      <c r="BL325" s="294"/>
      <c r="BM325" s="294"/>
      <c r="BN325" s="294"/>
      <c r="BO325" s="294"/>
      <c r="BP325" s="294"/>
      <c r="BQ325" s="294"/>
      <c r="BR325" s="294"/>
      <c r="BS325" s="294"/>
      <c r="BT325" s="294"/>
      <c r="BU325" s="294"/>
      <c r="BV325" s="294"/>
      <c r="BW325" s="294"/>
    </row>
    <row r="326" spans="5:75" customFormat="1" ht="15.6" x14ac:dyDescent="0.3">
      <c r="E326" s="305"/>
      <c r="F326" s="305"/>
      <c r="G326" s="307"/>
      <c r="H326" s="307"/>
      <c r="I326" s="307"/>
      <c r="J326" s="307"/>
      <c r="K326" s="307"/>
      <c r="L326" s="307">
        <v>0</v>
      </c>
      <c r="M326" s="307"/>
      <c r="N326" s="307"/>
      <c r="O326" s="307"/>
      <c r="P326" s="307"/>
      <c r="Q326" s="307"/>
      <c r="R326" s="307"/>
      <c r="S326" s="307"/>
      <c r="T326" s="307"/>
      <c r="U326" s="307"/>
      <c r="V326" s="307"/>
      <c r="W326" s="307"/>
      <c r="X326" s="307"/>
      <c r="Y326" s="307"/>
      <c r="Z326" s="307">
        <v>0</v>
      </c>
      <c r="AA326" s="307"/>
      <c r="AB326" s="307"/>
      <c r="AC326" s="307"/>
      <c r="AD326" s="307"/>
      <c r="AE326" s="307"/>
      <c r="AF326" s="307"/>
      <c r="AG326" s="307"/>
      <c r="AH326" s="307"/>
      <c r="AI326" s="307"/>
      <c r="AJ326" s="307"/>
      <c r="AK326" s="307"/>
      <c r="AL326" s="307"/>
      <c r="AM326" s="307"/>
      <c r="AN326" s="307"/>
      <c r="AO326" s="307"/>
      <c r="AP326" s="307"/>
      <c r="AQ326" s="307"/>
      <c r="AR326" s="307"/>
      <c r="AS326" s="307"/>
      <c r="AT326" s="307"/>
      <c r="AU326" s="307"/>
      <c r="AV326" s="294"/>
      <c r="AW326" s="294"/>
      <c r="AX326" s="294"/>
      <c r="AY326" s="294"/>
      <c r="AZ326" s="294"/>
      <c r="BA326" s="294"/>
      <c r="BB326" s="294"/>
      <c r="BC326" s="294"/>
      <c r="BD326" s="294"/>
      <c r="BE326" s="294"/>
      <c r="BF326" s="294"/>
      <c r="BG326" s="294"/>
      <c r="BH326" s="294"/>
      <c r="BI326" s="294"/>
      <c r="BJ326" s="294"/>
      <c r="BK326" s="294"/>
      <c r="BL326" s="294"/>
      <c r="BM326" s="294"/>
      <c r="BN326" s="294"/>
      <c r="BO326" s="294"/>
      <c r="BP326" s="294"/>
      <c r="BQ326" s="294"/>
      <c r="BR326" s="294"/>
      <c r="BS326" s="294"/>
      <c r="BT326" s="294"/>
      <c r="BU326" s="294"/>
      <c r="BV326" s="294"/>
      <c r="BW326" s="294"/>
    </row>
    <row r="327" spans="5:75" customFormat="1" ht="15.6" x14ac:dyDescent="0.3">
      <c r="E327" s="305"/>
      <c r="F327" s="305"/>
      <c r="G327" s="307"/>
      <c r="H327" s="307"/>
      <c r="I327" s="307"/>
      <c r="J327" s="307"/>
      <c r="K327" s="307"/>
      <c r="L327" s="307">
        <v>0</v>
      </c>
      <c r="M327" s="307"/>
      <c r="N327" s="307"/>
      <c r="O327" s="307"/>
      <c r="P327" s="307"/>
      <c r="Q327" s="307"/>
      <c r="R327" s="307"/>
      <c r="S327" s="307"/>
      <c r="T327" s="307"/>
      <c r="U327" s="307"/>
      <c r="V327" s="307"/>
      <c r="W327" s="307"/>
      <c r="X327" s="307"/>
      <c r="Y327" s="307"/>
      <c r="Z327" s="307">
        <v>0</v>
      </c>
      <c r="AA327" s="307"/>
      <c r="AB327" s="307"/>
      <c r="AC327" s="307"/>
      <c r="AD327" s="307"/>
      <c r="AE327" s="307"/>
      <c r="AF327" s="307"/>
      <c r="AG327" s="307"/>
      <c r="AH327" s="307"/>
      <c r="AI327" s="307"/>
      <c r="AJ327" s="307"/>
      <c r="AK327" s="307"/>
      <c r="AL327" s="307"/>
      <c r="AM327" s="307"/>
      <c r="AN327" s="307"/>
      <c r="AO327" s="307"/>
      <c r="AP327" s="307"/>
      <c r="AQ327" s="307"/>
      <c r="AR327" s="307"/>
      <c r="AS327" s="307"/>
      <c r="AT327" s="307"/>
      <c r="AU327" s="307"/>
      <c r="AV327" s="294"/>
      <c r="AW327" s="294"/>
      <c r="AX327" s="294"/>
      <c r="AY327" s="294"/>
      <c r="AZ327" s="294"/>
      <c r="BA327" s="294"/>
      <c r="BB327" s="294"/>
      <c r="BC327" s="294"/>
      <c r="BD327" s="294"/>
      <c r="BE327" s="294"/>
      <c r="BF327" s="294"/>
      <c r="BG327" s="294"/>
      <c r="BH327" s="294"/>
      <c r="BI327" s="294"/>
      <c r="BJ327" s="294"/>
      <c r="BK327" s="294"/>
      <c r="BL327" s="294"/>
      <c r="BM327" s="294"/>
      <c r="BN327" s="294"/>
      <c r="BO327" s="294"/>
      <c r="BP327" s="294"/>
      <c r="BQ327" s="294"/>
      <c r="BR327" s="294"/>
      <c r="BS327" s="294"/>
      <c r="BT327" s="294"/>
      <c r="BU327" s="294"/>
      <c r="BV327" s="294"/>
      <c r="BW327" s="294"/>
    </row>
    <row r="328" spans="5:75" customFormat="1" ht="15.6" x14ac:dyDescent="0.3">
      <c r="E328" s="305"/>
      <c r="F328" s="305"/>
      <c r="G328" s="307"/>
      <c r="H328" s="307"/>
      <c r="I328" s="307"/>
      <c r="J328" s="307"/>
      <c r="K328" s="307"/>
      <c r="L328" s="307">
        <v>0</v>
      </c>
      <c r="M328" s="307"/>
      <c r="N328" s="307"/>
      <c r="O328" s="307"/>
      <c r="P328" s="307"/>
      <c r="Q328" s="307"/>
      <c r="R328" s="307"/>
      <c r="S328" s="307"/>
      <c r="T328" s="307"/>
      <c r="U328" s="307"/>
      <c r="V328" s="307"/>
      <c r="W328" s="307"/>
      <c r="X328" s="307"/>
      <c r="Y328" s="307"/>
      <c r="Z328" s="307">
        <v>0</v>
      </c>
      <c r="AA328" s="307"/>
      <c r="AB328" s="307"/>
      <c r="AC328" s="307"/>
      <c r="AD328" s="307"/>
      <c r="AE328" s="307"/>
      <c r="AF328" s="307"/>
      <c r="AG328" s="307"/>
      <c r="AH328" s="307"/>
      <c r="AI328" s="307"/>
      <c r="AJ328" s="307"/>
      <c r="AK328" s="307"/>
      <c r="AL328" s="307"/>
      <c r="AM328" s="307"/>
      <c r="AN328" s="307"/>
      <c r="AO328" s="307"/>
      <c r="AP328" s="307"/>
      <c r="AQ328" s="307"/>
      <c r="AR328" s="307"/>
      <c r="AS328" s="307"/>
      <c r="AT328" s="307"/>
      <c r="AU328" s="307"/>
      <c r="AV328" s="294"/>
      <c r="AW328" s="294"/>
      <c r="AX328" s="294"/>
      <c r="AY328" s="294"/>
      <c r="AZ328" s="294"/>
      <c r="BA328" s="294"/>
      <c r="BB328" s="294"/>
      <c r="BC328" s="294"/>
      <c r="BD328" s="294"/>
      <c r="BE328" s="294"/>
      <c r="BF328" s="294"/>
      <c r="BG328" s="294"/>
      <c r="BH328" s="294"/>
      <c r="BI328" s="294"/>
      <c r="BJ328" s="294"/>
      <c r="BK328" s="294"/>
      <c r="BL328" s="294"/>
      <c r="BM328" s="294"/>
      <c r="BN328" s="294"/>
      <c r="BO328" s="294"/>
      <c r="BP328" s="294"/>
      <c r="BQ328" s="294"/>
      <c r="BR328" s="294"/>
      <c r="BS328" s="294"/>
      <c r="BT328" s="294"/>
      <c r="BU328" s="294"/>
      <c r="BV328" s="294"/>
      <c r="BW328" s="294"/>
    </row>
    <row r="329" spans="5:75" customFormat="1" ht="15.6" x14ac:dyDescent="0.3">
      <c r="E329" s="305"/>
      <c r="F329" s="305"/>
      <c r="G329" s="307"/>
      <c r="H329" s="307"/>
      <c r="I329" s="307"/>
      <c r="J329" s="307"/>
      <c r="K329" s="307"/>
      <c r="L329" s="307">
        <v>0</v>
      </c>
      <c r="M329" s="307"/>
      <c r="N329" s="307"/>
      <c r="O329" s="307"/>
      <c r="P329" s="307"/>
      <c r="Q329" s="307"/>
      <c r="R329" s="307"/>
      <c r="S329" s="307"/>
      <c r="T329" s="307"/>
      <c r="U329" s="307"/>
      <c r="V329" s="307"/>
      <c r="W329" s="307"/>
      <c r="X329" s="307"/>
      <c r="Y329" s="307"/>
      <c r="Z329" s="307">
        <v>0</v>
      </c>
      <c r="AA329" s="307"/>
      <c r="AB329" s="307"/>
      <c r="AC329" s="307"/>
      <c r="AD329" s="307"/>
      <c r="AE329" s="307"/>
      <c r="AF329" s="307"/>
      <c r="AG329" s="307"/>
      <c r="AH329" s="307"/>
      <c r="AI329" s="307"/>
      <c r="AJ329" s="307"/>
      <c r="AK329" s="307"/>
      <c r="AL329" s="307"/>
      <c r="AM329" s="307"/>
      <c r="AN329" s="307"/>
      <c r="AO329" s="307"/>
      <c r="AP329" s="307"/>
      <c r="AQ329" s="307"/>
      <c r="AR329" s="307"/>
      <c r="AS329" s="307"/>
      <c r="AT329" s="307"/>
      <c r="AU329" s="307"/>
      <c r="AV329" s="294"/>
      <c r="AW329" s="294"/>
      <c r="AX329" s="294"/>
      <c r="AY329" s="294"/>
      <c r="AZ329" s="294"/>
      <c r="BA329" s="294"/>
      <c r="BB329" s="294"/>
      <c r="BC329" s="294"/>
      <c r="BD329" s="294"/>
      <c r="BE329" s="294"/>
      <c r="BF329" s="294"/>
      <c r="BG329" s="294"/>
      <c r="BH329" s="294"/>
      <c r="BI329" s="294"/>
      <c r="BJ329" s="294"/>
      <c r="BK329" s="294"/>
      <c r="BL329" s="294"/>
      <c r="BM329" s="294"/>
      <c r="BN329" s="294"/>
      <c r="BO329" s="294"/>
      <c r="BP329" s="294"/>
      <c r="BQ329" s="294"/>
      <c r="BR329" s="294"/>
      <c r="BS329" s="294"/>
      <c r="BT329" s="294"/>
      <c r="BU329" s="294"/>
      <c r="BV329" s="294"/>
      <c r="BW329" s="294"/>
    </row>
    <row r="330" spans="5:75" customFormat="1" ht="15.6" x14ac:dyDescent="0.3">
      <c r="E330" s="305"/>
      <c r="F330" s="305"/>
      <c r="G330" s="307"/>
      <c r="H330" s="307"/>
      <c r="I330" s="307"/>
      <c r="J330" s="307"/>
      <c r="K330" s="307"/>
      <c r="L330" s="307">
        <v>0</v>
      </c>
      <c r="M330" s="307"/>
      <c r="N330" s="307"/>
      <c r="O330" s="307"/>
      <c r="P330" s="307"/>
      <c r="Q330" s="307"/>
      <c r="R330" s="307"/>
      <c r="S330" s="307"/>
      <c r="T330" s="307"/>
      <c r="U330" s="307"/>
      <c r="V330" s="307"/>
      <c r="W330" s="307"/>
      <c r="X330" s="307"/>
      <c r="Y330" s="307"/>
      <c r="Z330" s="307">
        <v>0</v>
      </c>
      <c r="AA330" s="307"/>
      <c r="AB330" s="307"/>
      <c r="AC330" s="307"/>
      <c r="AD330" s="307"/>
      <c r="AE330" s="307"/>
      <c r="AF330" s="307"/>
      <c r="AG330" s="307"/>
      <c r="AH330" s="307"/>
      <c r="AI330" s="307"/>
      <c r="AJ330" s="307"/>
      <c r="AK330" s="307"/>
      <c r="AL330" s="307"/>
      <c r="AM330" s="307"/>
      <c r="AN330" s="307"/>
      <c r="AO330" s="307"/>
      <c r="AP330" s="307"/>
      <c r="AQ330" s="307"/>
      <c r="AR330" s="307"/>
      <c r="AS330" s="307"/>
      <c r="AT330" s="307"/>
      <c r="AU330" s="307"/>
      <c r="AV330" s="294"/>
      <c r="AW330" s="294"/>
      <c r="AX330" s="294"/>
      <c r="AY330" s="294"/>
      <c r="AZ330" s="294"/>
      <c r="BA330" s="294"/>
      <c r="BB330" s="294"/>
      <c r="BC330" s="294"/>
      <c r="BD330" s="294"/>
      <c r="BE330" s="294"/>
      <c r="BF330" s="294"/>
      <c r="BG330" s="294"/>
      <c r="BH330" s="294"/>
      <c r="BI330" s="294"/>
      <c r="BJ330" s="294"/>
      <c r="BK330" s="294"/>
      <c r="BL330" s="294"/>
      <c r="BM330" s="294"/>
      <c r="BN330" s="294"/>
      <c r="BO330" s="294"/>
      <c r="BP330" s="294"/>
      <c r="BQ330" s="294"/>
      <c r="BR330" s="294"/>
      <c r="BS330" s="294"/>
      <c r="BT330" s="294"/>
      <c r="BU330" s="294"/>
      <c r="BV330" s="294"/>
      <c r="BW330" s="294"/>
    </row>
    <row r="331" spans="5:75" customFormat="1" ht="15.6" x14ac:dyDescent="0.3">
      <c r="E331" s="305"/>
      <c r="F331" s="305"/>
      <c r="G331" s="307"/>
      <c r="H331" s="307"/>
      <c r="I331" s="307"/>
      <c r="J331" s="307"/>
      <c r="K331" s="307"/>
      <c r="L331" s="307">
        <v>0</v>
      </c>
      <c r="M331" s="307"/>
      <c r="N331" s="307"/>
      <c r="O331" s="307"/>
      <c r="P331" s="307"/>
      <c r="Q331" s="307"/>
      <c r="R331" s="307"/>
      <c r="S331" s="307"/>
      <c r="T331" s="307"/>
      <c r="U331" s="307"/>
      <c r="V331" s="307"/>
      <c r="W331" s="307"/>
      <c r="X331" s="307"/>
      <c r="Y331" s="307"/>
      <c r="Z331" s="307">
        <v>0</v>
      </c>
      <c r="AA331" s="307"/>
      <c r="AB331" s="307"/>
      <c r="AC331" s="307"/>
      <c r="AD331" s="307"/>
      <c r="AE331" s="307"/>
      <c r="AF331" s="307"/>
      <c r="AG331" s="307"/>
      <c r="AH331" s="307"/>
      <c r="AI331" s="307"/>
      <c r="AJ331" s="307"/>
      <c r="AK331" s="307"/>
      <c r="AL331" s="307"/>
      <c r="AM331" s="307"/>
      <c r="AN331" s="307"/>
      <c r="AO331" s="307"/>
      <c r="AP331" s="307"/>
      <c r="AQ331" s="307"/>
      <c r="AR331" s="307"/>
      <c r="AS331" s="307"/>
      <c r="AT331" s="307"/>
      <c r="AU331" s="307"/>
      <c r="AV331" s="294"/>
      <c r="AW331" s="294"/>
      <c r="AX331" s="294"/>
      <c r="AY331" s="294"/>
      <c r="AZ331" s="294"/>
      <c r="BA331" s="294"/>
      <c r="BB331" s="294"/>
      <c r="BC331" s="294"/>
      <c r="BD331" s="294"/>
      <c r="BE331" s="294"/>
      <c r="BF331" s="294"/>
      <c r="BG331" s="294"/>
      <c r="BH331" s="294"/>
      <c r="BI331" s="294"/>
      <c r="BJ331" s="294"/>
      <c r="BK331" s="294"/>
      <c r="BL331" s="294"/>
      <c r="BM331" s="294"/>
      <c r="BN331" s="294"/>
      <c r="BO331" s="294"/>
      <c r="BP331" s="294"/>
      <c r="BQ331" s="294"/>
      <c r="BR331" s="294"/>
      <c r="BS331" s="294"/>
      <c r="BT331" s="294"/>
      <c r="BU331" s="294"/>
      <c r="BV331" s="294"/>
      <c r="BW331" s="294"/>
    </row>
    <row r="332" spans="5:75" customFormat="1" ht="15.6" x14ac:dyDescent="0.3">
      <c r="E332" s="305"/>
      <c r="F332" s="305"/>
      <c r="G332" s="307"/>
      <c r="H332" s="307"/>
      <c r="I332" s="307"/>
      <c r="J332" s="307"/>
      <c r="K332" s="307"/>
      <c r="L332" s="307">
        <v>0</v>
      </c>
      <c r="M332" s="307"/>
      <c r="N332" s="307"/>
      <c r="O332" s="307"/>
      <c r="P332" s="307"/>
      <c r="Q332" s="307"/>
      <c r="R332" s="307"/>
      <c r="S332" s="307"/>
      <c r="T332" s="307"/>
      <c r="U332" s="307"/>
      <c r="V332" s="307"/>
      <c r="W332" s="307"/>
      <c r="X332" s="307"/>
      <c r="Y332" s="307"/>
      <c r="Z332" s="307">
        <v>0</v>
      </c>
      <c r="AA332" s="307"/>
      <c r="AB332" s="307"/>
      <c r="AC332" s="307"/>
      <c r="AD332" s="307"/>
      <c r="AE332" s="307"/>
      <c r="AF332" s="307"/>
      <c r="AG332" s="307"/>
      <c r="AH332" s="307"/>
      <c r="AI332" s="307"/>
      <c r="AJ332" s="307"/>
      <c r="AK332" s="307"/>
      <c r="AL332" s="307"/>
      <c r="AM332" s="307"/>
      <c r="AN332" s="307"/>
      <c r="AO332" s="307"/>
      <c r="AP332" s="307"/>
      <c r="AQ332" s="307"/>
      <c r="AR332" s="307"/>
      <c r="AS332" s="307"/>
      <c r="AT332" s="307"/>
      <c r="AU332" s="307"/>
      <c r="AV332" s="294"/>
      <c r="AW332" s="294"/>
      <c r="AX332" s="294"/>
      <c r="AY332" s="294"/>
      <c r="AZ332" s="294"/>
      <c r="BA332" s="294"/>
      <c r="BB332" s="294"/>
      <c r="BC332" s="294"/>
      <c r="BD332" s="294"/>
      <c r="BE332" s="294"/>
      <c r="BF332" s="294"/>
      <c r="BG332" s="294"/>
      <c r="BH332" s="294"/>
      <c r="BI332" s="294"/>
      <c r="BJ332" s="294"/>
      <c r="BK332" s="294"/>
      <c r="BL332" s="294"/>
      <c r="BM332" s="294"/>
      <c r="BN332" s="294"/>
      <c r="BO332" s="294"/>
      <c r="BP332" s="294"/>
      <c r="BQ332" s="294"/>
      <c r="BR332" s="294"/>
      <c r="BS332" s="294"/>
      <c r="BT332" s="294"/>
      <c r="BU332" s="294"/>
      <c r="BV332" s="294"/>
      <c r="BW332" s="294"/>
    </row>
    <row r="333" spans="5:75" customFormat="1" ht="15.6" x14ac:dyDescent="0.3">
      <c r="E333" s="305"/>
      <c r="F333" s="305"/>
      <c r="G333" s="307"/>
      <c r="H333" s="307"/>
      <c r="I333" s="307"/>
      <c r="J333" s="307"/>
      <c r="K333" s="307"/>
      <c r="L333" s="307">
        <v>0</v>
      </c>
      <c r="M333" s="307"/>
      <c r="N333" s="307"/>
      <c r="O333" s="307"/>
      <c r="P333" s="307"/>
      <c r="Q333" s="307"/>
      <c r="R333" s="307"/>
      <c r="S333" s="307"/>
      <c r="T333" s="307"/>
      <c r="U333" s="307"/>
      <c r="V333" s="307"/>
      <c r="W333" s="307"/>
      <c r="X333" s="307"/>
      <c r="Y333" s="307"/>
      <c r="Z333" s="307">
        <v>0</v>
      </c>
      <c r="AA333" s="307"/>
      <c r="AB333" s="307"/>
      <c r="AC333" s="307"/>
      <c r="AD333" s="307"/>
      <c r="AE333" s="307"/>
      <c r="AF333" s="307"/>
      <c r="AG333" s="307"/>
      <c r="AH333" s="307"/>
      <c r="AI333" s="307"/>
      <c r="AJ333" s="307"/>
      <c r="AK333" s="307"/>
      <c r="AL333" s="307"/>
      <c r="AM333" s="307"/>
      <c r="AN333" s="307"/>
      <c r="AO333" s="307"/>
      <c r="AP333" s="307"/>
      <c r="AQ333" s="307"/>
      <c r="AR333" s="307"/>
      <c r="AS333" s="307"/>
      <c r="AT333" s="307"/>
      <c r="AU333" s="307"/>
      <c r="AV333" s="294"/>
      <c r="AW333" s="294"/>
      <c r="AX333" s="294"/>
      <c r="AY333" s="294"/>
      <c r="AZ333" s="294"/>
      <c r="BA333" s="294"/>
      <c r="BB333" s="294"/>
      <c r="BC333" s="294"/>
      <c r="BD333" s="294"/>
      <c r="BE333" s="294"/>
      <c r="BF333" s="294"/>
      <c r="BG333" s="294"/>
      <c r="BH333" s="294"/>
      <c r="BI333" s="294"/>
      <c r="BJ333" s="294"/>
      <c r="BK333" s="294"/>
      <c r="BL333" s="294"/>
      <c r="BM333" s="294"/>
      <c r="BN333" s="294"/>
      <c r="BO333" s="294"/>
      <c r="BP333" s="294"/>
      <c r="BQ333" s="294"/>
      <c r="BR333" s="294"/>
      <c r="BS333" s="294"/>
      <c r="BT333" s="294"/>
      <c r="BU333" s="294"/>
      <c r="BV333" s="294"/>
      <c r="BW333" s="294"/>
    </row>
    <row r="334" spans="5:75" customFormat="1" ht="15.6" x14ac:dyDescent="0.3">
      <c r="E334" s="305"/>
      <c r="F334" s="305"/>
      <c r="G334" s="307"/>
      <c r="H334" s="307"/>
      <c r="I334" s="307"/>
      <c r="J334" s="307"/>
      <c r="K334" s="307"/>
      <c r="L334" s="307">
        <v>0</v>
      </c>
      <c r="M334" s="307"/>
      <c r="N334" s="307"/>
      <c r="O334" s="307"/>
      <c r="P334" s="307"/>
      <c r="Q334" s="307"/>
      <c r="R334" s="307"/>
      <c r="S334" s="307"/>
      <c r="T334" s="307"/>
      <c r="U334" s="307"/>
      <c r="V334" s="307"/>
      <c r="W334" s="307"/>
      <c r="X334" s="307"/>
      <c r="Y334" s="307"/>
      <c r="Z334" s="307">
        <v>0</v>
      </c>
      <c r="AA334" s="307"/>
      <c r="AB334" s="307"/>
      <c r="AC334" s="307"/>
      <c r="AD334" s="307"/>
      <c r="AE334" s="307"/>
      <c r="AF334" s="307"/>
      <c r="AG334" s="307"/>
      <c r="AH334" s="307"/>
      <c r="AI334" s="307"/>
      <c r="AJ334" s="307"/>
      <c r="AK334" s="307"/>
      <c r="AL334" s="307"/>
      <c r="AM334" s="307"/>
      <c r="AN334" s="307"/>
      <c r="AO334" s="307"/>
      <c r="AP334" s="307"/>
      <c r="AQ334" s="307"/>
      <c r="AR334" s="307"/>
      <c r="AS334" s="307"/>
      <c r="AT334" s="307"/>
      <c r="AU334" s="307"/>
      <c r="AV334" s="294"/>
      <c r="AW334" s="294"/>
      <c r="AX334" s="294"/>
      <c r="AY334" s="294"/>
      <c r="AZ334" s="294"/>
      <c r="BA334" s="294"/>
      <c r="BB334" s="294"/>
      <c r="BC334" s="294"/>
      <c r="BD334" s="294"/>
      <c r="BE334" s="294"/>
      <c r="BF334" s="294"/>
      <c r="BG334" s="294"/>
      <c r="BH334" s="294"/>
      <c r="BI334" s="294"/>
      <c r="BJ334" s="294"/>
      <c r="BK334" s="294"/>
      <c r="BL334" s="294"/>
      <c r="BM334" s="294"/>
      <c r="BN334" s="294"/>
      <c r="BO334" s="294"/>
      <c r="BP334" s="294"/>
      <c r="BQ334" s="294"/>
      <c r="BR334" s="294"/>
      <c r="BS334" s="294"/>
      <c r="BT334" s="294"/>
      <c r="BU334" s="294"/>
      <c r="BV334" s="294"/>
      <c r="BW334" s="294"/>
    </row>
    <row r="335" spans="5:75" customFormat="1" ht="15.6" x14ac:dyDescent="0.3">
      <c r="E335" s="305"/>
      <c r="F335" s="305"/>
      <c r="G335" s="307"/>
      <c r="H335" s="307"/>
      <c r="I335" s="307"/>
      <c r="J335" s="307"/>
      <c r="K335" s="307"/>
      <c r="L335" s="307">
        <v>0</v>
      </c>
      <c r="M335" s="307"/>
      <c r="N335" s="307"/>
      <c r="O335" s="307"/>
      <c r="P335" s="307"/>
      <c r="Q335" s="307"/>
      <c r="R335" s="307"/>
      <c r="S335" s="307"/>
      <c r="T335" s="307"/>
      <c r="U335" s="307"/>
      <c r="V335" s="307"/>
      <c r="W335" s="307"/>
      <c r="X335" s="307"/>
      <c r="Y335" s="307"/>
      <c r="Z335" s="307">
        <v>0</v>
      </c>
      <c r="AA335" s="307"/>
      <c r="AB335" s="307"/>
      <c r="AC335" s="307"/>
      <c r="AD335" s="307"/>
      <c r="AE335" s="307"/>
      <c r="AF335" s="307"/>
      <c r="AG335" s="307"/>
      <c r="AH335" s="307"/>
      <c r="AI335" s="307"/>
      <c r="AJ335" s="307"/>
      <c r="AK335" s="307"/>
      <c r="AL335" s="307"/>
      <c r="AM335" s="307"/>
      <c r="AN335" s="307"/>
      <c r="AO335" s="307"/>
      <c r="AP335" s="307"/>
      <c r="AQ335" s="307"/>
      <c r="AR335" s="307"/>
      <c r="AS335" s="307"/>
      <c r="AT335" s="307"/>
      <c r="AU335" s="307"/>
      <c r="AV335" s="294"/>
      <c r="AW335" s="294"/>
      <c r="AX335" s="294"/>
      <c r="AY335" s="294"/>
      <c r="AZ335" s="294"/>
      <c r="BA335" s="294"/>
      <c r="BB335" s="294"/>
      <c r="BC335" s="294"/>
      <c r="BD335" s="294"/>
      <c r="BE335" s="294"/>
      <c r="BF335" s="294"/>
      <c r="BG335" s="294"/>
      <c r="BH335" s="294"/>
      <c r="BI335" s="294"/>
      <c r="BJ335" s="294"/>
      <c r="BK335" s="294"/>
      <c r="BL335" s="294"/>
      <c r="BM335" s="294"/>
      <c r="BN335" s="294"/>
      <c r="BO335" s="294"/>
      <c r="BP335" s="294"/>
      <c r="BQ335" s="294"/>
      <c r="BR335" s="294"/>
      <c r="BS335" s="294"/>
      <c r="BT335" s="294"/>
      <c r="BU335" s="294"/>
      <c r="BV335" s="294"/>
      <c r="BW335" s="294"/>
    </row>
    <row r="336" spans="5:75" customFormat="1" ht="15.6" x14ac:dyDescent="0.3">
      <c r="E336" s="305"/>
      <c r="F336" s="305"/>
      <c r="G336" s="307"/>
      <c r="H336" s="307"/>
      <c r="I336" s="307"/>
      <c r="J336" s="307"/>
      <c r="K336" s="307"/>
      <c r="L336" s="307">
        <v>0</v>
      </c>
      <c r="M336" s="307"/>
      <c r="N336" s="307"/>
      <c r="O336" s="307"/>
      <c r="P336" s="307"/>
      <c r="Q336" s="307"/>
      <c r="R336" s="307"/>
      <c r="S336" s="307"/>
      <c r="T336" s="307"/>
      <c r="U336" s="307"/>
      <c r="V336" s="307"/>
      <c r="W336" s="307"/>
      <c r="X336" s="307"/>
      <c r="Y336" s="307"/>
      <c r="Z336" s="307">
        <v>0</v>
      </c>
      <c r="AA336" s="307"/>
      <c r="AB336" s="307"/>
      <c r="AC336" s="307"/>
      <c r="AD336" s="307"/>
      <c r="AE336" s="307"/>
      <c r="AF336" s="307"/>
      <c r="AG336" s="307"/>
      <c r="AH336" s="307"/>
      <c r="AI336" s="307"/>
      <c r="AJ336" s="307"/>
      <c r="AK336" s="307"/>
      <c r="AL336" s="307"/>
      <c r="AM336" s="307"/>
      <c r="AN336" s="307"/>
      <c r="AO336" s="307"/>
      <c r="AP336" s="307"/>
      <c r="AQ336" s="307"/>
      <c r="AR336" s="307"/>
      <c r="AS336" s="307"/>
      <c r="AT336" s="307"/>
      <c r="AU336" s="307"/>
      <c r="AV336" s="294"/>
      <c r="AW336" s="294"/>
      <c r="AX336" s="294"/>
      <c r="AY336" s="294"/>
      <c r="AZ336" s="294"/>
      <c r="BA336" s="294"/>
      <c r="BB336" s="294"/>
      <c r="BC336" s="294"/>
      <c r="BD336" s="294"/>
      <c r="BE336" s="294"/>
      <c r="BF336" s="294"/>
      <c r="BG336" s="294"/>
      <c r="BH336" s="294"/>
      <c r="BI336" s="294"/>
      <c r="BJ336" s="294"/>
      <c r="BK336" s="294"/>
      <c r="BL336" s="294"/>
      <c r="BM336" s="294"/>
      <c r="BN336" s="294"/>
      <c r="BO336" s="294"/>
      <c r="BP336" s="294"/>
      <c r="BQ336" s="294"/>
      <c r="BR336" s="294"/>
      <c r="BS336" s="294"/>
      <c r="BT336" s="294"/>
      <c r="BU336" s="294"/>
      <c r="BV336" s="294"/>
      <c r="BW336" s="294"/>
    </row>
    <row r="337" spans="5:75" customFormat="1" ht="15.6" x14ac:dyDescent="0.3">
      <c r="E337" s="305"/>
      <c r="F337" s="305"/>
      <c r="G337" s="307"/>
      <c r="H337" s="307"/>
      <c r="I337" s="307"/>
      <c r="J337" s="307"/>
      <c r="K337" s="307"/>
      <c r="L337" s="307">
        <v>0</v>
      </c>
      <c r="M337" s="307"/>
      <c r="N337" s="307"/>
      <c r="O337" s="307"/>
      <c r="P337" s="307"/>
      <c r="Q337" s="307"/>
      <c r="R337" s="307"/>
      <c r="S337" s="307"/>
      <c r="T337" s="307"/>
      <c r="U337" s="307"/>
      <c r="V337" s="307"/>
      <c r="W337" s="307"/>
      <c r="X337" s="307"/>
      <c r="Y337" s="307"/>
      <c r="Z337" s="307">
        <v>0</v>
      </c>
      <c r="AA337" s="307"/>
      <c r="AB337" s="307"/>
      <c r="AC337" s="307"/>
      <c r="AD337" s="307"/>
      <c r="AE337" s="307"/>
      <c r="AF337" s="307"/>
      <c r="AG337" s="307"/>
      <c r="AH337" s="307"/>
      <c r="AI337" s="307"/>
      <c r="AJ337" s="307"/>
      <c r="AK337" s="307"/>
      <c r="AL337" s="307"/>
      <c r="AM337" s="307"/>
      <c r="AN337" s="307"/>
      <c r="AO337" s="307"/>
      <c r="AP337" s="307"/>
      <c r="AQ337" s="307"/>
      <c r="AR337" s="307"/>
      <c r="AS337" s="307"/>
      <c r="AT337" s="307"/>
      <c r="AU337" s="307"/>
      <c r="AV337" s="294"/>
      <c r="AW337" s="294"/>
      <c r="AX337" s="294"/>
      <c r="AY337" s="294"/>
      <c r="AZ337" s="294"/>
      <c r="BA337" s="294"/>
      <c r="BB337" s="294"/>
      <c r="BC337" s="294"/>
      <c r="BD337" s="294"/>
      <c r="BE337" s="294"/>
      <c r="BF337" s="294"/>
      <c r="BG337" s="294"/>
      <c r="BH337" s="294"/>
      <c r="BI337" s="294"/>
      <c r="BJ337" s="294"/>
      <c r="BK337" s="294"/>
      <c r="BL337" s="294"/>
      <c r="BM337" s="294"/>
      <c r="BN337" s="294"/>
      <c r="BO337" s="294"/>
      <c r="BP337" s="294"/>
      <c r="BQ337" s="294"/>
      <c r="BR337" s="294"/>
      <c r="BS337" s="294"/>
      <c r="BT337" s="294"/>
      <c r="BU337" s="294"/>
      <c r="BV337" s="294"/>
      <c r="BW337" s="294"/>
    </row>
    <row r="338" spans="5:75" customFormat="1" ht="15.6" x14ac:dyDescent="0.3">
      <c r="E338" s="305"/>
      <c r="F338" s="305"/>
      <c r="G338" s="307"/>
      <c r="H338" s="307"/>
      <c r="I338" s="307"/>
      <c r="J338" s="307"/>
      <c r="K338" s="307"/>
      <c r="L338" s="307">
        <v>0</v>
      </c>
      <c r="M338" s="307"/>
      <c r="N338" s="307"/>
      <c r="O338" s="307"/>
      <c r="P338" s="307"/>
      <c r="Q338" s="307"/>
      <c r="R338" s="307"/>
      <c r="S338" s="307"/>
      <c r="T338" s="307"/>
      <c r="U338" s="307"/>
      <c r="V338" s="307"/>
      <c r="W338" s="307"/>
      <c r="X338" s="307"/>
      <c r="Y338" s="307"/>
      <c r="Z338" s="307">
        <v>0</v>
      </c>
      <c r="AA338" s="307"/>
      <c r="AB338" s="307"/>
      <c r="AC338" s="307"/>
      <c r="AD338" s="307"/>
      <c r="AE338" s="307"/>
      <c r="AF338" s="307"/>
      <c r="AG338" s="307"/>
      <c r="AH338" s="307"/>
      <c r="AI338" s="307"/>
      <c r="AJ338" s="307"/>
      <c r="AK338" s="307"/>
      <c r="AL338" s="307"/>
      <c r="AM338" s="307"/>
      <c r="AN338" s="307"/>
      <c r="AO338" s="307"/>
      <c r="AP338" s="307"/>
      <c r="AQ338" s="307"/>
      <c r="AR338" s="307"/>
      <c r="AS338" s="307"/>
      <c r="AT338" s="307"/>
      <c r="AU338" s="307"/>
      <c r="AV338" s="294"/>
      <c r="AW338" s="294"/>
      <c r="AX338" s="294"/>
      <c r="AY338" s="294"/>
      <c r="AZ338" s="294"/>
      <c r="BA338" s="294"/>
      <c r="BB338" s="294"/>
      <c r="BC338" s="294"/>
      <c r="BD338" s="294"/>
      <c r="BE338" s="294"/>
      <c r="BF338" s="294"/>
      <c r="BG338" s="294"/>
      <c r="BH338" s="294"/>
      <c r="BI338" s="294"/>
      <c r="BJ338" s="294"/>
      <c r="BK338" s="294"/>
      <c r="BL338" s="294"/>
      <c r="BM338" s="294"/>
      <c r="BN338" s="294"/>
      <c r="BO338" s="294"/>
      <c r="BP338" s="294"/>
      <c r="BQ338" s="294"/>
      <c r="BR338" s="294"/>
      <c r="BS338" s="294"/>
      <c r="BT338" s="294"/>
      <c r="BU338" s="294"/>
      <c r="BV338" s="294"/>
      <c r="BW338" s="294"/>
    </row>
    <row r="339" spans="5:75" customFormat="1" ht="15.6" x14ac:dyDescent="0.3">
      <c r="E339" s="305"/>
      <c r="F339" s="305"/>
      <c r="G339" s="307"/>
      <c r="H339" s="307"/>
      <c r="I339" s="307"/>
      <c r="J339" s="307"/>
      <c r="K339" s="307"/>
      <c r="L339" s="307">
        <v>0</v>
      </c>
      <c r="M339" s="307"/>
      <c r="N339" s="307"/>
      <c r="O339" s="307"/>
      <c r="P339" s="307"/>
      <c r="Q339" s="307"/>
      <c r="R339" s="307"/>
      <c r="S339" s="307"/>
      <c r="T339" s="307"/>
      <c r="U339" s="307"/>
      <c r="V339" s="307"/>
      <c r="W339" s="307"/>
      <c r="X339" s="307"/>
      <c r="Y339" s="307"/>
      <c r="Z339" s="307">
        <v>0</v>
      </c>
      <c r="AA339" s="307"/>
      <c r="AB339" s="307"/>
      <c r="AC339" s="307"/>
      <c r="AD339" s="307"/>
      <c r="AE339" s="307"/>
      <c r="AF339" s="307"/>
      <c r="AG339" s="307"/>
      <c r="AH339" s="307"/>
      <c r="AI339" s="307"/>
      <c r="AJ339" s="307"/>
      <c r="AK339" s="307"/>
      <c r="AL339" s="307"/>
      <c r="AM339" s="307"/>
      <c r="AN339" s="307"/>
      <c r="AO339" s="307"/>
      <c r="AP339" s="307"/>
      <c r="AQ339" s="307"/>
      <c r="AR339" s="307"/>
      <c r="AS339" s="307"/>
      <c r="AT339" s="307"/>
      <c r="AU339" s="307"/>
      <c r="AV339" s="294"/>
      <c r="AW339" s="294"/>
      <c r="AX339" s="294"/>
      <c r="AY339" s="294"/>
      <c r="AZ339" s="294"/>
      <c r="BA339" s="294"/>
      <c r="BB339" s="294"/>
      <c r="BC339" s="294"/>
      <c r="BD339" s="294"/>
      <c r="BE339" s="294"/>
      <c r="BF339" s="294"/>
      <c r="BG339" s="294"/>
      <c r="BH339" s="294"/>
      <c r="BI339" s="294"/>
      <c r="BJ339" s="294"/>
      <c r="BK339" s="294"/>
      <c r="BL339" s="294"/>
      <c r="BM339" s="294"/>
      <c r="BN339" s="294"/>
      <c r="BO339" s="294"/>
      <c r="BP339" s="294"/>
      <c r="BQ339" s="294"/>
      <c r="BR339" s="294"/>
      <c r="BS339" s="294"/>
      <c r="BT339" s="294"/>
      <c r="BU339" s="294"/>
      <c r="BV339" s="294"/>
      <c r="BW339" s="294"/>
    </row>
    <row r="340" spans="5:75" customFormat="1" ht="15.6" x14ac:dyDescent="0.3">
      <c r="E340" s="305"/>
      <c r="F340" s="305"/>
      <c r="G340" s="307"/>
      <c r="H340" s="307"/>
      <c r="I340" s="307"/>
      <c r="J340" s="307"/>
      <c r="K340" s="307"/>
      <c r="L340" s="307">
        <v>0</v>
      </c>
      <c r="M340" s="307"/>
      <c r="N340" s="307"/>
      <c r="O340" s="307"/>
      <c r="P340" s="307"/>
      <c r="Q340" s="307"/>
      <c r="R340" s="307"/>
      <c r="S340" s="307"/>
      <c r="T340" s="307"/>
      <c r="U340" s="307"/>
      <c r="V340" s="307"/>
      <c r="W340" s="307"/>
      <c r="X340" s="307"/>
      <c r="Y340" s="307"/>
      <c r="Z340" s="307">
        <v>0</v>
      </c>
      <c r="AA340" s="307"/>
      <c r="AB340" s="307"/>
      <c r="AC340" s="307"/>
      <c r="AD340" s="307"/>
      <c r="AE340" s="307"/>
      <c r="AF340" s="307"/>
      <c r="AG340" s="307"/>
      <c r="AH340" s="307"/>
      <c r="AI340" s="307"/>
      <c r="AJ340" s="307"/>
      <c r="AK340" s="307"/>
      <c r="AL340" s="307"/>
      <c r="AM340" s="307"/>
      <c r="AN340" s="307"/>
      <c r="AO340" s="307"/>
      <c r="AP340" s="307"/>
      <c r="AQ340" s="307"/>
      <c r="AR340" s="307"/>
      <c r="AS340" s="307"/>
      <c r="AT340" s="307"/>
      <c r="AU340" s="307"/>
      <c r="AV340" s="294"/>
      <c r="AW340" s="294"/>
      <c r="AX340" s="294"/>
      <c r="AY340" s="294"/>
      <c r="AZ340" s="294"/>
      <c r="BA340" s="294"/>
      <c r="BB340" s="294"/>
      <c r="BC340" s="294"/>
      <c r="BD340" s="294"/>
      <c r="BE340" s="294"/>
      <c r="BF340" s="294"/>
      <c r="BG340" s="294"/>
      <c r="BH340" s="294"/>
      <c r="BI340" s="294"/>
      <c r="BJ340" s="294"/>
      <c r="BK340" s="294"/>
      <c r="BL340" s="294"/>
      <c r="BM340" s="294"/>
      <c r="BN340" s="294"/>
      <c r="BO340" s="294"/>
      <c r="BP340" s="294"/>
      <c r="BQ340" s="294"/>
      <c r="BR340" s="294"/>
      <c r="BS340" s="294"/>
      <c r="BT340" s="294"/>
      <c r="BU340" s="294"/>
      <c r="BV340" s="294"/>
      <c r="BW340" s="294"/>
    </row>
    <row r="341" spans="5:75" customFormat="1" ht="15.6" x14ac:dyDescent="0.3">
      <c r="E341" s="305"/>
      <c r="F341" s="305"/>
      <c r="G341" s="307"/>
      <c r="H341" s="307"/>
      <c r="I341" s="307"/>
      <c r="J341" s="307"/>
      <c r="K341" s="307"/>
      <c r="L341" s="307">
        <v>0</v>
      </c>
      <c r="M341" s="307"/>
      <c r="N341" s="307"/>
      <c r="O341" s="307"/>
      <c r="P341" s="307"/>
      <c r="Q341" s="307"/>
      <c r="R341" s="307"/>
      <c r="S341" s="307"/>
      <c r="T341" s="307"/>
      <c r="U341" s="307"/>
      <c r="V341" s="307"/>
      <c r="W341" s="307"/>
      <c r="X341" s="307"/>
      <c r="Y341" s="307"/>
      <c r="Z341" s="307">
        <v>0</v>
      </c>
      <c r="AA341" s="307"/>
      <c r="AB341" s="307"/>
      <c r="AC341" s="307"/>
      <c r="AD341" s="307"/>
      <c r="AE341" s="307"/>
      <c r="AF341" s="307"/>
      <c r="AG341" s="307"/>
      <c r="AH341" s="307"/>
      <c r="AI341" s="307"/>
      <c r="AJ341" s="307"/>
      <c r="AK341" s="307"/>
      <c r="AL341" s="307"/>
      <c r="AM341" s="307"/>
      <c r="AN341" s="307"/>
      <c r="AO341" s="307"/>
      <c r="AP341" s="307"/>
      <c r="AQ341" s="307"/>
      <c r="AR341" s="307"/>
      <c r="AS341" s="307"/>
      <c r="AT341" s="307"/>
      <c r="AU341" s="307"/>
      <c r="AV341" s="294"/>
      <c r="AW341" s="294"/>
      <c r="AX341" s="294"/>
      <c r="AY341" s="294"/>
      <c r="AZ341" s="294"/>
      <c r="BA341" s="294"/>
      <c r="BB341" s="294"/>
      <c r="BC341" s="294"/>
      <c r="BD341" s="294"/>
      <c r="BE341" s="294"/>
      <c r="BF341" s="294"/>
      <c r="BG341" s="294"/>
      <c r="BH341" s="294"/>
      <c r="BI341" s="294"/>
      <c r="BJ341" s="294"/>
      <c r="BK341" s="294"/>
      <c r="BL341" s="294"/>
      <c r="BM341" s="294"/>
      <c r="BN341" s="294"/>
      <c r="BO341" s="294"/>
      <c r="BP341" s="294"/>
      <c r="BQ341" s="294"/>
      <c r="BR341" s="294"/>
      <c r="BS341" s="294"/>
      <c r="BT341" s="294"/>
      <c r="BU341" s="294"/>
      <c r="BV341" s="294"/>
      <c r="BW341" s="294"/>
    </row>
    <row r="342" spans="5:75" customFormat="1" ht="15.6" x14ac:dyDescent="0.3">
      <c r="E342" s="305"/>
      <c r="F342" s="305"/>
      <c r="G342" s="307"/>
      <c r="H342" s="307"/>
      <c r="I342" s="307"/>
      <c r="J342" s="307"/>
      <c r="K342" s="307"/>
      <c r="L342" s="307">
        <v>0</v>
      </c>
      <c r="M342" s="307"/>
      <c r="N342" s="307"/>
      <c r="O342" s="307"/>
      <c r="P342" s="307"/>
      <c r="Q342" s="307"/>
      <c r="R342" s="307"/>
      <c r="S342" s="307"/>
      <c r="T342" s="307"/>
      <c r="U342" s="307"/>
      <c r="V342" s="307"/>
      <c r="W342" s="307"/>
      <c r="X342" s="307"/>
      <c r="Y342" s="307"/>
      <c r="Z342" s="307">
        <v>0</v>
      </c>
      <c r="AA342" s="307"/>
      <c r="AB342" s="307"/>
      <c r="AC342" s="307"/>
      <c r="AD342" s="307"/>
      <c r="AE342" s="307"/>
      <c r="AF342" s="307"/>
      <c r="AG342" s="307"/>
      <c r="AH342" s="307"/>
      <c r="AI342" s="307"/>
      <c r="AJ342" s="307"/>
      <c r="AK342" s="307"/>
      <c r="AL342" s="307"/>
      <c r="AM342" s="307"/>
      <c r="AN342" s="307"/>
      <c r="AO342" s="307"/>
      <c r="AP342" s="307"/>
      <c r="AQ342" s="307"/>
      <c r="AR342" s="307"/>
      <c r="AS342" s="307"/>
      <c r="AT342" s="307"/>
      <c r="AU342" s="307"/>
      <c r="AV342" s="294"/>
      <c r="AW342" s="294"/>
      <c r="AX342" s="294"/>
      <c r="AY342" s="294"/>
      <c r="AZ342" s="294"/>
      <c r="BA342" s="294"/>
      <c r="BB342" s="294"/>
      <c r="BC342" s="294"/>
      <c r="BD342" s="294"/>
      <c r="BE342" s="294"/>
      <c r="BF342" s="294"/>
      <c r="BG342" s="294"/>
      <c r="BH342" s="294"/>
      <c r="BI342" s="294"/>
      <c r="BJ342" s="294"/>
      <c r="BK342" s="294"/>
      <c r="BL342" s="294"/>
      <c r="BM342" s="294"/>
      <c r="BN342" s="294"/>
      <c r="BO342" s="294"/>
      <c r="BP342" s="294"/>
      <c r="BQ342" s="294"/>
      <c r="BR342" s="294"/>
      <c r="BS342" s="294"/>
      <c r="BT342" s="294"/>
      <c r="BU342" s="294"/>
      <c r="BV342" s="294"/>
      <c r="BW342" s="294"/>
    </row>
    <row r="343" spans="5:75" customFormat="1" ht="15.6" x14ac:dyDescent="0.3">
      <c r="E343" s="305"/>
      <c r="F343" s="305"/>
      <c r="G343" s="307"/>
      <c r="H343" s="307"/>
      <c r="I343" s="307"/>
      <c r="J343" s="307"/>
      <c r="K343" s="307"/>
      <c r="L343" s="307">
        <v>0</v>
      </c>
      <c r="M343" s="307"/>
      <c r="N343" s="307"/>
      <c r="O343" s="307"/>
      <c r="P343" s="307"/>
      <c r="Q343" s="307"/>
      <c r="R343" s="307"/>
      <c r="S343" s="307"/>
      <c r="T343" s="307"/>
      <c r="U343" s="307"/>
      <c r="V343" s="307"/>
      <c r="W343" s="307"/>
      <c r="X343" s="307"/>
      <c r="Y343" s="307"/>
      <c r="Z343" s="307">
        <v>0</v>
      </c>
      <c r="AA343" s="307"/>
      <c r="AB343" s="307"/>
      <c r="AC343" s="307"/>
      <c r="AD343" s="307"/>
      <c r="AE343" s="307"/>
      <c r="AF343" s="307"/>
      <c r="AG343" s="307"/>
      <c r="AH343" s="307"/>
      <c r="AI343" s="307"/>
      <c r="AJ343" s="307"/>
      <c r="AK343" s="307"/>
      <c r="AL343" s="307"/>
      <c r="AM343" s="307"/>
      <c r="AN343" s="307"/>
      <c r="AO343" s="307"/>
      <c r="AP343" s="307"/>
      <c r="AQ343" s="307"/>
      <c r="AR343" s="307"/>
      <c r="AS343" s="307"/>
      <c r="AT343" s="307"/>
      <c r="AU343" s="307"/>
      <c r="AV343" s="294"/>
      <c r="AW343" s="294"/>
      <c r="AX343" s="294"/>
      <c r="AY343" s="294"/>
      <c r="AZ343" s="294"/>
      <c r="BA343" s="294"/>
      <c r="BB343" s="294"/>
      <c r="BC343" s="294"/>
      <c r="BD343" s="294"/>
      <c r="BE343" s="294"/>
      <c r="BF343" s="294"/>
      <c r="BG343" s="294"/>
      <c r="BH343" s="294"/>
      <c r="BI343" s="294"/>
      <c r="BJ343" s="294"/>
      <c r="BK343" s="294"/>
      <c r="BL343" s="294"/>
      <c r="BM343" s="294"/>
      <c r="BN343" s="294"/>
      <c r="BO343" s="294"/>
      <c r="BP343" s="294"/>
      <c r="BQ343" s="294"/>
      <c r="BR343" s="294"/>
      <c r="BS343" s="294"/>
      <c r="BT343" s="294"/>
      <c r="BU343" s="294"/>
      <c r="BV343" s="294"/>
      <c r="BW343" s="294"/>
    </row>
    <row r="344" spans="5:75" customFormat="1" ht="15.6" x14ac:dyDescent="0.3">
      <c r="E344" s="305"/>
      <c r="F344" s="305"/>
      <c r="G344" s="307"/>
      <c r="H344" s="307"/>
      <c r="I344" s="307"/>
      <c r="J344" s="307"/>
      <c r="K344" s="307"/>
      <c r="L344" s="307">
        <v>0</v>
      </c>
      <c r="M344" s="307"/>
      <c r="N344" s="307"/>
      <c r="O344" s="307"/>
      <c r="P344" s="307"/>
      <c r="Q344" s="307"/>
      <c r="R344" s="307"/>
      <c r="S344" s="307"/>
      <c r="T344" s="307"/>
      <c r="U344" s="307"/>
      <c r="V344" s="307"/>
      <c r="W344" s="307"/>
      <c r="X344" s="307"/>
      <c r="Y344" s="307"/>
      <c r="Z344" s="307">
        <v>0</v>
      </c>
      <c r="AA344" s="307"/>
      <c r="AB344" s="307"/>
      <c r="AC344" s="307"/>
      <c r="AD344" s="307"/>
      <c r="AE344" s="307"/>
      <c r="AF344" s="307"/>
      <c r="AG344" s="307"/>
      <c r="AH344" s="307"/>
      <c r="AI344" s="307"/>
      <c r="AJ344" s="307"/>
      <c r="AK344" s="307"/>
      <c r="AL344" s="307"/>
      <c r="AM344" s="307"/>
      <c r="AN344" s="307"/>
      <c r="AO344" s="307"/>
      <c r="AP344" s="307"/>
      <c r="AQ344" s="307"/>
      <c r="AR344" s="307"/>
      <c r="AS344" s="307"/>
      <c r="AT344" s="307"/>
      <c r="AU344" s="307"/>
      <c r="AV344" s="294"/>
      <c r="AW344" s="294"/>
      <c r="AX344" s="294"/>
      <c r="AY344" s="294"/>
      <c r="AZ344" s="294"/>
      <c r="BA344" s="294"/>
      <c r="BB344" s="294"/>
      <c r="BC344" s="294"/>
      <c r="BD344" s="294"/>
      <c r="BE344" s="294"/>
      <c r="BF344" s="294"/>
      <c r="BG344" s="294"/>
      <c r="BH344" s="294"/>
      <c r="BI344" s="294"/>
      <c r="BJ344" s="294"/>
      <c r="BK344" s="294"/>
      <c r="BL344" s="294"/>
      <c r="BM344" s="294"/>
      <c r="BN344" s="294"/>
      <c r="BO344" s="294"/>
      <c r="BP344" s="294"/>
      <c r="BQ344" s="294"/>
      <c r="BR344" s="294"/>
      <c r="BS344" s="294"/>
      <c r="BT344" s="294"/>
      <c r="BU344" s="294"/>
      <c r="BV344" s="294"/>
      <c r="BW344" s="294"/>
    </row>
    <row r="345" spans="5:75" customFormat="1" ht="15.6" x14ac:dyDescent="0.3">
      <c r="E345" s="305"/>
      <c r="F345" s="305"/>
      <c r="G345" s="307"/>
      <c r="H345" s="307"/>
      <c r="I345" s="307"/>
      <c r="J345" s="307"/>
      <c r="K345" s="307"/>
      <c r="L345" s="307">
        <v>0</v>
      </c>
      <c r="M345" s="307"/>
      <c r="N345" s="307"/>
      <c r="O345" s="307"/>
      <c r="P345" s="307"/>
      <c r="Q345" s="307"/>
      <c r="R345" s="307"/>
      <c r="S345" s="307"/>
      <c r="T345" s="307"/>
      <c r="U345" s="307"/>
      <c r="V345" s="307"/>
      <c r="W345" s="307"/>
      <c r="X345" s="307"/>
      <c r="Y345" s="307"/>
      <c r="Z345" s="307">
        <v>0</v>
      </c>
      <c r="AA345" s="307"/>
      <c r="AB345" s="307"/>
      <c r="AC345" s="307"/>
      <c r="AD345" s="307"/>
      <c r="AE345" s="307"/>
      <c r="AF345" s="307"/>
      <c r="AG345" s="307"/>
      <c r="AH345" s="307"/>
      <c r="AI345" s="307"/>
      <c r="AJ345" s="307"/>
      <c r="AK345" s="307"/>
      <c r="AL345" s="307"/>
      <c r="AM345" s="307"/>
      <c r="AN345" s="307"/>
      <c r="AO345" s="307"/>
      <c r="AP345" s="307"/>
      <c r="AQ345" s="307"/>
      <c r="AR345" s="307"/>
      <c r="AS345" s="307"/>
      <c r="AT345" s="307"/>
      <c r="AU345" s="307"/>
      <c r="AV345" s="294"/>
      <c r="AW345" s="294"/>
      <c r="AX345" s="294"/>
      <c r="AY345" s="294"/>
      <c r="AZ345" s="294"/>
      <c r="BA345" s="294"/>
      <c r="BB345" s="294"/>
      <c r="BC345" s="294"/>
      <c r="BD345" s="294"/>
      <c r="BE345" s="294"/>
      <c r="BF345" s="294"/>
      <c r="BG345" s="294"/>
      <c r="BH345" s="294"/>
      <c r="BI345" s="294"/>
      <c r="BJ345" s="294"/>
      <c r="BK345" s="294"/>
      <c r="BL345" s="294"/>
      <c r="BM345" s="294"/>
      <c r="BN345" s="294"/>
      <c r="BO345" s="294"/>
      <c r="BP345" s="294"/>
      <c r="BQ345" s="294"/>
      <c r="BR345" s="294"/>
      <c r="BS345" s="294"/>
      <c r="BT345" s="294"/>
      <c r="BU345" s="294"/>
      <c r="BV345" s="294"/>
      <c r="BW345" s="294"/>
    </row>
    <row r="346" spans="5:75" customFormat="1" ht="15.6" x14ac:dyDescent="0.3">
      <c r="E346" s="305"/>
      <c r="F346" s="305"/>
      <c r="G346" s="307"/>
      <c r="H346" s="307"/>
      <c r="I346" s="307"/>
      <c r="J346" s="307"/>
      <c r="K346" s="307"/>
      <c r="L346" s="307">
        <v>0</v>
      </c>
      <c r="M346" s="307"/>
      <c r="N346" s="307"/>
      <c r="O346" s="307"/>
      <c r="P346" s="307"/>
      <c r="Q346" s="307"/>
      <c r="R346" s="307"/>
      <c r="S346" s="307"/>
      <c r="T346" s="307"/>
      <c r="U346" s="307"/>
      <c r="V346" s="307"/>
      <c r="W346" s="307"/>
      <c r="X346" s="307"/>
      <c r="Y346" s="307"/>
      <c r="Z346" s="307">
        <v>0</v>
      </c>
      <c r="AA346" s="307"/>
      <c r="AB346" s="307"/>
      <c r="AC346" s="307"/>
      <c r="AD346" s="307"/>
      <c r="AE346" s="307"/>
      <c r="AF346" s="307"/>
      <c r="AG346" s="307"/>
      <c r="AH346" s="307"/>
      <c r="AI346" s="307"/>
      <c r="AJ346" s="307"/>
      <c r="AK346" s="307"/>
      <c r="AL346" s="307"/>
      <c r="AM346" s="307"/>
      <c r="AN346" s="307"/>
      <c r="AO346" s="307"/>
      <c r="AP346" s="307"/>
      <c r="AQ346" s="307"/>
      <c r="AR346" s="307"/>
      <c r="AS346" s="307"/>
      <c r="AT346" s="307"/>
      <c r="AU346" s="307"/>
      <c r="AV346" s="294"/>
      <c r="AW346" s="294"/>
      <c r="AX346" s="294"/>
      <c r="AY346" s="294"/>
      <c r="AZ346" s="294"/>
      <c r="BA346" s="294"/>
      <c r="BB346" s="294"/>
      <c r="BC346" s="294"/>
      <c r="BD346" s="294"/>
      <c r="BE346" s="294"/>
      <c r="BF346" s="294"/>
      <c r="BG346" s="294"/>
      <c r="BH346" s="294"/>
      <c r="BI346" s="294"/>
      <c r="BJ346" s="294"/>
      <c r="BK346" s="294"/>
      <c r="BL346" s="294"/>
      <c r="BM346" s="294"/>
      <c r="BN346" s="294"/>
      <c r="BO346" s="294"/>
      <c r="BP346" s="294"/>
      <c r="BQ346" s="294"/>
      <c r="BR346" s="294"/>
      <c r="BS346" s="294"/>
      <c r="BT346" s="294"/>
      <c r="BU346" s="294"/>
      <c r="BV346" s="294"/>
      <c r="BW346" s="294"/>
    </row>
    <row r="347" spans="5:75" customFormat="1" ht="15.6" x14ac:dyDescent="0.3">
      <c r="E347" s="305"/>
      <c r="F347" s="305"/>
      <c r="G347" s="307"/>
      <c r="H347" s="307"/>
      <c r="I347" s="307"/>
      <c r="J347" s="307"/>
      <c r="K347" s="307"/>
      <c r="L347" s="307">
        <v>0</v>
      </c>
      <c r="M347" s="307"/>
      <c r="N347" s="307"/>
      <c r="O347" s="307"/>
      <c r="P347" s="307"/>
      <c r="Q347" s="307"/>
      <c r="R347" s="307"/>
      <c r="S347" s="307"/>
      <c r="T347" s="307"/>
      <c r="U347" s="307"/>
      <c r="V347" s="307"/>
      <c r="W347" s="307"/>
      <c r="X347" s="307"/>
      <c r="Y347" s="307"/>
      <c r="Z347" s="307">
        <v>0</v>
      </c>
      <c r="AA347" s="307"/>
      <c r="AB347" s="307"/>
      <c r="AC347" s="307"/>
      <c r="AD347" s="307"/>
      <c r="AE347" s="307"/>
      <c r="AF347" s="307"/>
      <c r="AG347" s="307"/>
      <c r="AH347" s="307"/>
      <c r="AI347" s="307"/>
      <c r="AJ347" s="307"/>
      <c r="AK347" s="307"/>
      <c r="AL347" s="307"/>
      <c r="AM347" s="307"/>
      <c r="AN347" s="307"/>
      <c r="AO347" s="307"/>
      <c r="AP347" s="307"/>
      <c r="AQ347" s="307"/>
      <c r="AR347" s="307"/>
      <c r="AS347" s="307"/>
      <c r="AT347" s="307"/>
      <c r="AU347" s="307"/>
      <c r="AV347" s="294"/>
      <c r="AW347" s="294"/>
      <c r="AX347" s="294"/>
      <c r="AY347" s="294"/>
      <c r="AZ347" s="294"/>
      <c r="BA347" s="294"/>
      <c r="BB347" s="294"/>
      <c r="BC347" s="294"/>
      <c r="BD347" s="294"/>
      <c r="BE347" s="294"/>
      <c r="BF347" s="294"/>
      <c r="BG347" s="294"/>
      <c r="BH347" s="294"/>
      <c r="BI347" s="294"/>
      <c r="BJ347" s="294"/>
      <c r="BK347" s="294"/>
      <c r="BL347" s="294"/>
      <c r="BM347" s="294"/>
      <c r="BN347" s="294"/>
      <c r="BO347" s="294"/>
      <c r="BP347" s="294"/>
      <c r="BQ347" s="294"/>
      <c r="BR347" s="294"/>
      <c r="BS347" s="294"/>
      <c r="BT347" s="294"/>
      <c r="BU347" s="294"/>
      <c r="BV347" s="294"/>
      <c r="BW347" s="294"/>
    </row>
    <row r="348" spans="5:75" customFormat="1" ht="15.6" x14ac:dyDescent="0.3">
      <c r="E348" s="305"/>
      <c r="F348" s="305"/>
      <c r="G348" s="307"/>
      <c r="H348" s="307"/>
      <c r="I348" s="307"/>
      <c r="J348" s="307"/>
      <c r="K348" s="307"/>
      <c r="L348" s="307">
        <v>0</v>
      </c>
      <c r="M348" s="307"/>
      <c r="N348" s="307"/>
      <c r="O348" s="307"/>
      <c r="P348" s="307"/>
      <c r="Q348" s="307"/>
      <c r="R348" s="307"/>
      <c r="S348" s="307"/>
      <c r="T348" s="307"/>
      <c r="U348" s="307"/>
      <c r="V348" s="307"/>
      <c r="W348" s="307"/>
      <c r="X348" s="307"/>
      <c r="Y348" s="307"/>
      <c r="Z348" s="307">
        <v>0</v>
      </c>
      <c r="AA348" s="307"/>
      <c r="AB348" s="307"/>
      <c r="AC348" s="307"/>
      <c r="AD348" s="307"/>
      <c r="AE348" s="307"/>
      <c r="AF348" s="307"/>
      <c r="AG348" s="307"/>
      <c r="AH348" s="307"/>
      <c r="AI348" s="307"/>
      <c r="AJ348" s="307"/>
      <c r="AK348" s="307"/>
      <c r="AL348" s="307"/>
      <c r="AM348" s="307"/>
      <c r="AN348" s="307"/>
      <c r="AO348" s="307"/>
      <c r="AP348" s="307"/>
      <c r="AQ348" s="307"/>
      <c r="AR348" s="307"/>
      <c r="AS348" s="307"/>
      <c r="AT348" s="307"/>
      <c r="AU348" s="307"/>
      <c r="AV348" s="294"/>
      <c r="AW348" s="294"/>
      <c r="AX348" s="294"/>
      <c r="AY348" s="294"/>
      <c r="AZ348" s="294"/>
      <c r="BA348" s="294"/>
      <c r="BB348" s="294"/>
      <c r="BC348" s="294"/>
      <c r="BD348" s="294"/>
      <c r="BE348" s="294"/>
      <c r="BF348" s="294"/>
      <c r="BG348" s="294"/>
      <c r="BH348" s="294"/>
      <c r="BI348" s="294"/>
      <c r="BJ348" s="294"/>
      <c r="BK348" s="294"/>
      <c r="BL348" s="294"/>
      <c r="BM348" s="294"/>
      <c r="BN348" s="294"/>
      <c r="BO348" s="294"/>
      <c r="BP348" s="294"/>
      <c r="BQ348" s="294"/>
      <c r="BR348" s="294"/>
      <c r="BS348" s="294"/>
      <c r="BT348" s="294"/>
      <c r="BU348" s="294"/>
      <c r="BV348" s="294"/>
      <c r="BW348" s="294"/>
    </row>
    <row r="349" spans="5:75" customFormat="1" ht="15.6" x14ac:dyDescent="0.3">
      <c r="E349" s="305"/>
      <c r="F349" s="305"/>
      <c r="G349" s="307"/>
      <c r="H349" s="307"/>
      <c r="I349" s="307"/>
      <c r="J349" s="307"/>
      <c r="K349" s="307"/>
      <c r="L349" s="307">
        <v>0</v>
      </c>
      <c r="M349" s="307"/>
      <c r="N349" s="307"/>
      <c r="O349" s="307"/>
      <c r="P349" s="307"/>
      <c r="Q349" s="307"/>
      <c r="R349" s="307"/>
      <c r="S349" s="307"/>
      <c r="T349" s="307"/>
      <c r="U349" s="307"/>
      <c r="V349" s="307"/>
      <c r="W349" s="307"/>
      <c r="X349" s="307"/>
      <c r="Y349" s="307"/>
      <c r="Z349" s="307">
        <v>0</v>
      </c>
      <c r="AA349" s="307"/>
      <c r="AB349" s="307"/>
      <c r="AC349" s="307"/>
      <c r="AD349" s="307"/>
      <c r="AE349" s="307"/>
      <c r="AF349" s="307"/>
      <c r="AG349" s="307"/>
      <c r="AH349" s="307"/>
      <c r="AI349" s="307"/>
      <c r="AJ349" s="307"/>
      <c r="AK349" s="307"/>
      <c r="AL349" s="307"/>
      <c r="AM349" s="307"/>
      <c r="AN349" s="307"/>
      <c r="AO349" s="307"/>
      <c r="AP349" s="307"/>
      <c r="AQ349" s="307"/>
      <c r="AR349" s="307"/>
      <c r="AS349" s="307"/>
      <c r="AT349" s="307"/>
      <c r="AU349" s="307"/>
      <c r="AV349" s="294"/>
      <c r="AW349" s="294"/>
      <c r="AX349" s="294"/>
      <c r="AY349" s="294"/>
      <c r="AZ349" s="294"/>
      <c r="BA349" s="294"/>
      <c r="BB349" s="294"/>
      <c r="BC349" s="294"/>
      <c r="BD349" s="294"/>
      <c r="BE349" s="294"/>
      <c r="BF349" s="294"/>
      <c r="BG349" s="294"/>
      <c r="BH349" s="294"/>
      <c r="BI349" s="294"/>
      <c r="BJ349" s="294"/>
      <c r="BK349" s="294"/>
      <c r="BL349" s="294"/>
      <c r="BM349" s="294"/>
      <c r="BN349" s="294"/>
      <c r="BO349" s="294"/>
      <c r="BP349" s="294"/>
      <c r="BQ349" s="294"/>
      <c r="BR349" s="294"/>
      <c r="BS349" s="294"/>
      <c r="BT349" s="294"/>
      <c r="BU349" s="294"/>
      <c r="BV349" s="294"/>
      <c r="BW349" s="294"/>
    </row>
    <row r="350" spans="5:75" customFormat="1" ht="15.6" x14ac:dyDescent="0.3">
      <c r="E350" s="305"/>
      <c r="F350" s="305"/>
      <c r="G350" s="307"/>
      <c r="H350" s="307"/>
      <c r="I350" s="307"/>
      <c r="J350" s="307"/>
      <c r="K350" s="307"/>
      <c r="L350" s="307">
        <v>0</v>
      </c>
      <c r="M350" s="307"/>
      <c r="N350" s="307"/>
      <c r="O350" s="307"/>
      <c r="P350" s="307"/>
      <c r="Q350" s="307"/>
      <c r="R350" s="307"/>
      <c r="S350" s="307"/>
      <c r="T350" s="307"/>
      <c r="U350" s="307"/>
      <c r="V350" s="307"/>
      <c r="W350" s="307"/>
      <c r="X350" s="307"/>
      <c r="Y350" s="307"/>
      <c r="Z350" s="307">
        <v>0</v>
      </c>
      <c r="AA350" s="307"/>
      <c r="AB350" s="307"/>
      <c r="AC350" s="307"/>
      <c r="AD350" s="307"/>
      <c r="AE350" s="307"/>
      <c r="AF350" s="307"/>
      <c r="AG350" s="307"/>
      <c r="AH350" s="307"/>
      <c r="AI350" s="307"/>
      <c r="AJ350" s="307"/>
      <c r="AK350" s="307"/>
      <c r="AL350" s="307"/>
      <c r="AM350" s="307"/>
      <c r="AN350" s="307"/>
      <c r="AO350" s="307"/>
      <c r="AP350" s="307"/>
      <c r="AQ350" s="307"/>
      <c r="AR350" s="307"/>
      <c r="AS350" s="307"/>
      <c r="AT350" s="307"/>
      <c r="AU350" s="307"/>
      <c r="AV350" s="294"/>
      <c r="AW350" s="294"/>
      <c r="AX350" s="294"/>
      <c r="AY350" s="294"/>
      <c r="AZ350" s="294"/>
      <c r="BA350" s="294"/>
      <c r="BB350" s="294"/>
      <c r="BC350" s="294"/>
      <c r="BD350" s="294"/>
      <c r="BE350" s="294"/>
      <c r="BF350" s="294"/>
      <c r="BG350" s="294"/>
      <c r="BH350" s="294"/>
      <c r="BI350" s="294"/>
      <c r="BJ350" s="294"/>
      <c r="BK350" s="294"/>
      <c r="BL350" s="294"/>
      <c r="BM350" s="294"/>
      <c r="BN350" s="294"/>
      <c r="BO350" s="294"/>
      <c r="BP350" s="294"/>
      <c r="BQ350" s="294"/>
      <c r="BR350" s="294"/>
      <c r="BS350" s="294"/>
      <c r="BT350" s="294"/>
      <c r="BU350" s="294"/>
      <c r="BV350" s="294"/>
      <c r="BW350" s="294"/>
    </row>
    <row r="351" spans="5:75" customFormat="1" ht="15.6" x14ac:dyDescent="0.3">
      <c r="E351" s="305"/>
      <c r="F351" s="305"/>
      <c r="G351" s="307"/>
      <c r="H351" s="307"/>
      <c r="I351" s="307"/>
      <c r="J351" s="307"/>
      <c r="K351" s="307"/>
      <c r="L351" s="307">
        <v>0</v>
      </c>
      <c r="M351" s="307"/>
      <c r="N351" s="307"/>
      <c r="O351" s="307"/>
      <c r="P351" s="307"/>
      <c r="Q351" s="307"/>
      <c r="R351" s="307"/>
      <c r="S351" s="307"/>
      <c r="T351" s="307"/>
      <c r="U351" s="307"/>
      <c r="V351" s="307"/>
      <c r="W351" s="307"/>
      <c r="X351" s="307"/>
      <c r="Y351" s="307"/>
      <c r="Z351" s="307">
        <v>0</v>
      </c>
      <c r="AA351" s="307"/>
      <c r="AB351" s="307"/>
      <c r="AC351" s="307"/>
      <c r="AD351" s="307"/>
      <c r="AE351" s="307"/>
      <c r="AF351" s="307"/>
      <c r="AG351" s="307"/>
      <c r="AH351" s="307"/>
      <c r="AI351" s="307"/>
      <c r="AJ351" s="307"/>
      <c r="AK351" s="307"/>
      <c r="AL351" s="307"/>
      <c r="AM351" s="307"/>
      <c r="AN351" s="307"/>
      <c r="AO351" s="307"/>
      <c r="AP351" s="307"/>
      <c r="AQ351" s="307"/>
      <c r="AR351" s="307"/>
      <c r="AS351" s="307"/>
      <c r="AT351" s="307"/>
      <c r="AU351" s="307"/>
      <c r="AV351" s="294"/>
      <c r="AW351" s="294"/>
      <c r="AX351" s="294"/>
      <c r="AY351" s="294"/>
      <c r="AZ351" s="294"/>
      <c r="BA351" s="294"/>
      <c r="BB351" s="294"/>
      <c r="BC351" s="294"/>
      <c r="BD351" s="294"/>
      <c r="BE351" s="294"/>
      <c r="BF351" s="294"/>
      <c r="BG351" s="294"/>
      <c r="BH351" s="294"/>
      <c r="BI351" s="294"/>
      <c r="BJ351" s="294"/>
      <c r="BK351" s="294"/>
      <c r="BL351" s="294"/>
      <c r="BM351" s="294"/>
      <c r="BN351" s="294"/>
      <c r="BO351" s="294"/>
      <c r="BP351" s="294"/>
      <c r="BQ351" s="294"/>
      <c r="BR351" s="294"/>
      <c r="BS351" s="294"/>
      <c r="BT351" s="294"/>
      <c r="BU351" s="294"/>
      <c r="BV351" s="294"/>
      <c r="BW351" s="294"/>
    </row>
    <row r="352" spans="5:75" customFormat="1" ht="15.6" x14ac:dyDescent="0.3">
      <c r="E352" s="305"/>
      <c r="F352" s="305"/>
      <c r="G352" s="307"/>
      <c r="H352" s="307"/>
      <c r="I352" s="307"/>
      <c r="J352" s="307"/>
      <c r="K352" s="307"/>
      <c r="L352" s="307">
        <v>0</v>
      </c>
      <c r="M352" s="307"/>
      <c r="N352" s="307"/>
      <c r="O352" s="307"/>
      <c r="P352" s="307"/>
      <c r="Q352" s="307"/>
      <c r="R352" s="307"/>
      <c r="S352" s="307"/>
      <c r="T352" s="307"/>
      <c r="U352" s="307"/>
      <c r="V352" s="307"/>
      <c r="W352" s="307"/>
      <c r="X352" s="307"/>
      <c r="Y352" s="307"/>
      <c r="Z352" s="307">
        <v>0</v>
      </c>
      <c r="AA352" s="307"/>
      <c r="AB352" s="307"/>
      <c r="AC352" s="307"/>
      <c r="AD352" s="307"/>
      <c r="AE352" s="307"/>
      <c r="AF352" s="307"/>
      <c r="AG352" s="307"/>
      <c r="AH352" s="307"/>
      <c r="AI352" s="307"/>
      <c r="AJ352" s="307"/>
      <c r="AK352" s="307"/>
      <c r="AL352" s="307"/>
      <c r="AM352" s="307"/>
      <c r="AN352" s="307"/>
      <c r="AO352" s="307"/>
      <c r="AP352" s="307"/>
      <c r="AQ352" s="307"/>
      <c r="AR352" s="307"/>
      <c r="AS352" s="307"/>
      <c r="AT352" s="307"/>
      <c r="AU352" s="307"/>
      <c r="AV352" s="294"/>
      <c r="AW352" s="294"/>
      <c r="AX352" s="294"/>
      <c r="AY352" s="294"/>
      <c r="AZ352" s="294"/>
      <c r="BA352" s="294"/>
      <c r="BB352" s="294"/>
      <c r="BC352" s="294"/>
      <c r="BD352" s="294"/>
      <c r="BE352" s="294"/>
      <c r="BF352" s="294"/>
      <c r="BG352" s="294"/>
      <c r="BH352" s="294"/>
      <c r="BI352" s="294"/>
      <c r="BJ352" s="294"/>
      <c r="BK352" s="294"/>
      <c r="BL352" s="294"/>
      <c r="BM352" s="294"/>
      <c r="BN352" s="294"/>
      <c r="BO352" s="294"/>
      <c r="BP352" s="294"/>
      <c r="BQ352" s="294"/>
      <c r="BR352" s="294"/>
      <c r="BS352" s="294"/>
      <c r="BT352" s="294"/>
      <c r="BU352" s="294"/>
      <c r="BV352" s="294"/>
      <c r="BW352" s="294"/>
    </row>
    <row r="353" spans="5:75" customFormat="1" ht="15.6" x14ac:dyDescent="0.3">
      <c r="E353" s="305"/>
      <c r="F353" s="305"/>
      <c r="G353" s="307"/>
      <c r="H353" s="307"/>
      <c r="I353" s="307"/>
      <c r="J353" s="307"/>
      <c r="K353" s="307"/>
      <c r="L353" s="307">
        <v>0</v>
      </c>
      <c r="M353" s="307"/>
      <c r="N353" s="307"/>
      <c r="O353" s="307"/>
      <c r="P353" s="307"/>
      <c r="Q353" s="307"/>
      <c r="R353" s="307"/>
      <c r="S353" s="307"/>
      <c r="T353" s="307"/>
      <c r="U353" s="307"/>
      <c r="V353" s="307"/>
      <c r="W353" s="307"/>
      <c r="X353" s="307"/>
      <c r="Y353" s="307"/>
      <c r="Z353" s="307">
        <v>0</v>
      </c>
      <c r="AA353" s="307"/>
      <c r="AB353" s="307"/>
      <c r="AC353" s="307"/>
      <c r="AD353" s="307"/>
      <c r="AE353" s="307"/>
      <c r="AF353" s="307"/>
      <c r="AG353" s="307"/>
      <c r="AH353" s="307"/>
      <c r="AI353" s="307"/>
      <c r="AJ353" s="307"/>
      <c r="AK353" s="307"/>
      <c r="AL353" s="307"/>
      <c r="AM353" s="307"/>
      <c r="AN353" s="307"/>
      <c r="AO353" s="307"/>
      <c r="AP353" s="307"/>
      <c r="AQ353" s="307"/>
      <c r="AR353" s="307"/>
      <c r="AS353" s="307"/>
      <c r="AT353" s="307"/>
      <c r="AU353" s="307"/>
      <c r="AV353" s="294"/>
      <c r="AW353" s="294"/>
      <c r="AX353" s="294"/>
      <c r="AY353" s="294"/>
      <c r="AZ353" s="294"/>
      <c r="BA353" s="294"/>
      <c r="BB353" s="294"/>
      <c r="BC353" s="294"/>
      <c r="BD353" s="294"/>
      <c r="BE353" s="294"/>
      <c r="BF353" s="294"/>
      <c r="BG353" s="294"/>
      <c r="BH353" s="294"/>
      <c r="BI353" s="294"/>
      <c r="BJ353" s="294"/>
      <c r="BK353" s="294"/>
      <c r="BL353" s="294"/>
      <c r="BM353" s="294"/>
      <c r="BN353" s="294"/>
      <c r="BO353" s="294"/>
      <c r="BP353" s="294"/>
      <c r="BQ353" s="294"/>
      <c r="BR353" s="294"/>
      <c r="BS353" s="294"/>
      <c r="BT353" s="294"/>
      <c r="BU353" s="294"/>
      <c r="BV353" s="294"/>
      <c r="BW353" s="294"/>
    </row>
    <row r="354" spans="5:75" customFormat="1" ht="15.6" x14ac:dyDescent="0.3">
      <c r="E354" s="305"/>
      <c r="F354" s="305"/>
      <c r="G354" s="307"/>
      <c r="H354" s="307"/>
      <c r="I354" s="307"/>
      <c r="J354" s="307"/>
      <c r="K354" s="307"/>
      <c r="L354" s="307">
        <v>0</v>
      </c>
      <c r="M354" s="307"/>
      <c r="N354" s="307"/>
      <c r="O354" s="307"/>
      <c r="P354" s="307"/>
      <c r="Q354" s="307"/>
      <c r="R354" s="307"/>
      <c r="S354" s="307"/>
      <c r="T354" s="307"/>
      <c r="U354" s="307"/>
      <c r="V354" s="307"/>
      <c r="W354" s="307"/>
      <c r="X354" s="307"/>
      <c r="Y354" s="307"/>
      <c r="Z354" s="307">
        <v>0</v>
      </c>
      <c r="AA354" s="307"/>
      <c r="AB354" s="307"/>
      <c r="AC354" s="307"/>
      <c r="AD354" s="307"/>
      <c r="AE354" s="307"/>
      <c r="AF354" s="307"/>
      <c r="AG354" s="307"/>
      <c r="AH354" s="307"/>
      <c r="AI354" s="307"/>
      <c r="AJ354" s="307"/>
      <c r="AK354" s="307"/>
      <c r="AL354" s="307"/>
      <c r="AM354" s="307"/>
      <c r="AN354" s="307"/>
      <c r="AO354" s="307"/>
      <c r="AP354" s="307"/>
      <c r="AQ354" s="307"/>
      <c r="AR354" s="307"/>
      <c r="AS354" s="307"/>
      <c r="AT354" s="307"/>
      <c r="AU354" s="307"/>
      <c r="AV354" s="294"/>
      <c r="AW354" s="294"/>
      <c r="AX354" s="294"/>
      <c r="AY354" s="294"/>
      <c r="AZ354" s="294"/>
      <c r="BA354" s="294"/>
      <c r="BB354" s="294"/>
      <c r="BC354" s="294"/>
      <c r="BD354" s="294"/>
      <c r="BE354" s="294"/>
      <c r="BF354" s="294"/>
      <c r="BG354" s="294"/>
      <c r="BH354" s="294"/>
      <c r="BI354" s="294"/>
      <c r="BJ354" s="294"/>
      <c r="BK354" s="294"/>
      <c r="BL354" s="294"/>
      <c r="BM354" s="294"/>
      <c r="BN354" s="294"/>
      <c r="BO354" s="294"/>
      <c r="BP354" s="294"/>
      <c r="BQ354" s="294"/>
      <c r="BR354" s="294"/>
      <c r="BS354" s="294"/>
      <c r="BT354" s="294"/>
      <c r="BU354" s="294"/>
      <c r="BV354" s="294"/>
      <c r="BW354" s="294"/>
    </row>
    <row r="355" spans="5:75" customFormat="1" ht="15.6" x14ac:dyDescent="0.3">
      <c r="E355" s="305"/>
      <c r="F355" s="305"/>
      <c r="G355" s="307"/>
      <c r="H355" s="307"/>
      <c r="I355" s="307"/>
      <c r="J355" s="307"/>
      <c r="K355" s="307"/>
      <c r="L355" s="307">
        <v>0</v>
      </c>
      <c r="M355" s="307"/>
      <c r="N355" s="307"/>
      <c r="O355" s="307"/>
      <c r="P355" s="307"/>
      <c r="Q355" s="307"/>
      <c r="R355" s="307"/>
      <c r="S355" s="307"/>
      <c r="T355" s="307"/>
      <c r="U355" s="307"/>
      <c r="V355" s="307"/>
      <c r="W355" s="307"/>
      <c r="X355" s="307"/>
      <c r="Y355" s="307"/>
      <c r="Z355" s="307">
        <v>0</v>
      </c>
      <c r="AA355" s="307"/>
      <c r="AB355" s="307"/>
      <c r="AC355" s="307"/>
      <c r="AD355" s="307"/>
      <c r="AE355" s="307"/>
      <c r="AF355" s="307"/>
      <c r="AG355" s="307"/>
      <c r="AH355" s="307"/>
      <c r="AI355" s="307"/>
      <c r="AJ355" s="307"/>
      <c r="AK355" s="307"/>
      <c r="AL355" s="307"/>
      <c r="AM355" s="307"/>
      <c r="AN355" s="307"/>
      <c r="AO355" s="307"/>
      <c r="AP355" s="307"/>
      <c r="AQ355" s="307"/>
      <c r="AR355" s="307"/>
      <c r="AS355" s="307"/>
      <c r="AT355" s="307"/>
      <c r="AU355" s="307"/>
      <c r="AV355" s="294"/>
      <c r="AW355" s="294"/>
      <c r="AX355" s="294"/>
      <c r="AY355" s="294"/>
      <c r="AZ355" s="294"/>
      <c r="BA355" s="294"/>
      <c r="BB355" s="294"/>
      <c r="BC355" s="294"/>
      <c r="BD355" s="294"/>
      <c r="BE355" s="294"/>
      <c r="BF355" s="294"/>
      <c r="BG355" s="294"/>
      <c r="BH355" s="294"/>
      <c r="BI355" s="294"/>
      <c r="BJ355" s="294"/>
      <c r="BK355" s="294"/>
      <c r="BL355" s="294"/>
      <c r="BM355" s="294"/>
      <c r="BN355" s="294"/>
      <c r="BO355" s="294"/>
      <c r="BP355" s="294"/>
      <c r="BQ355" s="294"/>
      <c r="BR355" s="294"/>
      <c r="BS355" s="294"/>
      <c r="BT355" s="294"/>
      <c r="BU355" s="294"/>
      <c r="BV355" s="294"/>
      <c r="BW355" s="294"/>
    </row>
    <row r="356" spans="5:75" customFormat="1" ht="15.6" x14ac:dyDescent="0.3">
      <c r="E356" s="305"/>
      <c r="F356" s="305"/>
      <c r="G356" s="307"/>
      <c r="H356" s="307"/>
      <c r="I356" s="307"/>
      <c r="J356" s="307"/>
      <c r="K356" s="307"/>
      <c r="L356" s="307">
        <v>0</v>
      </c>
      <c r="M356" s="307"/>
      <c r="N356" s="307"/>
      <c r="O356" s="307"/>
      <c r="P356" s="307"/>
      <c r="Q356" s="307"/>
      <c r="R356" s="307"/>
      <c r="S356" s="307"/>
      <c r="T356" s="307"/>
      <c r="U356" s="307"/>
      <c r="V356" s="307"/>
      <c r="W356" s="307"/>
      <c r="X356" s="307"/>
      <c r="Y356" s="307"/>
      <c r="Z356" s="307">
        <v>0</v>
      </c>
      <c r="AA356" s="307"/>
      <c r="AB356" s="307"/>
      <c r="AC356" s="307"/>
      <c r="AD356" s="307"/>
      <c r="AE356" s="307"/>
      <c r="AF356" s="307"/>
      <c r="AG356" s="307"/>
      <c r="AH356" s="307"/>
      <c r="AI356" s="307"/>
      <c r="AJ356" s="307"/>
      <c r="AK356" s="307"/>
      <c r="AL356" s="307"/>
      <c r="AM356" s="307"/>
      <c r="AN356" s="307"/>
      <c r="AO356" s="307"/>
      <c r="AP356" s="307"/>
      <c r="AQ356" s="307"/>
      <c r="AR356" s="307"/>
      <c r="AS356" s="307"/>
      <c r="AT356" s="307"/>
      <c r="AU356" s="307"/>
      <c r="AV356" s="294"/>
      <c r="AW356" s="294"/>
      <c r="AX356" s="294"/>
      <c r="AY356" s="294"/>
      <c r="AZ356" s="294"/>
      <c r="BA356" s="294"/>
      <c r="BB356" s="294"/>
      <c r="BC356" s="294"/>
      <c r="BD356" s="294"/>
      <c r="BE356" s="294"/>
      <c r="BF356" s="294"/>
      <c r="BG356" s="294"/>
      <c r="BH356" s="294"/>
      <c r="BI356" s="294"/>
      <c r="BJ356" s="294"/>
      <c r="BK356" s="294"/>
      <c r="BL356" s="294"/>
      <c r="BM356" s="294"/>
      <c r="BN356" s="294"/>
      <c r="BO356" s="294"/>
      <c r="BP356" s="294"/>
      <c r="BQ356" s="294"/>
      <c r="BR356" s="294"/>
      <c r="BS356" s="294"/>
      <c r="BT356" s="294"/>
      <c r="BU356" s="294"/>
      <c r="BV356" s="294"/>
      <c r="BW356" s="294"/>
    </row>
    <row r="357" spans="5:75" customFormat="1" ht="15.6" x14ac:dyDescent="0.3">
      <c r="E357" s="305"/>
      <c r="F357" s="305"/>
      <c r="G357" s="307"/>
      <c r="H357" s="307"/>
      <c r="I357" s="307"/>
      <c r="J357" s="307"/>
      <c r="K357" s="307"/>
      <c r="L357" s="307">
        <v>0</v>
      </c>
      <c r="M357" s="307"/>
      <c r="N357" s="307"/>
      <c r="O357" s="307"/>
      <c r="P357" s="307"/>
      <c r="Q357" s="307"/>
      <c r="R357" s="307"/>
      <c r="S357" s="307"/>
      <c r="T357" s="307"/>
      <c r="U357" s="307"/>
      <c r="V357" s="307"/>
      <c r="W357" s="307"/>
      <c r="X357" s="307"/>
      <c r="Y357" s="307"/>
      <c r="Z357" s="307">
        <v>0</v>
      </c>
      <c r="AA357" s="307"/>
      <c r="AB357" s="307"/>
      <c r="AC357" s="307"/>
      <c r="AD357" s="307"/>
      <c r="AE357" s="307"/>
      <c r="AF357" s="307"/>
      <c r="AG357" s="307"/>
      <c r="AH357" s="307"/>
      <c r="AI357" s="307"/>
      <c r="AJ357" s="307"/>
      <c r="AK357" s="307"/>
      <c r="AL357" s="307"/>
      <c r="AM357" s="307"/>
      <c r="AN357" s="307"/>
      <c r="AO357" s="307"/>
      <c r="AP357" s="307"/>
      <c r="AQ357" s="307"/>
      <c r="AR357" s="307"/>
      <c r="AS357" s="307"/>
      <c r="AT357" s="307"/>
      <c r="AU357" s="307"/>
      <c r="AV357" s="294"/>
      <c r="AW357" s="294"/>
      <c r="AX357" s="294"/>
      <c r="AY357" s="294"/>
      <c r="AZ357" s="294"/>
      <c r="BA357" s="294"/>
      <c r="BB357" s="294"/>
      <c r="BC357" s="294"/>
      <c r="BD357" s="294"/>
      <c r="BE357" s="294"/>
      <c r="BF357" s="294"/>
      <c r="BG357" s="294"/>
      <c r="BH357" s="294"/>
      <c r="BI357" s="294"/>
      <c r="BJ357" s="294"/>
      <c r="BK357" s="294"/>
      <c r="BL357" s="294"/>
      <c r="BM357" s="294"/>
      <c r="BN357" s="294"/>
      <c r="BO357" s="294"/>
      <c r="BP357" s="294"/>
      <c r="BQ357" s="294"/>
      <c r="BR357" s="294"/>
      <c r="BS357" s="294"/>
      <c r="BT357" s="294"/>
      <c r="BU357" s="294"/>
      <c r="BV357" s="294"/>
      <c r="BW357" s="294"/>
    </row>
    <row r="358" spans="5:75" customFormat="1" ht="15.6" x14ac:dyDescent="0.3">
      <c r="E358" s="305"/>
      <c r="F358" s="305"/>
      <c r="G358" s="307"/>
      <c r="H358" s="307"/>
      <c r="I358" s="307"/>
      <c r="J358" s="307"/>
      <c r="K358" s="307"/>
      <c r="L358" s="307">
        <v>0</v>
      </c>
      <c r="M358" s="307"/>
      <c r="N358" s="307"/>
      <c r="O358" s="307"/>
      <c r="P358" s="307"/>
      <c r="Q358" s="307"/>
      <c r="R358" s="307"/>
      <c r="S358" s="307"/>
      <c r="T358" s="307"/>
      <c r="U358" s="307"/>
      <c r="V358" s="307"/>
      <c r="W358" s="307"/>
      <c r="X358" s="307"/>
      <c r="Y358" s="307"/>
      <c r="Z358" s="307">
        <v>0</v>
      </c>
      <c r="AA358" s="307"/>
      <c r="AB358" s="307"/>
      <c r="AC358" s="307"/>
      <c r="AD358" s="307"/>
      <c r="AE358" s="307"/>
      <c r="AF358" s="307"/>
      <c r="AG358" s="307"/>
      <c r="AH358" s="307"/>
      <c r="AI358" s="307"/>
      <c r="AJ358" s="307"/>
      <c r="AK358" s="307"/>
      <c r="AL358" s="307"/>
      <c r="AM358" s="307"/>
      <c r="AN358" s="307"/>
      <c r="AO358" s="307"/>
      <c r="AP358" s="307"/>
      <c r="AQ358" s="307"/>
      <c r="AR358" s="307"/>
      <c r="AS358" s="307"/>
      <c r="AT358" s="307"/>
      <c r="AU358" s="307"/>
      <c r="AV358" s="294"/>
      <c r="AW358" s="294"/>
      <c r="AX358" s="294"/>
      <c r="AY358" s="294"/>
      <c r="AZ358" s="294"/>
      <c r="BA358" s="294"/>
      <c r="BB358" s="294"/>
      <c r="BC358" s="294"/>
      <c r="BD358" s="294"/>
      <c r="BE358" s="294"/>
      <c r="BF358" s="294"/>
      <c r="BG358" s="294"/>
      <c r="BH358" s="294"/>
      <c r="BI358" s="294"/>
      <c r="BJ358" s="294"/>
      <c r="BK358" s="294"/>
      <c r="BL358" s="294"/>
      <c r="BM358" s="294"/>
      <c r="BN358" s="294"/>
      <c r="BO358" s="294"/>
      <c r="BP358" s="294"/>
      <c r="BQ358" s="294"/>
      <c r="BR358" s="294"/>
      <c r="BS358" s="294"/>
      <c r="BT358" s="294"/>
      <c r="BU358" s="294"/>
      <c r="BV358" s="294"/>
      <c r="BW358" s="294"/>
    </row>
    <row r="359" spans="5:75" customFormat="1" ht="15.6" x14ac:dyDescent="0.3">
      <c r="E359" s="305"/>
      <c r="F359" s="305"/>
      <c r="G359" s="307"/>
      <c r="H359" s="307"/>
      <c r="I359" s="307"/>
      <c r="J359" s="307"/>
      <c r="K359" s="307"/>
      <c r="L359" s="307">
        <v>0</v>
      </c>
      <c r="M359" s="307"/>
      <c r="N359" s="307"/>
      <c r="O359" s="307"/>
      <c r="P359" s="307"/>
      <c r="Q359" s="307"/>
      <c r="R359" s="307"/>
      <c r="S359" s="307"/>
      <c r="T359" s="307"/>
      <c r="U359" s="307"/>
      <c r="V359" s="307"/>
      <c r="W359" s="307"/>
      <c r="X359" s="307"/>
      <c r="Y359" s="307"/>
      <c r="Z359" s="307">
        <v>0</v>
      </c>
      <c r="AA359" s="307"/>
      <c r="AB359" s="307"/>
      <c r="AC359" s="307"/>
      <c r="AD359" s="307"/>
      <c r="AE359" s="307"/>
      <c r="AF359" s="307"/>
      <c r="AG359" s="307"/>
      <c r="AH359" s="307"/>
      <c r="AI359" s="307"/>
      <c r="AJ359" s="307"/>
      <c r="AK359" s="307"/>
      <c r="AL359" s="307"/>
      <c r="AM359" s="307"/>
      <c r="AN359" s="307"/>
      <c r="AO359" s="307"/>
      <c r="AP359" s="307"/>
      <c r="AQ359" s="307"/>
      <c r="AR359" s="307"/>
      <c r="AS359" s="307"/>
      <c r="AT359" s="307"/>
      <c r="AU359" s="307"/>
      <c r="AV359" s="294"/>
      <c r="AW359" s="294"/>
      <c r="AX359" s="294"/>
      <c r="AY359" s="294"/>
      <c r="AZ359" s="294"/>
      <c r="BA359" s="294"/>
      <c r="BB359" s="294"/>
      <c r="BC359" s="294"/>
      <c r="BD359" s="294"/>
      <c r="BE359" s="294"/>
      <c r="BF359" s="294"/>
      <c r="BG359" s="294"/>
      <c r="BH359" s="294"/>
      <c r="BI359" s="294"/>
      <c r="BJ359" s="294"/>
      <c r="BK359" s="294"/>
      <c r="BL359" s="294"/>
      <c r="BM359" s="294"/>
      <c r="BN359" s="294"/>
      <c r="BO359" s="294"/>
      <c r="BP359" s="294"/>
      <c r="BQ359" s="294"/>
      <c r="BR359" s="294"/>
      <c r="BS359" s="294"/>
      <c r="BT359" s="294"/>
      <c r="BU359" s="294"/>
      <c r="BV359" s="294"/>
      <c r="BW359" s="294"/>
    </row>
    <row r="360" spans="5:75" customFormat="1" ht="15.6" x14ac:dyDescent="0.3">
      <c r="E360" s="305"/>
      <c r="F360" s="305"/>
      <c r="G360" s="307"/>
      <c r="H360" s="307"/>
      <c r="I360" s="307"/>
      <c r="J360" s="307"/>
      <c r="K360" s="307"/>
      <c r="L360" s="307">
        <v>0</v>
      </c>
      <c r="M360" s="307"/>
      <c r="N360" s="307"/>
      <c r="O360" s="307"/>
      <c r="P360" s="307"/>
      <c r="Q360" s="307"/>
      <c r="R360" s="307"/>
      <c r="S360" s="307"/>
      <c r="T360" s="307"/>
      <c r="U360" s="307"/>
      <c r="V360" s="307"/>
      <c r="W360" s="307"/>
      <c r="X360" s="307"/>
      <c r="Y360" s="307"/>
      <c r="Z360" s="307">
        <v>0</v>
      </c>
      <c r="AA360" s="307"/>
      <c r="AB360" s="307"/>
      <c r="AC360" s="307"/>
      <c r="AD360" s="307"/>
      <c r="AE360" s="307"/>
      <c r="AF360" s="307"/>
      <c r="AG360" s="307"/>
      <c r="AH360" s="307"/>
      <c r="AI360" s="307"/>
      <c r="AJ360" s="307"/>
      <c r="AK360" s="307"/>
      <c r="AL360" s="307"/>
      <c r="AM360" s="307"/>
      <c r="AN360" s="307"/>
      <c r="AO360" s="307"/>
      <c r="AP360" s="307"/>
      <c r="AQ360" s="307"/>
      <c r="AR360" s="307"/>
      <c r="AS360" s="307"/>
      <c r="AT360" s="307"/>
      <c r="AU360" s="307"/>
      <c r="AV360" s="294"/>
      <c r="AW360" s="294"/>
      <c r="AX360" s="294"/>
      <c r="AY360" s="294"/>
      <c r="AZ360" s="294"/>
      <c r="BA360" s="294"/>
      <c r="BB360" s="294"/>
      <c r="BC360" s="294"/>
      <c r="BD360" s="294"/>
      <c r="BE360" s="294"/>
      <c r="BF360" s="294"/>
      <c r="BG360" s="294"/>
      <c r="BH360" s="294"/>
      <c r="BI360" s="294"/>
      <c r="BJ360" s="294"/>
      <c r="BK360" s="294"/>
      <c r="BL360" s="294"/>
      <c r="BM360" s="294"/>
      <c r="BN360" s="294"/>
      <c r="BO360" s="294"/>
      <c r="BP360" s="294"/>
      <c r="BQ360" s="294"/>
      <c r="BR360" s="294"/>
      <c r="BS360" s="294"/>
      <c r="BT360" s="294"/>
      <c r="BU360" s="294"/>
      <c r="BV360" s="294"/>
      <c r="BW360" s="294"/>
    </row>
    <row r="361" spans="5:75" customFormat="1" ht="15.6" x14ac:dyDescent="0.3">
      <c r="E361" s="305"/>
      <c r="F361" s="305"/>
      <c r="G361" s="307"/>
      <c r="H361" s="307"/>
      <c r="I361" s="307"/>
      <c r="J361" s="307"/>
      <c r="K361" s="307"/>
      <c r="L361" s="307">
        <v>0</v>
      </c>
      <c r="M361" s="307"/>
      <c r="N361" s="307"/>
      <c r="O361" s="307"/>
      <c r="P361" s="307"/>
      <c r="Q361" s="307"/>
      <c r="R361" s="307"/>
      <c r="S361" s="307"/>
      <c r="T361" s="307"/>
      <c r="U361" s="307"/>
      <c r="V361" s="307"/>
      <c r="W361" s="307"/>
      <c r="X361" s="307"/>
      <c r="Y361" s="307"/>
      <c r="Z361" s="307">
        <v>0</v>
      </c>
      <c r="AA361" s="307"/>
      <c r="AB361" s="307"/>
      <c r="AC361" s="307"/>
      <c r="AD361" s="307"/>
      <c r="AE361" s="307"/>
      <c r="AF361" s="307"/>
      <c r="AG361" s="307"/>
      <c r="AH361" s="307"/>
      <c r="AI361" s="307"/>
      <c r="AJ361" s="307"/>
      <c r="AK361" s="307"/>
      <c r="AL361" s="307"/>
      <c r="AM361" s="307"/>
      <c r="AN361" s="307"/>
      <c r="AO361" s="307"/>
      <c r="AP361" s="307"/>
      <c r="AQ361" s="307"/>
      <c r="AR361" s="307"/>
      <c r="AS361" s="307"/>
      <c r="AT361" s="307"/>
      <c r="AU361" s="307"/>
      <c r="AV361" s="294"/>
      <c r="AW361" s="294"/>
      <c r="AX361" s="294"/>
      <c r="AY361" s="294"/>
      <c r="AZ361" s="294"/>
      <c r="BA361" s="294"/>
      <c r="BB361" s="294"/>
      <c r="BC361" s="294"/>
      <c r="BD361" s="294"/>
      <c r="BE361" s="294"/>
      <c r="BF361" s="294"/>
      <c r="BG361" s="294"/>
      <c r="BH361" s="294"/>
      <c r="BI361" s="294"/>
      <c r="BJ361" s="294"/>
      <c r="BK361" s="294"/>
      <c r="BL361" s="294"/>
      <c r="BM361" s="294"/>
      <c r="BN361" s="294"/>
      <c r="BO361" s="294"/>
      <c r="BP361" s="294"/>
      <c r="BQ361" s="294"/>
      <c r="BR361" s="294"/>
      <c r="BS361" s="294"/>
      <c r="BT361" s="294"/>
      <c r="BU361" s="294"/>
      <c r="BV361" s="294"/>
      <c r="BW361" s="294"/>
    </row>
    <row r="362" spans="5:75" customFormat="1" ht="15.6" x14ac:dyDescent="0.3">
      <c r="E362" s="305"/>
      <c r="F362" s="305"/>
      <c r="G362" s="307"/>
      <c r="H362" s="307"/>
      <c r="I362" s="307"/>
      <c r="J362" s="307"/>
      <c r="K362" s="307"/>
      <c r="L362" s="307">
        <v>0</v>
      </c>
      <c r="M362" s="307"/>
      <c r="N362" s="307"/>
      <c r="O362" s="307"/>
      <c r="P362" s="307"/>
      <c r="Q362" s="307"/>
      <c r="R362" s="307"/>
      <c r="S362" s="307"/>
      <c r="T362" s="307"/>
      <c r="U362" s="307"/>
      <c r="V362" s="307"/>
      <c r="W362" s="307"/>
      <c r="X362" s="307"/>
      <c r="Y362" s="307"/>
      <c r="Z362" s="307">
        <v>0</v>
      </c>
      <c r="AA362" s="307"/>
      <c r="AB362" s="307"/>
      <c r="AC362" s="307"/>
      <c r="AD362" s="307"/>
      <c r="AE362" s="307"/>
      <c r="AF362" s="307"/>
      <c r="AG362" s="307"/>
      <c r="AH362" s="307"/>
      <c r="AI362" s="307"/>
      <c r="AJ362" s="307"/>
      <c r="AK362" s="307"/>
      <c r="AL362" s="307"/>
      <c r="AM362" s="307"/>
      <c r="AN362" s="307"/>
      <c r="AO362" s="307"/>
      <c r="AP362" s="307"/>
      <c r="AQ362" s="307"/>
      <c r="AR362" s="307"/>
      <c r="AS362" s="307"/>
      <c r="AT362" s="307"/>
      <c r="AU362" s="307"/>
      <c r="AV362" s="294"/>
      <c r="AW362" s="294"/>
      <c r="AX362" s="294"/>
      <c r="AY362" s="294"/>
      <c r="AZ362" s="294"/>
      <c r="BA362" s="294"/>
      <c r="BB362" s="294"/>
      <c r="BC362" s="294"/>
      <c r="BD362" s="294"/>
      <c r="BE362" s="294"/>
      <c r="BF362" s="294"/>
      <c r="BG362" s="294"/>
      <c r="BH362" s="294"/>
      <c r="BI362" s="294"/>
      <c r="BJ362" s="294"/>
      <c r="BK362" s="294"/>
      <c r="BL362" s="294"/>
      <c r="BM362" s="294"/>
      <c r="BN362" s="294"/>
      <c r="BO362" s="294"/>
      <c r="BP362" s="294"/>
      <c r="BQ362" s="294"/>
      <c r="BR362" s="294"/>
      <c r="BS362" s="294"/>
      <c r="BT362" s="294"/>
      <c r="BU362" s="294"/>
      <c r="BV362" s="294"/>
      <c r="BW362" s="294"/>
    </row>
    <row r="363" spans="5:75" customFormat="1" ht="15.6" x14ac:dyDescent="0.3">
      <c r="E363" s="305"/>
      <c r="F363" s="305"/>
      <c r="G363" s="307"/>
      <c r="H363" s="307"/>
      <c r="I363" s="307"/>
      <c r="J363" s="307"/>
      <c r="K363" s="307"/>
      <c r="L363" s="307">
        <v>0</v>
      </c>
      <c r="M363" s="307"/>
      <c r="N363" s="307"/>
      <c r="O363" s="307"/>
      <c r="P363" s="307"/>
      <c r="Q363" s="307"/>
      <c r="R363" s="307"/>
      <c r="S363" s="307"/>
      <c r="T363" s="307"/>
      <c r="U363" s="307"/>
      <c r="V363" s="307"/>
      <c r="W363" s="307"/>
      <c r="X363" s="307"/>
      <c r="Y363" s="307"/>
      <c r="Z363" s="307">
        <v>0</v>
      </c>
      <c r="AA363" s="307"/>
      <c r="AB363" s="307"/>
      <c r="AC363" s="307"/>
      <c r="AD363" s="307"/>
      <c r="AE363" s="307"/>
      <c r="AF363" s="307"/>
      <c r="AG363" s="307"/>
      <c r="AH363" s="307"/>
      <c r="AI363" s="307"/>
      <c r="AJ363" s="307"/>
      <c r="AK363" s="307"/>
      <c r="AL363" s="307"/>
      <c r="AM363" s="307"/>
      <c r="AN363" s="307"/>
      <c r="AO363" s="307"/>
      <c r="AP363" s="307"/>
      <c r="AQ363" s="307"/>
      <c r="AR363" s="307"/>
      <c r="AS363" s="307"/>
      <c r="AT363" s="307"/>
      <c r="AU363" s="307"/>
      <c r="AV363" s="294"/>
      <c r="AW363" s="294"/>
      <c r="AX363" s="294"/>
      <c r="AY363" s="294"/>
      <c r="AZ363" s="294"/>
      <c r="BA363" s="294"/>
      <c r="BB363" s="294"/>
      <c r="BC363" s="294"/>
      <c r="BD363" s="294"/>
      <c r="BE363" s="294"/>
      <c r="BF363" s="294"/>
      <c r="BG363" s="294"/>
      <c r="BH363" s="294"/>
      <c r="BI363" s="294"/>
      <c r="BJ363" s="294"/>
      <c r="BK363" s="294"/>
      <c r="BL363" s="294"/>
      <c r="BM363" s="294"/>
      <c r="BN363" s="294"/>
      <c r="BO363" s="294"/>
      <c r="BP363" s="294"/>
      <c r="BQ363" s="294"/>
      <c r="BR363" s="294"/>
      <c r="BS363" s="294"/>
      <c r="BT363" s="294"/>
      <c r="BU363" s="294"/>
      <c r="BV363" s="294"/>
      <c r="BW363" s="294"/>
    </row>
    <row r="364" spans="5:75" customFormat="1" ht="15.6" x14ac:dyDescent="0.3">
      <c r="E364" s="305"/>
      <c r="F364" s="305"/>
      <c r="G364" s="307"/>
      <c r="H364" s="307"/>
      <c r="I364" s="307"/>
      <c r="J364" s="307"/>
      <c r="K364" s="307"/>
      <c r="L364" s="307">
        <v>0</v>
      </c>
      <c r="M364" s="307"/>
      <c r="N364" s="307"/>
      <c r="O364" s="307"/>
      <c r="P364" s="307"/>
      <c r="Q364" s="307"/>
      <c r="R364" s="307"/>
      <c r="S364" s="307"/>
      <c r="T364" s="307"/>
      <c r="U364" s="307"/>
      <c r="V364" s="307"/>
      <c r="W364" s="307"/>
      <c r="X364" s="307"/>
      <c r="Y364" s="307"/>
      <c r="Z364" s="307">
        <v>0</v>
      </c>
      <c r="AA364" s="307"/>
      <c r="AB364" s="307"/>
      <c r="AC364" s="307"/>
      <c r="AD364" s="307"/>
      <c r="AE364" s="307"/>
      <c r="AF364" s="307"/>
      <c r="AG364" s="307"/>
      <c r="AH364" s="307"/>
      <c r="AI364" s="307"/>
      <c r="AJ364" s="307"/>
      <c r="AK364" s="307"/>
      <c r="AL364" s="307"/>
      <c r="AM364" s="307"/>
      <c r="AN364" s="307"/>
      <c r="AO364" s="307"/>
      <c r="AP364" s="307"/>
      <c r="AQ364" s="307"/>
      <c r="AR364" s="307"/>
      <c r="AS364" s="307"/>
      <c r="AT364" s="307"/>
      <c r="AU364" s="307"/>
      <c r="AV364" s="294"/>
      <c r="AW364" s="294"/>
      <c r="AX364" s="294"/>
      <c r="AY364" s="294"/>
      <c r="AZ364" s="294"/>
      <c r="BA364" s="294"/>
      <c r="BB364" s="294"/>
      <c r="BC364" s="294"/>
      <c r="BD364" s="294"/>
      <c r="BE364" s="294"/>
      <c r="BF364" s="294"/>
      <c r="BG364" s="294"/>
      <c r="BH364" s="294"/>
      <c r="BI364" s="294"/>
      <c r="BJ364" s="294"/>
      <c r="BK364" s="294"/>
      <c r="BL364" s="294"/>
      <c r="BM364" s="294"/>
      <c r="BN364" s="294"/>
      <c r="BO364" s="294"/>
      <c r="BP364" s="294"/>
      <c r="BQ364" s="294"/>
      <c r="BR364" s="294"/>
      <c r="BS364" s="294"/>
      <c r="BT364" s="294"/>
      <c r="BU364" s="294"/>
      <c r="BV364" s="294"/>
      <c r="BW364" s="294"/>
    </row>
    <row r="365" spans="5:75" customFormat="1" ht="15.6" x14ac:dyDescent="0.3">
      <c r="E365" s="305"/>
      <c r="F365" s="305"/>
      <c r="G365" s="307"/>
      <c r="H365" s="307"/>
      <c r="I365" s="307"/>
      <c r="J365" s="307"/>
      <c r="K365" s="307"/>
      <c r="L365" s="307">
        <v>0</v>
      </c>
      <c r="M365" s="307"/>
      <c r="N365" s="307"/>
      <c r="O365" s="307"/>
      <c r="P365" s="307"/>
      <c r="Q365" s="307"/>
      <c r="R365" s="307"/>
      <c r="S365" s="307"/>
      <c r="T365" s="307"/>
      <c r="U365" s="307"/>
      <c r="V365" s="307"/>
      <c r="W365" s="307"/>
      <c r="X365" s="307"/>
      <c r="Y365" s="307"/>
      <c r="Z365" s="307">
        <v>0</v>
      </c>
      <c r="AA365" s="307"/>
      <c r="AB365" s="307"/>
      <c r="AC365" s="307"/>
      <c r="AD365" s="307"/>
      <c r="AE365" s="307"/>
      <c r="AF365" s="307"/>
      <c r="AG365" s="307"/>
      <c r="AH365" s="307"/>
      <c r="AI365" s="307"/>
      <c r="AJ365" s="307"/>
      <c r="AK365" s="307"/>
      <c r="AL365" s="307"/>
      <c r="AM365" s="307"/>
      <c r="AN365" s="307"/>
      <c r="AO365" s="307"/>
      <c r="AP365" s="307"/>
      <c r="AQ365" s="307"/>
      <c r="AR365" s="307"/>
      <c r="AS365" s="307"/>
      <c r="AT365" s="307"/>
      <c r="AU365" s="307"/>
      <c r="AV365" s="294"/>
      <c r="AW365" s="294"/>
      <c r="AX365" s="294"/>
      <c r="AY365" s="294"/>
      <c r="AZ365" s="294"/>
      <c r="BA365" s="294"/>
      <c r="BB365" s="294"/>
      <c r="BC365" s="294"/>
      <c r="BD365" s="294"/>
      <c r="BE365" s="294"/>
      <c r="BF365" s="294"/>
      <c r="BG365" s="294"/>
      <c r="BH365" s="294"/>
      <c r="BI365" s="294"/>
      <c r="BJ365" s="294"/>
      <c r="BK365" s="294"/>
      <c r="BL365" s="294"/>
      <c r="BM365" s="294"/>
      <c r="BN365" s="294"/>
      <c r="BO365" s="294"/>
      <c r="BP365" s="294"/>
      <c r="BQ365" s="294"/>
      <c r="BR365" s="294"/>
      <c r="BS365" s="294"/>
      <c r="BT365" s="294"/>
      <c r="BU365" s="294"/>
      <c r="BV365" s="294"/>
      <c r="BW365" s="294"/>
    </row>
    <row r="366" spans="5:75" customFormat="1" ht="15.6" x14ac:dyDescent="0.3">
      <c r="E366" s="305"/>
      <c r="F366" s="305"/>
      <c r="G366" s="307"/>
      <c r="H366" s="307"/>
      <c r="I366" s="307"/>
      <c r="J366" s="307"/>
      <c r="K366" s="307"/>
      <c r="L366" s="307">
        <v>0</v>
      </c>
      <c r="M366" s="307"/>
      <c r="N366" s="307"/>
      <c r="O366" s="307"/>
      <c r="P366" s="307"/>
      <c r="Q366" s="307"/>
      <c r="R366" s="307"/>
      <c r="S366" s="307"/>
      <c r="T366" s="307"/>
      <c r="U366" s="307"/>
      <c r="V366" s="307"/>
      <c r="W366" s="307"/>
      <c r="X366" s="307"/>
      <c r="Y366" s="307"/>
      <c r="Z366" s="307">
        <v>0</v>
      </c>
      <c r="AA366" s="307"/>
      <c r="AB366" s="307"/>
      <c r="AC366" s="307"/>
      <c r="AD366" s="307"/>
      <c r="AE366" s="307"/>
      <c r="AF366" s="307"/>
      <c r="AG366" s="307"/>
      <c r="AH366" s="307"/>
      <c r="AI366" s="307"/>
      <c r="AJ366" s="307"/>
      <c r="AK366" s="307"/>
      <c r="AL366" s="307"/>
      <c r="AM366" s="307"/>
      <c r="AN366" s="307"/>
      <c r="AO366" s="307"/>
      <c r="AP366" s="307"/>
      <c r="AQ366" s="307"/>
      <c r="AR366" s="307"/>
      <c r="AS366" s="307"/>
      <c r="AT366" s="307"/>
      <c r="AU366" s="307"/>
      <c r="AV366" s="294"/>
      <c r="AW366" s="294"/>
      <c r="AX366" s="294"/>
      <c r="AY366" s="294"/>
      <c r="AZ366" s="294"/>
      <c r="BA366" s="294"/>
      <c r="BB366" s="294"/>
      <c r="BC366" s="294"/>
      <c r="BD366" s="294"/>
      <c r="BE366" s="294"/>
      <c r="BF366" s="294"/>
      <c r="BG366" s="294"/>
      <c r="BH366" s="294"/>
      <c r="BI366" s="294"/>
      <c r="BJ366" s="294"/>
      <c r="BK366" s="294"/>
      <c r="BL366" s="294"/>
      <c r="BM366" s="294"/>
      <c r="BN366" s="294"/>
      <c r="BO366" s="294"/>
      <c r="BP366" s="294"/>
      <c r="BQ366" s="294"/>
      <c r="BR366" s="294"/>
      <c r="BS366" s="294"/>
      <c r="BT366" s="294"/>
      <c r="BU366" s="294"/>
      <c r="BV366" s="294"/>
      <c r="BW366" s="294"/>
    </row>
    <row r="367" spans="5:75" customFormat="1" ht="15.6" x14ac:dyDescent="0.3">
      <c r="E367" s="305"/>
      <c r="F367" s="305"/>
      <c r="G367" s="307"/>
      <c r="H367" s="307"/>
      <c r="I367" s="307"/>
      <c r="J367" s="307"/>
      <c r="K367" s="307"/>
      <c r="L367" s="307">
        <v>0</v>
      </c>
      <c r="M367" s="307"/>
      <c r="N367" s="307"/>
      <c r="O367" s="307"/>
      <c r="P367" s="307"/>
      <c r="Q367" s="307"/>
      <c r="R367" s="307"/>
      <c r="S367" s="307"/>
      <c r="T367" s="307"/>
      <c r="U367" s="307"/>
      <c r="V367" s="307"/>
      <c r="W367" s="307"/>
      <c r="X367" s="307"/>
      <c r="Y367" s="307"/>
      <c r="Z367" s="307">
        <v>0</v>
      </c>
      <c r="AA367" s="307"/>
      <c r="AB367" s="307"/>
      <c r="AC367" s="307"/>
      <c r="AD367" s="307"/>
      <c r="AE367" s="307"/>
      <c r="AF367" s="307"/>
      <c r="AG367" s="307"/>
      <c r="AH367" s="307"/>
      <c r="AI367" s="307"/>
      <c r="AJ367" s="307"/>
      <c r="AK367" s="307"/>
      <c r="AL367" s="307"/>
      <c r="AM367" s="307"/>
      <c r="AN367" s="307"/>
      <c r="AO367" s="307"/>
      <c r="AP367" s="307"/>
      <c r="AQ367" s="307"/>
      <c r="AR367" s="307"/>
      <c r="AS367" s="307"/>
      <c r="AT367" s="307"/>
      <c r="AU367" s="307"/>
      <c r="AV367" s="294"/>
      <c r="AW367" s="294"/>
      <c r="AX367" s="294"/>
      <c r="AY367" s="294"/>
      <c r="AZ367" s="294"/>
      <c r="BA367" s="294"/>
      <c r="BB367" s="294"/>
      <c r="BC367" s="294"/>
      <c r="BD367" s="294"/>
      <c r="BE367" s="294"/>
      <c r="BF367" s="294"/>
      <c r="BG367" s="294"/>
      <c r="BH367" s="294"/>
      <c r="BI367" s="294"/>
      <c r="BJ367" s="294"/>
      <c r="BK367" s="294"/>
      <c r="BL367" s="294"/>
      <c r="BM367" s="294"/>
      <c r="BN367" s="294"/>
      <c r="BO367" s="294"/>
      <c r="BP367" s="294"/>
      <c r="BQ367" s="294"/>
      <c r="BR367" s="294"/>
      <c r="BS367" s="294"/>
      <c r="BT367" s="294"/>
      <c r="BU367" s="294"/>
      <c r="BV367" s="294"/>
      <c r="BW367" s="294"/>
    </row>
    <row r="368" spans="5:75" customFormat="1" ht="15.6" x14ac:dyDescent="0.3">
      <c r="E368" s="305"/>
      <c r="F368" s="305"/>
      <c r="G368" s="307"/>
      <c r="H368" s="307"/>
      <c r="I368" s="307"/>
      <c r="J368" s="307"/>
      <c r="K368" s="307"/>
      <c r="L368" s="307">
        <v>0</v>
      </c>
      <c r="M368" s="307"/>
      <c r="N368" s="307"/>
      <c r="O368" s="307"/>
      <c r="P368" s="307"/>
      <c r="Q368" s="307"/>
      <c r="R368" s="307"/>
      <c r="S368" s="307"/>
      <c r="T368" s="307"/>
      <c r="U368" s="307"/>
      <c r="V368" s="307"/>
      <c r="W368" s="307"/>
      <c r="X368" s="307"/>
      <c r="Y368" s="307"/>
      <c r="Z368" s="307">
        <v>0</v>
      </c>
      <c r="AA368" s="307"/>
      <c r="AB368" s="307"/>
      <c r="AC368" s="307"/>
      <c r="AD368" s="307"/>
      <c r="AE368" s="307"/>
      <c r="AF368" s="307"/>
      <c r="AG368" s="307"/>
      <c r="AH368" s="307"/>
      <c r="AI368" s="307"/>
      <c r="AJ368" s="307"/>
      <c r="AK368" s="307"/>
      <c r="AL368" s="307"/>
      <c r="AM368" s="307"/>
      <c r="AN368" s="307"/>
      <c r="AO368" s="307"/>
      <c r="AP368" s="307"/>
      <c r="AQ368" s="307"/>
      <c r="AR368" s="307"/>
      <c r="AS368" s="307"/>
      <c r="AT368" s="307"/>
      <c r="AU368" s="307"/>
      <c r="AV368" s="294"/>
      <c r="AW368" s="294"/>
      <c r="AX368" s="294"/>
      <c r="AY368" s="294"/>
      <c r="AZ368" s="294"/>
      <c r="BA368" s="294"/>
      <c r="BB368" s="294"/>
      <c r="BC368" s="294"/>
      <c r="BD368" s="294"/>
      <c r="BE368" s="294"/>
      <c r="BF368" s="294"/>
      <c r="BG368" s="294"/>
      <c r="BH368" s="294"/>
      <c r="BI368" s="294"/>
      <c r="BJ368" s="294"/>
      <c r="BK368" s="294"/>
      <c r="BL368" s="294"/>
      <c r="BM368" s="294"/>
      <c r="BN368" s="294"/>
      <c r="BO368" s="294"/>
      <c r="BP368" s="294"/>
      <c r="BQ368" s="294"/>
      <c r="BR368" s="294"/>
      <c r="BS368" s="294"/>
      <c r="BT368" s="294"/>
      <c r="BU368" s="294"/>
      <c r="BV368" s="294"/>
      <c r="BW368" s="294"/>
    </row>
    <row r="369" spans="5:75" customFormat="1" ht="15.6" x14ac:dyDescent="0.3">
      <c r="E369" s="305"/>
      <c r="F369" s="305"/>
      <c r="G369" s="307"/>
      <c r="H369" s="307"/>
      <c r="I369" s="307"/>
      <c r="J369" s="307"/>
      <c r="K369" s="307"/>
      <c r="L369" s="307">
        <v>0</v>
      </c>
      <c r="M369" s="307"/>
      <c r="N369" s="307"/>
      <c r="O369" s="307"/>
      <c r="P369" s="307"/>
      <c r="Q369" s="307"/>
      <c r="R369" s="307"/>
      <c r="S369" s="307"/>
      <c r="T369" s="307"/>
      <c r="U369" s="307"/>
      <c r="V369" s="307"/>
      <c r="W369" s="307"/>
      <c r="X369" s="307"/>
      <c r="Y369" s="307"/>
      <c r="Z369" s="307">
        <v>0</v>
      </c>
      <c r="AA369" s="307"/>
      <c r="AB369" s="307"/>
      <c r="AC369" s="307"/>
      <c r="AD369" s="307"/>
      <c r="AE369" s="307"/>
      <c r="AF369" s="307"/>
      <c r="AG369" s="307"/>
      <c r="AH369" s="307"/>
      <c r="AI369" s="307"/>
      <c r="AJ369" s="307"/>
      <c r="AK369" s="307"/>
      <c r="AL369" s="307"/>
      <c r="AM369" s="307"/>
      <c r="AN369" s="307"/>
      <c r="AO369" s="307"/>
      <c r="AP369" s="307"/>
      <c r="AQ369" s="307"/>
      <c r="AR369" s="307"/>
      <c r="AS369" s="307"/>
      <c r="AT369" s="307"/>
      <c r="AU369" s="307"/>
      <c r="AV369" s="294"/>
      <c r="AW369" s="294"/>
      <c r="AX369" s="294"/>
      <c r="AY369" s="294"/>
      <c r="AZ369" s="294"/>
      <c r="BA369" s="294"/>
      <c r="BB369" s="294"/>
      <c r="BC369" s="294"/>
      <c r="BD369" s="294"/>
      <c r="BE369" s="294"/>
      <c r="BF369" s="294"/>
      <c r="BG369" s="294"/>
      <c r="BH369" s="294"/>
      <c r="BI369" s="294"/>
      <c r="BJ369" s="294"/>
      <c r="BK369" s="294"/>
      <c r="BL369" s="294"/>
      <c r="BM369" s="294"/>
      <c r="BN369" s="294"/>
      <c r="BO369" s="294"/>
      <c r="BP369" s="294"/>
      <c r="BQ369" s="294"/>
      <c r="BR369" s="294"/>
      <c r="BS369" s="294"/>
      <c r="BT369" s="294"/>
      <c r="BU369" s="294"/>
      <c r="BV369" s="294"/>
      <c r="BW369" s="294"/>
    </row>
    <row r="370" spans="5:75" customFormat="1" ht="15.6" x14ac:dyDescent="0.3">
      <c r="E370" s="305"/>
      <c r="F370" s="305"/>
      <c r="G370" s="307"/>
      <c r="H370" s="307"/>
      <c r="I370" s="307"/>
      <c r="J370" s="307"/>
      <c r="K370" s="307"/>
      <c r="L370" s="307">
        <v>0</v>
      </c>
      <c r="M370" s="307"/>
      <c r="N370" s="307"/>
      <c r="O370" s="307"/>
      <c r="P370" s="307"/>
      <c r="Q370" s="307"/>
      <c r="R370" s="307"/>
      <c r="S370" s="307"/>
      <c r="T370" s="307"/>
      <c r="U370" s="307"/>
      <c r="V370" s="307"/>
      <c r="W370" s="307"/>
      <c r="X370" s="307"/>
      <c r="Y370" s="307"/>
      <c r="Z370" s="307">
        <v>0</v>
      </c>
      <c r="AA370" s="307"/>
      <c r="AB370" s="307"/>
      <c r="AC370" s="307"/>
      <c r="AD370" s="307"/>
      <c r="AE370" s="307"/>
      <c r="AF370" s="307"/>
      <c r="AG370" s="307"/>
      <c r="AH370" s="307"/>
      <c r="AI370" s="307"/>
      <c r="AJ370" s="307"/>
      <c r="AK370" s="307"/>
      <c r="AL370" s="307"/>
      <c r="AM370" s="307"/>
      <c r="AN370" s="307"/>
      <c r="AO370" s="307"/>
      <c r="AP370" s="307"/>
      <c r="AQ370" s="307"/>
      <c r="AR370" s="307"/>
      <c r="AS370" s="307"/>
      <c r="AT370" s="307"/>
      <c r="AU370" s="307"/>
      <c r="AV370" s="294"/>
      <c r="AW370" s="294"/>
      <c r="AX370" s="294"/>
      <c r="AY370" s="294"/>
      <c r="AZ370" s="294"/>
      <c r="BA370" s="294"/>
      <c r="BB370" s="294"/>
      <c r="BC370" s="294"/>
      <c r="BD370" s="294"/>
      <c r="BE370" s="294"/>
      <c r="BF370" s="294"/>
      <c r="BG370" s="294"/>
      <c r="BH370" s="294"/>
      <c r="BI370" s="294"/>
      <c r="BJ370" s="294"/>
      <c r="BK370" s="294"/>
      <c r="BL370" s="294"/>
      <c r="BM370" s="294"/>
      <c r="BN370" s="294"/>
      <c r="BO370" s="294"/>
      <c r="BP370" s="294"/>
      <c r="BQ370" s="294"/>
      <c r="BR370" s="294"/>
      <c r="BS370" s="294"/>
      <c r="BT370" s="294"/>
      <c r="BU370" s="294"/>
      <c r="BV370" s="294"/>
      <c r="BW370" s="294"/>
    </row>
    <row r="371" spans="5:75" customFormat="1" ht="15.6" x14ac:dyDescent="0.3">
      <c r="E371" s="305"/>
      <c r="F371" s="305"/>
      <c r="G371" s="307"/>
      <c r="H371" s="307"/>
      <c r="I371" s="307"/>
      <c r="J371" s="307"/>
      <c r="K371" s="307"/>
      <c r="L371" s="307">
        <v>0</v>
      </c>
      <c r="M371" s="307"/>
      <c r="N371" s="307"/>
      <c r="O371" s="307"/>
      <c r="P371" s="307"/>
      <c r="Q371" s="307"/>
      <c r="R371" s="307"/>
      <c r="S371" s="307"/>
      <c r="T371" s="307"/>
      <c r="U371" s="307"/>
      <c r="V371" s="307"/>
      <c r="W371" s="307"/>
      <c r="X371" s="307"/>
      <c r="Y371" s="307"/>
      <c r="Z371" s="307">
        <v>0</v>
      </c>
      <c r="AA371" s="307"/>
      <c r="AB371" s="307"/>
      <c r="AC371" s="307"/>
      <c r="AD371" s="307"/>
      <c r="AE371" s="307"/>
      <c r="AF371" s="307"/>
      <c r="AG371" s="307"/>
      <c r="AH371" s="307"/>
      <c r="AI371" s="307"/>
      <c r="AJ371" s="307"/>
      <c r="AK371" s="307"/>
      <c r="AL371" s="307"/>
      <c r="AM371" s="307"/>
      <c r="AN371" s="307"/>
      <c r="AO371" s="307"/>
      <c r="AP371" s="307"/>
      <c r="AQ371" s="307"/>
      <c r="AR371" s="307"/>
      <c r="AS371" s="307"/>
      <c r="AT371" s="307"/>
      <c r="AU371" s="307"/>
      <c r="AV371" s="294"/>
      <c r="AW371" s="294"/>
      <c r="AX371" s="294"/>
      <c r="AY371" s="294"/>
      <c r="AZ371" s="294"/>
      <c r="BA371" s="294"/>
      <c r="BB371" s="294"/>
      <c r="BC371" s="294"/>
      <c r="BD371" s="294"/>
      <c r="BE371" s="294"/>
      <c r="BF371" s="294"/>
      <c r="BG371" s="294"/>
      <c r="BH371" s="294"/>
      <c r="BI371" s="294"/>
      <c r="BJ371" s="294"/>
      <c r="BK371" s="294"/>
      <c r="BL371" s="294"/>
      <c r="BM371" s="294"/>
      <c r="BN371" s="294"/>
      <c r="BO371" s="294"/>
      <c r="BP371" s="294"/>
      <c r="BQ371" s="294"/>
      <c r="BR371" s="294"/>
      <c r="BS371" s="294"/>
      <c r="BT371" s="294"/>
      <c r="BU371" s="294"/>
      <c r="BV371" s="294"/>
      <c r="BW371" s="294"/>
    </row>
    <row r="372" spans="5:75" customFormat="1" ht="15.6" x14ac:dyDescent="0.3">
      <c r="E372" s="305"/>
      <c r="F372" s="305"/>
      <c r="G372" s="307"/>
      <c r="H372" s="307"/>
      <c r="I372" s="307"/>
      <c r="J372" s="307"/>
      <c r="K372" s="307"/>
      <c r="L372" s="307">
        <v>0</v>
      </c>
      <c r="M372" s="307"/>
      <c r="N372" s="307"/>
      <c r="O372" s="307"/>
      <c r="P372" s="307"/>
      <c r="Q372" s="307"/>
      <c r="R372" s="307"/>
      <c r="S372" s="307"/>
      <c r="T372" s="307"/>
      <c r="U372" s="307"/>
      <c r="V372" s="307"/>
      <c r="W372" s="307"/>
      <c r="X372" s="307"/>
      <c r="Y372" s="307"/>
      <c r="Z372" s="307">
        <v>0</v>
      </c>
      <c r="AA372" s="307"/>
      <c r="AB372" s="307"/>
      <c r="AC372" s="307"/>
      <c r="AD372" s="307"/>
      <c r="AE372" s="307"/>
      <c r="AF372" s="307"/>
      <c r="AG372" s="307"/>
      <c r="AH372" s="307"/>
      <c r="AI372" s="307"/>
      <c r="AJ372" s="307"/>
      <c r="AK372" s="307"/>
      <c r="AL372" s="307"/>
      <c r="AM372" s="307"/>
      <c r="AN372" s="307"/>
      <c r="AO372" s="307"/>
      <c r="AP372" s="307"/>
      <c r="AQ372" s="307"/>
      <c r="AR372" s="307"/>
      <c r="AS372" s="307"/>
      <c r="AT372" s="307"/>
      <c r="AU372" s="307"/>
      <c r="AV372" s="294"/>
      <c r="AW372" s="294"/>
      <c r="AX372" s="294"/>
      <c r="AY372" s="294"/>
      <c r="AZ372" s="294"/>
      <c r="BA372" s="294"/>
      <c r="BB372" s="294"/>
      <c r="BC372" s="294"/>
      <c r="BD372" s="294"/>
      <c r="BE372" s="294"/>
      <c r="BF372" s="294"/>
      <c r="BG372" s="294"/>
      <c r="BH372" s="294"/>
      <c r="BI372" s="294"/>
      <c r="BJ372" s="294"/>
      <c r="BK372" s="294"/>
      <c r="BL372" s="294"/>
      <c r="BM372" s="294"/>
      <c r="BN372" s="294"/>
      <c r="BO372" s="294"/>
      <c r="BP372" s="294"/>
      <c r="BQ372" s="294"/>
      <c r="BR372" s="294"/>
      <c r="BS372" s="294"/>
      <c r="BT372" s="294"/>
      <c r="BU372" s="294"/>
      <c r="BV372" s="294"/>
      <c r="BW372" s="294"/>
    </row>
    <row r="373" spans="5:75" customFormat="1" ht="15.6" x14ac:dyDescent="0.3">
      <c r="E373" s="305"/>
      <c r="F373" s="305"/>
      <c r="G373" s="307"/>
      <c r="H373" s="307"/>
      <c r="I373" s="307"/>
      <c r="J373" s="307"/>
      <c r="K373" s="307"/>
      <c r="L373" s="307">
        <v>0</v>
      </c>
      <c r="M373" s="307"/>
      <c r="N373" s="307"/>
      <c r="O373" s="307"/>
      <c r="P373" s="307"/>
      <c r="Q373" s="307"/>
      <c r="R373" s="307"/>
      <c r="S373" s="307"/>
      <c r="T373" s="307"/>
      <c r="U373" s="307"/>
      <c r="V373" s="307"/>
      <c r="W373" s="307"/>
      <c r="X373" s="307"/>
      <c r="Y373" s="307"/>
      <c r="Z373" s="307">
        <v>0</v>
      </c>
      <c r="AA373" s="307"/>
      <c r="AB373" s="307"/>
      <c r="AC373" s="307"/>
      <c r="AD373" s="307"/>
      <c r="AE373" s="307"/>
      <c r="AF373" s="307"/>
      <c r="AG373" s="307"/>
      <c r="AH373" s="307"/>
      <c r="AI373" s="307"/>
      <c r="AJ373" s="307"/>
      <c r="AK373" s="307"/>
      <c r="AL373" s="307"/>
      <c r="AM373" s="307"/>
      <c r="AN373" s="307"/>
      <c r="AO373" s="307"/>
      <c r="AP373" s="307"/>
      <c r="AQ373" s="307"/>
      <c r="AR373" s="307"/>
      <c r="AS373" s="307"/>
      <c r="AT373" s="307"/>
      <c r="AU373" s="307"/>
      <c r="AV373" s="294"/>
      <c r="AW373" s="294"/>
      <c r="AX373" s="294"/>
      <c r="AY373" s="294"/>
      <c r="AZ373" s="294"/>
      <c r="BA373" s="294"/>
      <c r="BB373" s="294"/>
      <c r="BC373" s="294"/>
      <c r="BD373" s="294"/>
      <c r="BE373" s="294"/>
      <c r="BF373" s="294"/>
      <c r="BG373" s="294"/>
      <c r="BH373" s="294"/>
      <c r="BI373" s="294"/>
      <c r="BJ373" s="294"/>
      <c r="BK373" s="294"/>
      <c r="BL373" s="294"/>
      <c r="BM373" s="294"/>
      <c r="BN373" s="294"/>
      <c r="BO373" s="294"/>
      <c r="BP373" s="294"/>
      <c r="BQ373" s="294"/>
      <c r="BR373" s="294"/>
      <c r="BS373" s="294"/>
      <c r="BT373" s="294"/>
      <c r="BU373" s="294"/>
      <c r="BV373" s="294"/>
      <c r="BW373" s="294"/>
    </row>
    <row r="374" spans="5:75" customFormat="1" ht="15.6" x14ac:dyDescent="0.3">
      <c r="E374" s="305"/>
      <c r="F374" s="305"/>
      <c r="G374" s="307"/>
      <c r="H374" s="307"/>
      <c r="I374" s="307"/>
      <c r="J374" s="307"/>
      <c r="K374" s="307"/>
      <c r="L374" s="307">
        <v>0</v>
      </c>
      <c r="M374" s="307"/>
      <c r="N374" s="307"/>
      <c r="O374" s="307"/>
      <c r="P374" s="307"/>
      <c r="Q374" s="307"/>
      <c r="R374" s="307"/>
      <c r="S374" s="307"/>
      <c r="T374" s="307"/>
      <c r="U374" s="307"/>
      <c r="V374" s="307"/>
      <c r="W374" s="307"/>
      <c r="X374" s="307"/>
      <c r="Y374" s="307"/>
      <c r="Z374" s="307">
        <v>0</v>
      </c>
      <c r="AA374" s="307"/>
      <c r="AB374" s="307"/>
      <c r="AC374" s="307"/>
      <c r="AD374" s="307"/>
      <c r="AE374" s="307"/>
      <c r="AF374" s="307"/>
      <c r="AG374" s="307"/>
      <c r="AH374" s="307"/>
      <c r="AI374" s="307"/>
      <c r="AJ374" s="307"/>
      <c r="AK374" s="307"/>
      <c r="AL374" s="307"/>
      <c r="AM374" s="307"/>
      <c r="AN374" s="307"/>
      <c r="AO374" s="307"/>
      <c r="AP374" s="307"/>
      <c r="AQ374" s="307"/>
      <c r="AR374" s="307"/>
      <c r="AS374" s="307"/>
      <c r="AT374" s="307"/>
      <c r="AU374" s="307"/>
      <c r="AV374" s="294"/>
      <c r="AW374" s="294"/>
      <c r="AX374" s="294"/>
      <c r="AY374" s="294"/>
      <c r="AZ374" s="294"/>
      <c r="BA374" s="294"/>
      <c r="BB374" s="294"/>
      <c r="BC374" s="294"/>
      <c r="BD374" s="294"/>
      <c r="BE374" s="294"/>
      <c r="BF374" s="294"/>
      <c r="BG374" s="294"/>
      <c r="BH374" s="294"/>
      <c r="BI374" s="294"/>
      <c r="BJ374" s="294"/>
      <c r="BK374" s="294"/>
      <c r="BL374" s="294"/>
      <c r="BM374" s="294"/>
      <c r="BN374" s="294"/>
      <c r="BO374" s="294"/>
      <c r="BP374" s="294"/>
      <c r="BQ374" s="294"/>
      <c r="BR374" s="294"/>
      <c r="BS374" s="294"/>
      <c r="BT374" s="294"/>
      <c r="BU374" s="294"/>
      <c r="BV374" s="294"/>
      <c r="BW374" s="294"/>
    </row>
    <row r="375" spans="5:75" customFormat="1" ht="15.6" x14ac:dyDescent="0.3">
      <c r="E375" s="305"/>
      <c r="F375" s="305"/>
      <c r="G375" s="307"/>
      <c r="H375" s="307"/>
      <c r="I375" s="307"/>
      <c r="J375" s="307"/>
      <c r="K375" s="307"/>
      <c r="L375" s="307">
        <v>0</v>
      </c>
      <c r="M375" s="307"/>
      <c r="N375" s="307"/>
      <c r="O375" s="307"/>
      <c r="P375" s="307"/>
      <c r="Q375" s="307"/>
      <c r="R375" s="307"/>
      <c r="S375" s="307"/>
      <c r="T375" s="307"/>
      <c r="U375" s="307"/>
      <c r="V375" s="307"/>
      <c r="W375" s="307"/>
      <c r="X375" s="307"/>
      <c r="Y375" s="307"/>
      <c r="Z375" s="307">
        <v>0</v>
      </c>
      <c r="AA375" s="307"/>
      <c r="AB375" s="307"/>
      <c r="AC375" s="307"/>
      <c r="AD375" s="307"/>
      <c r="AE375" s="307"/>
      <c r="AF375" s="307"/>
      <c r="AG375" s="307"/>
      <c r="AH375" s="307"/>
      <c r="AI375" s="307"/>
      <c r="AJ375" s="307"/>
      <c r="AK375" s="307"/>
      <c r="AL375" s="307"/>
      <c r="AM375" s="307"/>
      <c r="AN375" s="307"/>
      <c r="AO375" s="307"/>
      <c r="AP375" s="307"/>
      <c r="AQ375" s="307"/>
      <c r="AR375" s="307"/>
      <c r="AS375" s="307"/>
      <c r="AT375" s="307"/>
      <c r="AU375" s="307"/>
      <c r="AV375" s="294"/>
      <c r="AW375" s="294"/>
      <c r="AX375" s="294"/>
      <c r="AY375" s="294"/>
      <c r="AZ375" s="294"/>
      <c r="BA375" s="294"/>
      <c r="BB375" s="294"/>
      <c r="BC375" s="294"/>
      <c r="BD375" s="294"/>
      <c r="BE375" s="294"/>
      <c r="BF375" s="294"/>
      <c r="BG375" s="294"/>
      <c r="BH375" s="294"/>
      <c r="BI375" s="294"/>
      <c r="BJ375" s="294"/>
      <c r="BK375" s="294"/>
      <c r="BL375" s="294"/>
      <c r="BM375" s="294"/>
      <c r="BN375" s="294"/>
      <c r="BO375" s="294"/>
      <c r="BP375" s="294"/>
      <c r="BQ375" s="294"/>
      <c r="BR375" s="294"/>
      <c r="BS375" s="294"/>
      <c r="BT375" s="294"/>
      <c r="BU375" s="294"/>
      <c r="BV375" s="294"/>
      <c r="BW375" s="294"/>
    </row>
    <row r="376" spans="5:75" customFormat="1" ht="15.6" x14ac:dyDescent="0.3">
      <c r="E376" s="305"/>
      <c r="F376" s="305"/>
      <c r="G376" s="307"/>
      <c r="H376" s="307"/>
      <c r="I376" s="307"/>
      <c r="J376" s="307"/>
      <c r="K376" s="307"/>
      <c r="L376" s="307">
        <v>0</v>
      </c>
      <c r="M376" s="307"/>
      <c r="N376" s="307"/>
      <c r="O376" s="307"/>
      <c r="P376" s="307"/>
      <c r="Q376" s="307"/>
      <c r="R376" s="307"/>
      <c r="S376" s="307"/>
      <c r="T376" s="307"/>
      <c r="U376" s="307"/>
      <c r="V376" s="307"/>
      <c r="W376" s="307"/>
      <c r="X376" s="307"/>
      <c r="Y376" s="307"/>
      <c r="Z376" s="307">
        <v>0</v>
      </c>
      <c r="AA376" s="307"/>
      <c r="AB376" s="307"/>
      <c r="AC376" s="307"/>
      <c r="AD376" s="307"/>
      <c r="AE376" s="307"/>
      <c r="AF376" s="307"/>
      <c r="AG376" s="307"/>
      <c r="AH376" s="307"/>
      <c r="AI376" s="307"/>
      <c r="AJ376" s="307"/>
      <c r="AK376" s="307"/>
      <c r="AL376" s="307"/>
      <c r="AM376" s="307"/>
      <c r="AN376" s="307"/>
      <c r="AO376" s="307"/>
      <c r="AP376" s="307"/>
      <c r="AQ376" s="307"/>
      <c r="AR376" s="307"/>
      <c r="AS376" s="307"/>
      <c r="AT376" s="307"/>
      <c r="AU376" s="307"/>
      <c r="AV376" s="294"/>
      <c r="AW376" s="294"/>
      <c r="AX376" s="294"/>
      <c r="AY376" s="294"/>
      <c r="AZ376" s="294"/>
      <c r="BA376" s="294"/>
      <c r="BB376" s="294"/>
      <c r="BC376" s="294"/>
      <c r="BD376" s="294"/>
      <c r="BE376" s="294"/>
      <c r="BF376" s="294"/>
      <c r="BG376" s="294"/>
      <c r="BH376" s="294"/>
      <c r="BI376" s="294"/>
      <c r="BJ376" s="294"/>
      <c r="BK376" s="294"/>
      <c r="BL376" s="294"/>
      <c r="BM376" s="294"/>
      <c r="BN376" s="294"/>
      <c r="BO376" s="294"/>
      <c r="BP376" s="294"/>
      <c r="BQ376" s="294"/>
      <c r="BR376" s="294"/>
      <c r="BS376" s="294"/>
      <c r="BT376" s="294"/>
      <c r="BU376" s="294"/>
      <c r="BV376" s="294"/>
      <c r="BW376" s="294"/>
    </row>
    <row r="377" spans="5:75" customFormat="1" ht="15.6" x14ac:dyDescent="0.3">
      <c r="E377" s="305"/>
      <c r="F377" s="305"/>
      <c r="G377" s="307"/>
      <c r="H377" s="307"/>
      <c r="I377" s="307"/>
      <c r="J377" s="307"/>
      <c r="K377" s="307"/>
      <c r="L377" s="307">
        <v>0</v>
      </c>
      <c r="M377" s="307"/>
      <c r="N377" s="307"/>
      <c r="O377" s="307"/>
      <c r="P377" s="307"/>
      <c r="Q377" s="307"/>
      <c r="R377" s="307"/>
      <c r="S377" s="307"/>
      <c r="T377" s="307"/>
      <c r="U377" s="307"/>
      <c r="V377" s="307"/>
      <c r="W377" s="307"/>
      <c r="X377" s="307"/>
      <c r="Y377" s="307"/>
      <c r="Z377" s="307">
        <v>0</v>
      </c>
      <c r="AA377" s="307"/>
      <c r="AB377" s="307"/>
      <c r="AC377" s="307"/>
      <c r="AD377" s="307"/>
      <c r="AE377" s="307"/>
      <c r="AF377" s="307"/>
      <c r="AG377" s="307"/>
      <c r="AH377" s="307"/>
      <c r="AI377" s="307"/>
      <c r="AJ377" s="307"/>
      <c r="AK377" s="307"/>
      <c r="AL377" s="307"/>
      <c r="AM377" s="307"/>
      <c r="AN377" s="307"/>
      <c r="AO377" s="307"/>
      <c r="AP377" s="307"/>
      <c r="AQ377" s="307"/>
      <c r="AR377" s="307"/>
      <c r="AS377" s="307"/>
      <c r="AT377" s="307"/>
      <c r="AU377" s="307"/>
      <c r="AV377" s="294"/>
      <c r="AW377" s="294"/>
      <c r="AX377" s="294"/>
      <c r="AY377" s="294"/>
      <c r="AZ377" s="294"/>
      <c r="BA377" s="294"/>
      <c r="BB377" s="294"/>
      <c r="BC377" s="294"/>
      <c r="BD377" s="294"/>
      <c r="BE377" s="294"/>
      <c r="BF377" s="294"/>
      <c r="BG377" s="294"/>
      <c r="BH377" s="294"/>
      <c r="BI377" s="294"/>
      <c r="BJ377" s="294"/>
      <c r="BK377" s="294"/>
      <c r="BL377" s="294"/>
      <c r="BM377" s="294"/>
      <c r="BN377" s="294"/>
      <c r="BO377" s="294"/>
      <c r="BP377" s="294"/>
      <c r="BQ377" s="294"/>
      <c r="BR377" s="294"/>
      <c r="BS377" s="294"/>
      <c r="BT377" s="294"/>
      <c r="BU377" s="294"/>
      <c r="BV377" s="294"/>
      <c r="BW377" s="294"/>
    </row>
    <row r="378" spans="5:75" customFormat="1" ht="15.6" x14ac:dyDescent="0.3">
      <c r="E378" s="305"/>
      <c r="F378" s="305"/>
      <c r="G378" s="307"/>
      <c r="H378" s="307"/>
      <c r="I378" s="307"/>
      <c r="J378" s="307"/>
      <c r="K378" s="307"/>
      <c r="L378" s="307">
        <v>0</v>
      </c>
      <c r="M378" s="307"/>
      <c r="N378" s="307"/>
      <c r="O378" s="307"/>
      <c r="P378" s="307"/>
      <c r="Q378" s="307"/>
      <c r="R378" s="307"/>
      <c r="S378" s="307"/>
      <c r="T378" s="307"/>
      <c r="U378" s="307"/>
      <c r="V378" s="307"/>
      <c r="W378" s="307"/>
      <c r="X378" s="307"/>
      <c r="Y378" s="307"/>
      <c r="Z378" s="307">
        <v>0</v>
      </c>
      <c r="AA378" s="307"/>
      <c r="AB378" s="307"/>
      <c r="AC378" s="307"/>
      <c r="AD378" s="307"/>
      <c r="AE378" s="307"/>
      <c r="AF378" s="307"/>
      <c r="AG378" s="307"/>
      <c r="AH378" s="307"/>
      <c r="AI378" s="307"/>
      <c r="AJ378" s="307"/>
      <c r="AK378" s="307"/>
      <c r="AL378" s="307"/>
      <c r="AM378" s="307"/>
      <c r="AN378" s="307"/>
      <c r="AO378" s="307"/>
      <c r="AP378" s="307"/>
      <c r="AQ378" s="307"/>
      <c r="AR378" s="307"/>
      <c r="AS378" s="307"/>
      <c r="AT378" s="307"/>
      <c r="AU378" s="307"/>
      <c r="AV378" s="294"/>
      <c r="AW378" s="294"/>
      <c r="AX378" s="294"/>
      <c r="AY378" s="294"/>
      <c r="AZ378" s="294"/>
      <c r="BA378" s="294"/>
      <c r="BB378" s="294"/>
      <c r="BC378" s="294"/>
      <c r="BD378" s="294"/>
      <c r="BE378" s="294"/>
      <c r="BF378" s="294"/>
      <c r="BG378" s="294"/>
      <c r="BH378" s="294"/>
      <c r="BI378" s="294"/>
      <c r="BJ378" s="294"/>
      <c r="BK378" s="294"/>
      <c r="BL378" s="294"/>
      <c r="BM378" s="294"/>
      <c r="BN378" s="294"/>
      <c r="BO378" s="294"/>
      <c r="BP378" s="294"/>
      <c r="BQ378" s="294"/>
      <c r="BR378" s="294"/>
      <c r="BS378" s="294"/>
      <c r="BT378" s="294"/>
      <c r="BU378" s="294"/>
      <c r="BV378" s="294"/>
      <c r="BW378" s="294"/>
    </row>
    <row r="379" spans="5:75" customFormat="1" ht="15.6" x14ac:dyDescent="0.3">
      <c r="E379" s="305"/>
      <c r="F379" s="305"/>
      <c r="G379" s="307"/>
      <c r="H379" s="307"/>
      <c r="I379" s="307"/>
      <c r="J379" s="307"/>
      <c r="K379" s="307"/>
      <c r="L379" s="307">
        <v>0</v>
      </c>
      <c r="M379" s="307"/>
      <c r="N379" s="307"/>
      <c r="O379" s="307"/>
      <c r="P379" s="307"/>
      <c r="Q379" s="307"/>
      <c r="R379" s="307"/>
      <c r="S379" s="307"/>
      <c r="T379" s="307"/>
      <c r="U379" s="307"/>
      <c r="V379" s="307"/>
      <c r="W379" s="307"/>
      <c r="X379" s="307"/>
      <c r="Y379" s="307"/>
      <c r="Z379" s="307">
        <v>0</v>
      </c>
      <c r="AA379" s="307"/>
      <c r="AB379" s="307"/>
      <c r="AC379" s="307"/>
      <c r="AD379" s="307"/>
      <c r="AE379" s="307"/>
      <c r="AF379" s="307"/>
      <c r="AG379" s="307"/>
      <c r="AH379" s="307"/>
      <c r="AI379" s="307"/>
      <c r="AJ379" s="307"/>
      <c r="AK379" s="307"/>
      <c r="AL379" s="307"/>
      <c r="AM379" s="307"/>
      <c r="AN379" s="307"/>
      <c r="AO379" s="307"/>
      <c r="AP379" s="307"/>
      <c r="AQ379" s="307"/>
      <c r="AR379" s="307"/>
      <c r="AS379" s="307"/>
      <c r="AT379" s="307"/>
      <c r="AU379" s="307"/>
      <c r="AV379" s="294"/>
      <c r="AW379" s="294"/>
      <c r="AX379" s="294"/>
      <c r="AY379" s="294"/>
      <c r="AZ379" s="294"/>
      <c r="BA379" s="294"/>
      <c r="BB379" s="294"/>
      <c r="BC379" s="294"/>
      <c r="BD379" s="294"/>
      <c r="BE379" s="294"/>
      <c r="BF379" s="294"/>
      <c r="BG379" s="294"/>
      <c r="BH379" s="294"/>
      <c r="BI379" s="294"/>
      <c r="BJ379" s="294"/>
      <c r="BK379" s="294"/>
      <c r="BL379" s="294"/>
      <c r="BM379" s="294"/>
      <c r="BN379" s="294"/>
      <c r="BO379" s="294"/>
      <c r="BP379" s="294"/>
      <c r="BQ379" s="294"/>
      <c r="BR379" s="294"/>
      <c r="BS379" s="294"/>
      <c r="BT379" s="294"/>
      <c r="BU379" s="294"/>
      <c r="BV379" s="294"/>
      <c r="BW379" s="294"/>
    </row>
    <row r="380" spans="5:75" customFormat="1" ht="15.6" x14ac:dyDescent="0.3">
      <c r="E380" s="305"/>
      <c r="F380" s="305"/>
      <c r="G380" s="307"/>
      <c r="H380" s="307"/>
      <c r="I380" s="307"/>
      <c r="J380" s="307"/>
      <c r="K380" s="307"/>
      <c r="L380" s="307">
        <v>0</v>
      </c>
      <c r="M380" s="307"/>
      <c r="N380" s="307"/>
      <c r="O380" s="307"/>
      <c r="P380" s="307"/>
      <c r="Q380" s="307"/>
      <c r="R380" s="307"/>
      <c r="S380" s="307"/>
      <c r="T380" s="307"/>
      <c r="U380" s="307"/>
      <c r="V380" s="307"/>
      <c r="W380" s="307"/>
      <c r="X380" s="307"/>
      <c r="Y380" s="307"/>
      <c r="Z380" s="307">
        <v>0</v>
      </c>
      <c r="AA380" s="307"/>
      <c r="AB380" s="307"/>
      <c r="AC380" s="307"/>
      <c r="AD380" s="307"/>
      <c r="AE380" s="307"/>
      <c r="AF380" s="307"/>
      <c r="AG380" s="307"/>
      <c r="AH380" s="307"/>
      <c r="AI380" s="307"/>
      <c r="AJ380" s="307"/>
      <c r="AK380" s="307"/>
      <c r="AL380" s="307"/>
      <c r="AM380" s="307"/>
      <c r="AN380" s="307"/>
      <c r="AO380" s="307"/>
      <c r="AP380" s="307"/>
      <c r="AQ380" s="307"/>
      <c r="AR380" s="307"/>
      <c r="AS380" s="307"/>
      <c r="AT380" s="307"/>
      <c r="AU380" s="307"/>
      <c r="AV380" s="294"/>
      <c r="AW380" s="294"/>
      <c r="AX380" s="294"/>
      <c r="AY380" s="294"/>
      <c r="AZ380" s="294"/>
      <c r="BA380" s="294"/>
      <c r="BB380" s="294"/>
      <c r="BC380" s="294"/>
      <c r="BD380" s="294"/>
      <c r="BE380" s="294"/>
      <c r="BF380" s="294"/>
      <c r="BG380" s="294"/>
      <c r="BH380" s="294"/>
      <c r="BI380" s="294"/>
      <c r="BJ380" s="294"/>
      <c r="BK380" s="294"/>
      <c r="BL380" s="294"/>
      <c r="BM380" s="294"/>
      <c r="BN380" s="294"/>
      <c r="BO380" s="294"/>
      <c r="BP380" s="294"/>
      <c r="BQ380" s="294"/>
      <c r="BR380" s="294"/>
      <c r="BS380" s="294"/>
      <c r="BT380" s="294"/>
      <c r="BU380" s="294"/>
      <c r="BV380" s="294"/>
      <c r="BW380" s="294"/>
    </row>
    <row r="381" spans="5:75" customFormat="1" ht="15.6" x14ac:dyDescent="0.3">
      <c r="E381" s="305"/>
      <c r="F381" s="305"/>
      <c r="G381" s="307"/>
      <c r="H381" s="307"/>
      <c r="I381" s="307"/>
      <c r="J381" s="307"/>
      <c r="K381" s="307"/>
      <c r="L381" s="307">
        <v>0</v>
      </c>
      <c r="M381" s="307"/>
      <c r="N381" s="307"/>
      <c r="O381" s="307"/>
      <c r="P381" s="307"/>
      <c r="Q381" s="307"/>
      <c r="R381" s="307"/>
      <c r="S381" s="307"/>
      <c r="T381" s="307"/>
      <c r="U381" s="307"/>
      <c r="V381" s="307"/>
      <c r="W381" s="307"/>
      <c r="X381" s="307"/>
      <c r="Y381" s="307"/>
      <c r="Z381" s="307">
        <v>0</v>
      </c>
      <c r="AA381" s="307"/>
      <c r="AB381" s="307"/>
      <c r="AC381" s="307"/>
      <c r="AD381" s="307"/>
      <c r="AE381" s="307"/>
      <c r="AF381" s="307"/>
      <c r="AG381" s="307"/>
      <c r="AH381" s="307"/>
      <c r="AI381" s="307"/>
      <c r="AJ381" s="307"/>
      <c r="AK381" s="307"/>
      <c r="AL381" s="307"/>
      <c r="AM381" s="307"/>
      <c r="AN381" s="307"/>
      <c r="AO381" s="307"/>
      <c r="AP381" s="307"/>
      <c r="AQ381" s="307"/>
      <c r="AR381" s="307"/>
      <c r="AS381" s="307"/>
      <c r="AT381" s="307"/>
      <c r="AU381" s="307"/>
      <c r="AV381" s="294"/>
      <c r="AW381" s="294"/>
      <c r="AX381" s="294"/>
      <c r="AY381" s="294"/>
      <c r="AZ381" s="294"/>
      <c r="BA381" s="294"/>
      <c r="BB381" s="294"/>
      <c r="BC381" s="294"/>
      <c r="BD381" s="294"/>
      <c r="BE381" s="294"/>
      <c r="BF381" s="294"/>
      <c r="BG381" s="294"/>
      <c r="BH381" s="294"/>
      <c r="BI381" s="294"/>
      <c r="BJ381" s="294"/>
      <c r="BK381" s="294"/>
      <c r="BL381" s="294"/>
      <c r="BM381" s="294"/>
      <c r="BN381" s="294"/>
      <c r="BO381" s="294"/>
      <c r="BP381" s="294"/>
      <c r="BQ381" s="294"/>
      <c r="BR381" s="294"/>
      <c r="BS381" s="294"/>
      <c r="BT381" s="294"/>
      <c r="BU381" s="294"/>
      <c r="BV381" s="294"/>
      <c r="BW381" s="294"/>
    </row>
    <row r="382" spans="5:75" customFormat="1" ht="15.6" x14ac:dyDescent="0.3">
      <c r="E382" s="305"/>
      <c r="F382" s="305"/>
      <c r="G382" s="307"/>
      <c r="H382" s="307"/>
      <c r="I382" s="307"/>
      <c r="J382" s="307"/>
      <c r="K382" s="307"/>
      <c r="L382" s="307">
        <v>0</v>
      </c>
      <c r="M382" s="307"/>
      <c r="N382" s="307"/>
      <c r="O382" s="307"/>
      <c r="P382" s="307"/>
      <c r="Q382" s="307"/>
      <c r="R382" s="307"/>
      <c r="S382" s="307"/>
      <c r="T382" s="307"/>
      <c r="U382" s="307"/>
      <c r="V382" s="307"/>
      <c r="W382" s="307"/>
      <c r="X382" s="307"/>
      <c r="Y382" s="307"/>
      <c r="Z382" s="307">
        <v>0</v>
      </c>
      <c r="AA382" s="307"/>
      <c r="AB382" s="307"/>
      <c r="AC382" s="307"/>
      <c r="AD382" s="307"/>
      <c r="AE382" s="307"/>
      <c r="AF382" s="307"/>
      <c r="AG382" s="307"/>
      <c r="AH382" s="307"/>
      <c r="AI382" s="307"/>
      <c r="AJ382" s="307"/>
      <c r="AK382" s="307"/>
      <c r="AL382" s="307"/>
      <c r="AM382" s="307"/>
      <c r="AN382" s="307"/>
      <c r="AO382" s="307"/>
      <c r="AP382" s="307"/>
      <c r="AQ382" s="307"/>
      <c r="AR382" s="307"/>
      <c r="AS382" s="307"/>
      <c r="AT382" s="307"/>
      <c r="AU382" s="307"/>
      <c r="AV382" s="294"/>
      <c r="AW382" s="294"/>
      <c r="AX382" s="294"/>
      <c r="AY382" s="294"/>
      <c r="AZ382" s="294"/>
      <c r="BA382" s="294"/>
      <c r="BB382" s="294"/>
      <c r="BC382" s="294"/>
      <c r="BD382" s="294"/>
      <c r="BE382" s="294"/>
      <c r="BF382" s="294"/>
      <c r="BG382" s="294"/>
      <c r="BH382" s="294"/>
      <c r="BI382" s="294"/>
      <c r="BJ382" s="294"/>
      <c r="BK382" s="294"/>
      <c r="BL382" s="294"/>
      <c r="BM382" s="294"/>
      <c r="BN382" s="294"/>
      <c r="BO382" s="294"/>
      <c r="BP382" s="294"/>
      <c r="BQ382" s="294"/>
      <c r="BR382" s="294"/>
      <c r="BS382" s="294"/>
      <c r="BT382" s="294"/>
      <c r="BU382" s="294"/>
      <c r="BV382" s="294"/>
      <c r="BW382" s="294"/>
    </row>
    <row r="383" spans="5:75" customFormat="1" ht="15.6" x14ac:dyDescent="0.3">
      <c r="E383" s="305"/>
      <c r="F383" s="305"/>
      <c r="G383" s="307"/>
      <c r="H383" s="307"/>
      <c r="I383" s="307"/>
      <c r="J383" s="307"/>
      <c r="K383" s="307"/>
      <c r="L383" s="307">
        <v>0</v>
      </c>
      <c r="M383" s="307"/>
      <c r="N383" s="307"/>
      <c r="O383" s="307"/>
      <c r="P383" s="307"/>
      <c r="Q383" s="307"/>
      <c r="R383" s="307"/>
      <c r="S383" s="307"/>
      <c r="T383" s="307"/>
      <c r="U383" s="307"/>
      <c r="V383" s="307"/>
      <c r="W383" s="307"/>
      <c r="X383" s="307"/>
      <c r="Y383" s="307"/>
      <c r="Z383" s="307">
        <v>0</v>
      </c>
      <c r="AA383" s="307"/>
      <c r="AB383" s="307"/>
      <c r="AC383" s="307"/>
      <c r="AD383" s="307"/>
      <c r="AE383" s="307"/>
      <c r="AF383" s="307"/>
      <c r="AG383" s="307"/>
      <c r="AH383" s="307"/>
      <c r="AI383" s="307"/>
      <c r="AJ383" s="307"/>
      <c r="AK383" s="307"/>
      <c r="AL383" s="307"/>
      <c r="AM383" s="307"/>
      <c r="AN383" s="307"/>
      <c r="AO383" s="307"/>
      <c r="AP383" s="307"/>
      <c r="AQ383" s="307"/>
      <c r="AR383" s="307"/>
      <c r="AS383" s="307"/>
      <c r="AT383" s="307"/>
      <c r="AU383" s="307"/>
      <c r="AV383" s="294"/>
      <c r="AW383" s="294"/>
      <c r="AX383" s="294"/>
      <c r="AY383" s="294"/>
      <c r="AZ383" s="294"/>
      <c r="BA383" s="294"/>
      <c r="BB383" s="294"/>
      <c r="BC383" s="294"/>
      <c r="BD383" s="294"/>
      <c r="BE383" s="294"/>
      <c r="BF383" s="294"/>
      <c r="BG383" s="294"/>
      <c r="BH383" s="294"/>
      <c r="BI383" s="294"/>
      <c r="BJ383" s="294"/>
      <c r="BK383" s="294"/>
      <c r="BL383" s="294"/>
      <c r="BM383" s="294"/>
      <c r="BN383" s="294"/>
      <c r="BO383" s="294"/>
      <c r="BP383" s="294"/>
      <c r="BQ383" s="294"/>
      <c r="BR383" s="294"/>
      <c r="BS383" s="294"/>
      <c r="BT383" s="294"/>
      <c r="BU383" s="294"/>
      <c r="BV383" s="294"/>
      <c r="BW383" s="294"/>
    </row>
    <row r="384" spans="5:75" customFormat="1" ht="15.6" x14ac:dyDescent="0.3">
      <c r="E384" s="305"/>
      <c r="F384" s="305"/>
      <c r="G384" s="307"/>
      <c r="H384" s="307"/>
      <c r="I384" s="307"/>
      <c r="J384" s="307"/>
      <c r="K384" s="307"/>
      <c r="L384" s="307">
        <v>0</v>
      </c>
      <c r="M384" s="307"/>
      <c r="N384" s="307"/>
      <c r="O384" s="307"/>
      <c r="P384" s="307"/>
      <c r="Q384" s="307"/>
      <c r="R384" s="307"/>
      <c r="S384" s="307"/>
      <c r="T384" s="307"/>
      <c r="U384" s="307"/>
      <c r="V384" s="307"/>
      <c r="W384" s="307"/>
      <c r="X384" s="307"/>
      <c r="Y384" s="307"/>
      <c r="Z384" s="307">
        <v>0</v>
      </c>
      <c r="AA384" s="307"/>
      <c r="AB384" s="307"/>
      <c r="AC384" s="307"/>
      <c r="AD384" s="307"/>
      <c r="AE384" s="307"/>
      <c r="AF384" s="307"/>
      <c r="AG384" s="307"/>
      <c r="AH384" s="307"/>
      <c r="AI384" s="307"/>
      <c r="AJ384" s="307"/>
      <c r="AK384" s="307"/>
      <c r="AL384" s="307"/>
      <c r="AM384" s="307"/>
      <c r="AN384" s="307"/>
      <c r="AO384" s="307"/>
      <c r="AP384" s="307"/>
      <c r="AQ384" s="307"/>
      <c r="AR384" s="307"/>
      <c r="AS384" s="307"/>
      <c r="AT384" s="307"/>
      <c r="AU384" s="307"/>
      <c r="AV384" s="294"/>
      <c r="AW384" s="294"/>
      <c r="AX384" s="294"/>
      <c r="AY384" s="294"/>
      <c r="AZ384" s="294"/>
      <c r="BA384" s="294"/>
      <c r="BB384" s="294"/>
      <c r="BC384" s="294"/>
      <c r="BD384" s="294"/>
      <c r="BE384" s="294"/>
      <c r="BF384" s="294"/>
      <c r="BG384" s="294"/>
      <c r="BH384" s="294"/>
      <c r="BI384" s="294"/>
      <c r="BJ384" s="294"/>
      <c r="BK384" s="294"/>
      <c r="BL384" s="294"/>
      <c r="BM384" s="294"/>
      <c r="BN384" s="294"/>
      <c r="BO384" s="294"/>
      <c r="BP384" s="294"/>
      <c r="BQ384" s="294"/>
      <c r="BR384" s="294"/>
      <c r="BS384" s="294"/>
      <c r="BT384" s="294"/>
      <c r="BU384" s="294"/>
      <c r="BV384" s="294"/>
      <c r="BW384" s="294"/>
    </row>
    <row r="385" spans="5:75" customFormat="1" ht="15.6" x14ac:dyDescent="0.3">
      <c r="E385" s="305"/>
      <c r="F385" s="305"/>
      <c r="G385" s="307"/>
      <c r="H385" s="307"/>
      <c r="I385" s="307"/>
      <c r="J385" s="307"/>
      <c r="K385" s="307"/>
      <c r="L385" s="307">
        <v>0</v>
      </c>
      <c r="M385" s="307"/>
      <c r="N385" s="307"/>
      <c r="O385" s="307"/>
      <c r="P385" s="307"/>
      <c r="Q385" s="307"/>
      <c r="R385" s="307"/>
      <c r="S385" s="307"/>
      <c r="T385" s="307"/>
      <c r="U385" s="307"/>
      <c r="V385" s="307"/>
      <c r="W385" s="307"/>
      <c r="X385" s="307"/>
      <c r="Y385" s="307"/>
      <c r="Z385" s="307">
        <v>0</v>
      </c>
      <c r="AA385" s="307"/>
      <c r="AB385" s="307"/>
      <c r="AC385" s="307"/>
      <c r="AD385" s="307"/>
      <c r="AE385" s="307"/>
      <c r="AF385" s="307"/>
      <c r="AG385" s="307"/>
      <c r="AH385" s="307"/>
      <c r="AI385" s="307"/>
      <c r="AJ385" s="307"/>
      <c r="AK385" s="307"/>
      <c r="AL385" s="307"/>
      <c r="AM385" s="307"/>
      <c r="AN385" s="307"/>
      <c r="AO385" s="307"/>
      <c r="AP385" s="307"/>
      <c r="AQ385" s="307"/>
      <c r="AR385" s="307"/>
      <c r="AS385" s="307"/>
      <c r="AT385" s="307"/>
      <c r="AU385" s="307"/>
      <c r="AV385" s="294"/>
      <c r="AW385" s="294"/>
      <c r="AX385" s="294"/>
      <c r="AY385" s="294"/>
      <c r="AZ385" s="294"/>
      <c r="BA385" s="294"/>
      <c r="BB385" s="294"/>
      <c r="BC385" s="294"/>
      <c r="BD385" s="294"/>
      <c r="BE385" s="294"/>
      <c r="BF385" s="294"/>
      <c r="BG385" s="294"/>
      <c r="BH385" s="294"/>
      <c r="BI385" s="294"/>
      <c r="BJ385" s="294"/>
      <c r="BK385" s="294"/>
      <c r="BL385" s="294"/>
      <c r="BM385" s="294"/>
      <c r="BN385" s="294"/>
      <c r="BO385" s="294"/>
      <c r="BP385" s="294"/>
      <c r="BQ385" s="294"/>
      <c r="BR385" s="294"/>
      <c r="BS385" s="294"/>
      <c r="BT385" s="294"/>
      <c r="BU385" s="294"/>
      <c r="BV385" s="294"/>
      <c r="BW385" s="294"/>
    </row>
    <row r="386" spans="5:75" customFormat="1" ht="15.6" x14ac:dyDescent="0.3">
      <c r="E386" s="305"/>
      <c r="F386" s="305"/>
      <c r="G386" s="307"/>
      <c r="H386" s="307"/>
      <c r="I386" s="307"/>
      <c r="J386" s="307"/>
      <c r="K386" s="307"/>
      <c r="L386" s="307">
        <v>0</v>
      </c>
      <c r="M386" s="307"/>
      <c r="N386" s="307"/>
      <c r="O386" s="307"/>
      <c r="P386" s="307"/>
      <c r="Q386" s="307"/>
      <c r="R386" s="307"/>
      <c r="S386" s="307"/>
      <c r="T386" s="307"/>
      <c r="U386" s="307"/>
      <c r="V386" s="307"/>
      <c r="W386" s="307"/>
      <c r="X386" s="307"/>
      <c r="Y386" s="307"/>
      <c r="Z386" s="307">
        <v>0</v>
      </c>
      <c r="AA386" s="307"/>
      <c r="AB386" s="307"/>
      <c r="AC386" s="307"/>
      <c r="AD386" s="307"/>
      <c r="AE386" s="307"/>
      <c r="AF386" s="307"/>
      <c r="AG386" s="307"/>
      <c r="AH386" s="307"/>
      <c r="AI386" s="307"/>
      <c r="AJ386" s="307"/>
      <c r="AK386" s="307"/>
      <c r="AL386" s="307"/>
      <c r="AM386" s="307"/>
      <c r="AN386" s="307"/>
      <c r="AO386" s="307"/>
      <c r="AP386" s="307"/>
      <c r="AQ386" s="307"/>
      <c r="AR386" s="307"/>
      <c r="AS386" s="307"/>
      <c r="AT386" s="307"/>
      <c r="AU386" s="307"/>
      <c r="AV386" s="294"/>
      <c r="AW386" s="294"/>
      <c r="AX386" s="294"/>
      <c r="AY386" s="294"/>
      <c r="AZ386" s="294"/>
      <c r="BA386" s="294"/>
      <c r="BB386" s="294"/>
      <c r="BC386" s="294"/>
      <c r="BD386" s="294"/>
      <c r="BE386" s="294"/>
      <c r="BF386" s="294"/>
      <c r="BG386" s="294"/>
      <c r="BH386" s="294"/>
      <c r="BI386" s="294"/>
      <c r="BJ386" s="294"/>
      <c r="BK386" s="294"/>
      <c r="BL386" s="294"/>
      <c r="BM386" s="294"/>
      <c r="BN386" s="294"/>
      <c r="BO386" s="294"/>
      <c r="BP386" s="294"/>
      <c r="BQ386" s="294"/>
      <c r="BR386" s="294"/>
      <c r="BS386" s="294"/>
      <c r="BT386" s="294"/>
      <c r="BU386" s="294"/>
      <c r="BV386" s="294"/>
      <c r="BW386" s="294"/>
    </row>
    <row r="387" spans="5:75" customFormat="1" ht="15.6" x14ac:dyDescent="0.3">
      <c r="E387" s="305"/>
      <c r="F387" s="305"/>
      <c r="G387" s="307"/>
      <c r="H387" s="307"/>
      <c r="I387" s="307"/>
      <c r="J387" s="307"/>
      <c r="K387" s="307"/>
      <c r="L387" s="307">
        <v>0</v>
      </c>
      <c r="M387" s="307"/>
      <c r="N387" s="307"/>
      <c r="O387" s="307"/>
      <c r="P387" s="307"/>
      <c r="Q387" s="307"/>
      <c r="R387" s="307"/>
      <c r="S387" s="307"/>
      <c r="T387" s="307"/>
      <c r="U387" s="307"/>
      <c r="V387" s="307"/>
      <c r="W387" s="307"/>
      <c r="X387" s="307"/>
      <c r="Y387" s="307"/>
      <c r="Z387" s="307">
        <v>0</v>
      </c>
      <c r="AA387" s="307"/>
      <c r="AB387" s="307"/>
      <c r="AC387" s="307"/>
      <c r="AD387" s="307"/>
      <c r="AE387" s="307"/>
      <c r="AF387" s="307"/>
      <c r="AG387" s="307"/>
      <c r="AH387" s="307"/>
      <c r="AI387" s="307"/>
      <c r="AJ387" s="307"/>
      <c r="AK387" s="307"/>
      <c r="AL387" s="307"/>
      <c r="AM387" s="307"/>
      <c r="AN387" s="307"/>
      <c r="AO387" s="307"/>
      <c r="AP387" s="307"/>
      <c r="AQ387" s="307"/>
      <c r="AR387" s="307"/>
      <c r="AS387" s="307"/>
      <c r="AT387" s="307"/>
      <c r="AU387" s="307"/>
      <c r="AV387" s="294"/>
      <c r="AW387" s="294"/>
      <c r="AX387" s="294"/>
      <c r="AY387" s="294"/>
      <c r="AZ387" s="294"/>
      <c r="BA387" s="294"/>
      <c r="BB387" s="294"/>
      <c r="BC387" s="294"/>
      <c r="BD387" s="294"/>
      <c r="BE387" s="294"/>
      <c r="BF387" s="294"/>
      <c r="BG387" s="294"/>
      <c r="BH387" s="294"/>
      <c r="BI387" s="294"/>
      <c r="BJ387" s="294"/>
      <c r="BK387" s="294"/>
      <c r="BL387" s="294"/>
      <c r="BM387" s="294"/>
      <c r="BN387" s="294"/>
      <c r="BO387" s="294"/>
      <c r="BP387" s="294"/>
      <c r="BQ387" s="294"/>
      <c r="BR387" s="294"/>
      <c r="BS387" s="294"/>
      <c r="BT387" s="294"/>
      <c r="BU387" s="294"/>
      <c r="BV387" s="294"/>
      <c r="BW387" s="294"/>
    </row>
    <row r="388" spans="5:75" customFormat="1" ht="15.6" x14ac:dyDescent="0.3">
      <c r="E388" s="305"/>
      <c r="F388" s="305"/>
      <c r="G388" s="307"/>
      <c r="H388" s="307"/>
      <c r="I388" s="307"/>
      <c r="J388" s="307"/>
      <c r="K388" s="307"/>
      <c r="L388" s="307">
        <v>0</v>
      </c>
      <c r="M388" s="307"/>
      <c r="N388" s="307"/>
      <c r="O388" s="307"/>
      <c r="P388" s="307"/>
      <c r="Q388" s="307"/>
      <c r="R388" s="307"/>
      <c r="S388" s="307"/>
      <c r="T388" s="307"/>
      <c r="U388" s="307"/>
      <c r="V388" s="307"/>
      <c r="W388" s="307"/>
      <c r="X388" s="307"/>
      <c r="Y388" s="307"/>
      <c r="Z388" s="307">
        <v>0</v>
      </c>
      <c r="AA388" s="307"/>
      <c r="AB388" s="307"/>
      <c r="AC388" s="307"/>
      <c r="AD388" s="307"/>
      <c r="AE388" s="307"/>
      <c r="AF388" s="307"/>
      <c r="AG388" s="307"/>
      <c r="AH388" s="307"/>
      <c r="AI388" s="307"/>
      <c r="AJ388" s="307"/>
      <c r="AK388" s="307"/>
      <c r="AL388" s="307"/>
      <c r="AM388" s="307"/>
      <c r="AN388" s="307"/>
      <c r="AO388" s="307"/>
      <c r="AP388" s="307"/>
      <c r="AQ388" s="307"/>
      <c r="AR388" s="307"/>
      <c r="AS388" s="307"/>
      <c r="AT388" s="307"/>
      <c r="AU388" s="307"/>
      <c r="AV388" s="294"/>
      <c r="AW388" s="294"/>
      <c r="AX388" s="294"/>
      <c r="AY388" s="294"/>
      <c r="AZ388" s="294"/>
      <c r="BA388" s="294"/>
      <c r="BB388" s="294"/>
      <c r="BC388" s="294"/>
      <c r="BD388" s="294"/>
      <c r="BE388" s="294"/>
      <c r="BF388" s="294"/>
      <c r="BG388" s="294"/>
      <c r="BH388" s="294"/>
      <c r="BI388" s="294"/>
      <c r="BJ388" s="294"/>
      <c r="BK388" s="294"/>
      <c r="BL388" s="294"/>
      <c r="BM388" s="294"/>
      <c r="BN388" s="294"/>
      <c r="BO388" s="294"/>
      <c r="BP388" s="294"/>
      <c r="BQ388" s="294"/>
      <c r="BR388" s="294"/>
      <c r="BS388" s="294"/>
      <c r="BT388" s="294"/>
      <c r="BU388" s="294"/>
      <c r="BV388" s="294"/>
      <c r="BW388" s="294"/>
    </row>
    <row r="389" spans="5:75" customFormat="1" ht="15.6" x14ac:dyDescent="0.3">
      <c r="E389" s="305"/>
      <c r="F389" s="305"/>
      <c r="G389" s="307"/>
      <c r="H389" s="307"/>
      <c r="I389" s="307"/>
      <c r="J389" s="307"/>
      <c r="K389" s="307"/>
      <c r="L389" s="307">
        <v>0</v>
      </c>
      <c r="M389" s="307"/>
      <c r="N389" s="307"/>
      <c r="O389" s="307"/>
      <c r="P389" s="307"/>
      <c r="Q389" s="307"/>
      <c r="R389" s="307"/>
      <c r="S389" s="307"/>
      <c r="T389" s="307"/>
      <c r="U389" s="307"/>
      <c r="V389" s="307"/>
      <c r="W389" s="307"/>
      <c r="X389" s="307"/>
      <c r="Y389" s="307"/>
      <c r="Z389" s="307">
        <v>0</v>
      </c>
      <c r="AA389" s="307"/>
      <c r="AB389" s="307"/>
      <c r="AC389" s="307"/>
      <c r="AD389" s="307"/>
      <c r="AE389" s="307"/>
      <c r="AF389" s="307"/>
      <c r="AG389" s="307"/>
      <c r="AH389" s="307"/>
      <c r="AI389" s="307"/>
      <c r="AJ389" s="307"/>
      <c r="AK389" s="307"/>
      <c r="AL389" s="307"/>
      <c r="AM389" s="307"/>
      <c r="AN389" s="307"/>
      <c r="AO389" s="307"/>
      <c r="AP389" s="307"/>
      <c r="AQ389" s="307"/>
      <c r="AR389" s="307"/>
      <c r="AS389" s="307"/>
      <c r="AT389" s="307"/>
      <c r="AU389" s="307"/>
      <c r="AV389" s="294"/>
      <c r="AW389" s="294"/>
      <c r="AX389" s="294"/>
      <c r="AY389" s="294"/>
      <c r="AZ389" s="294"/>
      <c r="BA389" s="294"/>
      <c r="BB389" s="294"/>
      <c r="BC389" s="294"/>
      <c r="BD389" s="294"/>
      <c r="BE389" s="294"/>
      <c r="BF389" s="294"/>
      <c r="BG389" s="294"/>
      <c r="BH389" s="294"/>
      <c r="BI389" s="294"/>
      <c r="BJ389" s="294"/>
      <c r="BK389" s="294"/>
      <c r="BL389" s="294"/>
      <c r="BM389" s="294"/>
      <c r="BN389" s="294"/>
      <c r="BO389" s="294"/>
      <c r="BP389" s="294"/>
      <c r="BQ389" s="294"/>
      <c r="BR389" s="294"/>
      <c r="BS389" s="294"/>
      <c r="BT389" s="294"/>
      <c r="BU389" s="294"/>
      <c r="BV389" s="294"/>
      <c r="BW389" s="294"/>
    </row>
    <row r="390" spans="5:75" customFormat="1" ht="15.6" x14ac:dyDescent="0.3">
      <c r="E390" s="305"/>
      <c r="F390" s="305"/>
      <c r="G390" s="305"/>
      <c r="H390" s="305"/>
      <c r="I390" s="305"/>
      <c r="J390" s="305"/>
      <c r="K390" s="305"/>
      <c r="L390" s="305">
        <v>0</v>
      </c>
      <c r="M390" s="305"/>
      <c r="N390" s="305"/>
      <c r="O390" s="305"/>
      <c r="P390" s="305"/>
      <c r="Q390" s="305"/>
      <c r="R390" s="305"/>
      <c r="S390" s="305"/>
      <c r="T390" s="305"/>
      <c r="U390" s="305"/>
      <c r="V390" s="305"/>
      <c r="W390" s="305"/>
      <c r="X390" s="305"/>
      <c r="Y390" s="305"/>
      <c r="Z390" s="305">
        <v>0</v>
      </c>
      <c r="AA390" s="305"/>
      <c r="AB390" s="305"/>
      <c r="AC390" s="305"/>
      <c r="AD390" s="305"/>
      <c r="AE390" s="305"/>
      <c r="AF390" s="305"/>
      <c r="AG390" s="305"/>
      <c r="AH390" s="305"/>
      <c r="AI390" s="305"/>
      <c r="AJ390" s="305"/>
      <c r="AK390" s="305"/>
      <c r="AL390" s="305"/>
      <c r="AM390" s="305"/>
      <c r="AN390" s="305"/>
      <c r="AO390" s="305"/>
      <c r="AP390" s="305"/>
      <c r="AQ390" s="305"/>
      <c r="AR390" s="305"/>
      <c r="AS390" s="305"/>
      <c r="AT390" s="305"/>
      <c r="AU390" s="305"/>
    </row>
    <row r="391" spans="5:75" customFormat="1" ht="15.6" x14ac:dyDescent="0.3">
      <c r="E391" s="305"/>
      <c r="F391" s="305"/>
      <c r="G391" s="305"/>
      <c r="H391" s="305"/>
      <c r="I391" s="305"/>
      <c r="J391" s="305"/>
      <c r="K391" s="305"/>
      <c r="L391" s="305">
        <v>0</v>
      </c>
      <c r="M391" s="305"/>
      <c r="N391" s="305"/>
      <c r="O391" s="305"/>
      <c r="P391" s="305"/>
      <c r="Q391" s="305"/>
      <c r="R391" s="305"/>
      <c r="S391" s="305"/>
      <c r="T391" s="305"/>
      <c r="U391" s="305"/>
      <c r="V391" s="305"/>
      <c r="W391" s="305"/>
      <c r="X391" s="305"/>
      <c r="Y391" s="305"/>
      <c r="Z391" s="305">
        <v>0</v>
      </c>
      <c r="AA391" s="305"/>
      <c r="AB391" s="305"/>
      <c r="AC391" s="305"/>
      <c r="AD391" s="305"/>
      <c r="AE391" s="305"/>
      <c r="AF391" s="305"/>
      <c r="AG391" s="305"/>
      <c r="AH391" s="305"/>
      <c r="AI391" s="305"/>
      <c r="AJ391" s="305"/>
      <c r="AK391" s="305"/>
      <c r="AL391" s="305"/>
      <c r="AM391" s="305"/>
      <c r="AN391" s="305"/>
      <c r="AO391" s="305"/>
      <c r="AP391" s="305"/>
      <c r="AQ391" s="305"/>
      <c r="AR391" s="305"/>
      <c r="AS391" s="305"/>
      <c r="AT391" s="305"/>
      <c r="AU391" s="305"/>
    </row>
    <row r="392" spans="5:75" customFormat="1" ht="15.6" x14ac:dyDescent="0.3">
      <c r="E392" s="305"/>
      <c r="F392" s="305"/>
      <c r="G392" s="305"/>
      <c r="H392" s="305"/>
      <c r="I392" s="305"/>
      <c r="J392" s="305"/>
      <c r="K392" s="305"/>
      <c r="L392" s="305">
        <v>0</v>
      </c>
      <c r="M392" s="305"/>
      <c r="N392" s="305"/>
      <c r="O392" s="305"/>
      <c r="P392" s="305"/>
      <c r="Q392" s="305"/>
      <c r="R392" s="305"/>
      <c r="S392" s="305"/>
      <c r="T392" s="305"/>
      <c r="U392" s="305"/>
      <c r="V392" s="305"/>
      <c r="W392" s="305"/>
      <c r="X392" s="305"/>
      <c r="Y392" s="305"/>
      <c r="Z392" s="305">
        <v>0</v>
      </c>
      <c r="AA392" s="305"/>
      <c r="AB392" s="305"/>
      <c r="AC392" s="305"/>
      <c r="AD392" s="305"/>
      <c r="AE392" s="305"/>
      <c r="AF392" s="305"/>
      <c r="AG392" s="305"/>
      <c r="AH392" s="305"/>
      <c r="AI392" s="305"/>
      <c r="AJ392" s="305"/>
      <c r="AK392" s="305"/>
      <c r="AL392" s="305"/>
      <c r="AM392" s="305"/>
      <c r="AN392" s="305"/>
      <c r="AO392" s="305"/>
      <c r="AP392" s="305"/>
      <c r="AQ392" s="305"/>
      <c r="AR392" s="305"/>
      <c r="AS392" s="305"/>
      <c r="AT392" s="305"/>
      <c r="AU392" s="305"/>
    </row>
    <row r="393" spans="5:75" customFormat="1" ht="15.6" x14ac:dyDescent="0.3">
      <c r="E393" s="305"/>
      <c r="F393" s="305"/>
      <c r="G393" s="305"/>
      <c r="H393" s="305"/>
      <c r="I393" s="305"/>
      <c r="J393" s="305"/>
      <c r="K393" s="305"/>
      <c r="L393" s="305">
        <v>0</v>
      </c>
      <c r="M393" s="305"/>
      <c r="N393" s="305"/>
      <c r="O393" s="305"/>
      <c r="P393" s="305"/>
      <c r="Q393" s="305"/>
      <c r="R393" s="305"/>
      <c r="S393" s="305"/>
      <c r="T393" s="305"/>
      <c r="U393" s="305"/>
      <c r="V393" s="305"/>
      <c r="W393" s="305"/>
      <c r="X393" s="305"/>
      <c r="Y393" s="305"/>
      <c r="Z393" s="305">
        <v>0</v>
      </c>
      <c r="AA393" s="305"/>
      <c r="AB393" s="305"/>
      <c r="AC393" s="305"/>
      <c r="AD393" s="305"/>
      <c r="AE393" s="305"/>
      <c r="AF393" s="305"/>
      <c r="AG393" s="305"/>
      <c r="AH393" s="305"/>
      <c r="AI393" s="305"/>
      <c r="AJ393" s="305"/>
      <c r="AK393" s="305"/>
      <c r="AL393" s="305"/>
      <c r="AM393" s="305"/>
      <c r="AN393" s="305"/>
      <c r="AO393" s="305"/>
      <c r="AP393" s="305"/>
      <c r="AQ393" s="305"/>
      <c r="AR393" s="305"/>
      <c r="AS393" s="305"/>
      <c r="AT393" s="305"/>
      <c r="AU393" s="305"/>
    </row>
    <row r="394" spans="5:75" customFormat="1" ht="15.6" x14ac:dyDescent="0.3">
      <c r="E394" s="305"/>
      <c r="F394" s="305"/>
      <c r="G394" s="305"/>
      <c r="H394" s="305"/>
      <c r="I394" s="305"/>
      <c r="J394" s="305"/>
      <c r="K394" s="305"/>
      <c r="L394" s="305">
        <v>0</v>
      </c>
      <c r="M394" s="305"/>
      <c r="N394" s="305"/>
      <c r="O394" s="305"/>
      <c r="P394" s="305"/>
      <c r="Q394" s="305"/>
      <c r="R394" s="305"/>
      <c r="S394" s="305"/>
      <c r="T394" s="305"/>
      <c r="U394" s="305"/>
      <c r="V394" s="305"/>
      <c r="W394" s="305"/>
      <c r="X394" s="305"/>
      <c r="Y394" s="305"/>
      <c r="Z394" s="305">
        <v>0</v>
      </c>
      <c r="AA394" s="305"/>
      <c r="AB394" s="305"/>
      <c r="AC394" s="305"/>
      <c r="AD394" s="305"/>
      <c r="AE394" s="305"/>
      <c r="AF394" s="305"/>
      <c r="AG394" s="305"/>
      <c r="AH394" s="305"/>
      <c r="AI394" s="305"/>
      <c r="AJ394" s="305"/>
      <c r="AK394" s="305"/>
      <c r="AL394" s="305"/>
      <c r="AM394" s="305"/>
      <c r="AN394" s="305"/>
      <c r="AO394" s="305"/>
      <c r="AP394" s="305"/>
      <c r="AQ394" s="305"/>
      <c r="AR394" s="305"/>
      <c r="AS394" s="305"/>
      <c r="AT394" s="305"/>
      <c r="AU394" s="305"/>
    </row>
    <row r="395" spans="5:75" customFormat="1" ht="15.6" x14ac:dyDescent="0.3">
      <c r="E395" s="305"/>
      <c r="F395" s="305"/>
      <c r="G395" s="305"/>
      <c r="H395" s="305"/>
      <c r="I395" s="305"/>
      <c r="J395" s="305"/>
      <c r="K395" s="305"/>
      <c r="L395" s="305">
        <v>0</v>
      </c>
      <c r="M395" s="305"/>
      <c r="N395" s="305"/>
      <c r="O395" s="305"/>
      <c r="P395" s="305"/>
      <c r="Q395" s="305"/>
      <c r="R395" s="305"/>
      <c r="S395" s="305"/>
      <c r="T395" s="305"/>
      <c r="U395" s="305"/>
      <c r="V395" s="305"/>
      <c r="W395" s="305"/>
      <c r="X395" s="305"/>
      <c r="Y395" s="305"/>
      <c r="Z395" s="305">
        <v>0</v>
      </c>
      <c r="AA395" s="305"/>
      <c r="AB395" s="305"/>
      <c r="AC395" s="305"/>
      <c r="AD395" s="305"/>
      <c r="AE395" s="305"/>
      <c r="AF395" s="305"/>
      <c r="AG395" s="305"/>
      <c r="AH395" s="305"/>
      <c r="AI395" s="305"/>
      <c r="AJ395" s="305"/>
      <c r="AK395" s="305"/>
      <c r="AL395" s="305"/>
      <c r="AM395" s="305"/>
      <c r="AN395" s="305"/>
      <c r="AO395" s="305"/>
      <c r="AP395" s="305"/>
      <c r="AQ395" s="305"/>
      <c r="AR395" s="305"/>
      <c r="AS395" s="305"/>
      <c r="AT395" s="305"/>
      <c r="AU395" s="305"/>
    </row>
    <row r="396" spans="5:75" customFormat="1" ht="15.6" x14ac:dyDescent="0.3">
      <c r="E396" s="305"/>
      <c r="F396" s="305"/>
      <c r="G396" s="305"/>
      <c r="H396" s="305"/>
      <c r="I396" s="305"/>
      <c r="J396" s="305"/>
      <c r="K396" s="305"/>
      <c r="L396" s="305">
        <v>0</v>
      </c>
      <c r="M396" s="305"/>
      <c r="N396" s="305"/>
      <c r="O396" s="305"/>
      <c r="P396" s="305"/>
      <c r="Q396" s="305"/>
      <c r="R396" s="305"/>
      <c r="S396" s="305"/>
      <c r="T396" s="305"/>
      <c r="U396" s="305"/>
      <c r="V396" s="305"/>
      <c r="W396" s="305"/>
      <c r="X396" s="305"/>
      <c r="Y396" s="305"/>
      <c r="Z396" s="305">
        <v>0</v>
      </c>
      <c r="AA396" s="305"/>
      <c r="AB396" s="305"/>
      <c r="AC396" s="305"/>
      <c r="AD396" s="305"/>
      <c r="AE396" s="305"/>
      <c r="AF396" s="305"/>
      <c r="AG396" s="305"/>
      <c r="AH396" s="305"/>
      <c r="AI396" s="305"/>
      <c r="AJ396" s="305"/>
      <c r="AK396" s="305"/>
      <c r="AL396" s="305"/>
      <c r="AM396" s="305"/>
      <c r="AN396" s="305"/>
      <c r="AO396" s="305"/>
      <c r="AP396" s="305"/>
      <c r="AQ396" s="305"/>
      <c r="AR396" s="305"/>
      <c r="AS396" s="305"/>
      <c r="AT396" s="305"/>
      <c r="AU396" s="305"/>
    </row>
    <row r="397" spans="5:75" customFormat="1" ht="15.6" x14ac:dyDescent="0.3">
      <c r="E397" s="305"/>
      <c r="F397" s="305"/>
      <c r="G397" s="305"/>
      <c r="H397" s="305"/>
      <c r="I397" s="305"/>
      <c r="J397" s="305"/>
      <c r="K397" s="305"/>
      <c r="L397" s="305">
        <v>0</v>
      </c>
      <c r="M397" s="305"/>
      <c r="N397" s="305"/>
      <c r="O397" s="305"/>
      <c r="P397" s="305"/>
      <c r="Q397" s="305"/>
      <c r="R397" s="305"/>
      <c r="S397" s="305"/>
      <c r="T397" s="305"/>
      <c r="U397" s="305"/>
      <c r="V397" s="305"/>
      <c r="W397" s="305"/>
      <c r="X397" s="305"/>
      <c r="Y397" s="305"/>
      <c r="Z397" s="305">
        <v>0</v>
      </c>
      <c r="AA397" s="305"/>
      <c r="AB397" s="305"/>
      <c r="AC397" s="305"/>
      <c r="AD397" s="305"/>
      <c r="AE397" s="305"/>
      <c r="AF397" s="305"/>
      <c r="AG397" s="305"/>
      <c r="AH397" s="305"/>
      <c r="AI397" s="305"/>
      <c r="AJ397" s="305"/>
      <c r="AK397" s="305"/>
      <c r="AL397" s="305"/>
      <c r="AM397" s="305"/>
      <c r="AN397" s="305"/>
      <c r="AO397" s="305"/>
      <c r="AP397" s="305"/>
      <c r="AQ397" s="305"/>
      <c r="AR397" s="305"/>
      <c r="AS397" s="305"/>
      <c r="AT397" s="305"/>
      <c r="AU397" s="305"/>
    </row>
    <row r="398" spans="5:75" customFormat="1" ht="15.6" x14ac:dyDescent="0.3">
      <c r="E398" s="305"/>
      <c r="F398" s="305"/>
      <c r="G398" s="305"/>
      <c r="H398" s="305"/>
      <c r="I398" s="305"/>
      <c r="J398" s="305"/>
      <c r="K398" s="305"/>
      <c r="L398" s="305">
        <v>0</v>
      </c>
      <c r="M398" s="305"/>
      <c r="N398" s="305"/>
      <c r="O398" s="305"/>
      <c r="P398" s="305"/>
      <c r="Q398" s="305"/>
      <c r="R398" s="305"/>
      <c r="S398" s="305"/>
      <c r="T398" s="305"/>
      <c r="U398" s="305"/>
      <c r="V398" s="305"/>
      <c r="W398" s="305"/>
      <c r="X398" s="305"/>
      <c r="Y398" s="305"/>
      <c r="Z398" s="305">
        <v>0</v>
      </c>
      <c r="AA398" s="305"/>
      <c r="AB398" s="305"/>
      <c r="AC398" s="305"/>
      <c r="AD398" s="305"/>
      <c r="AE398" s="305"/>
      <c r="AF398" s="305"/>
      <c r="AG398" s="305"/>
      <c r="AH398" s="305"/>
      <c r="AI398" s="305"/>
      <c r="AJ398" s="305"/>
      <c r="AK398" s="305"/>
      <c r="AL398" s="305"/>
      <c r="AM398" s="305"/>
      <c r="AN398" s="305"/>
      <c r="AO398" s="305"/>
      <c r="AP398" s="305"/>
      <c r="AQ398" s="305"/>
      <c r="AR398" s="305"/>
      <c r="AS398" s="305"/>
      <c r="AT398" s="305"/>
      <c r="AU398" s="305"/>
    </row>
    <row r="399" spans="5:75" customFormat="1" ht="15.6" x14ac:dyDescent="0.3">
      <c r="E399" s="305"/>
      <c r="F399" s="305"/>
      <c r="G399" s="305"/>
      <c r="H399" s="305"/>
      <c r="I399" s="305"/>
      <c r="J399" s="305"/>
      <c r="K399" s="305"/>
      <c r="L399" s="305">
        <v>0</v>
      </c>
      <c r="M399" s="305"/>
      <c r="N399" s="305"/>
      <c r="O399" s="305"/>
      <c r="P399" s="305"/>
      <c r="Q399" s="305"/>
      <c r="R399" s="305"/>
      <c r="S399" s="305"/>
      <c r="T399" s="305"/>
      <c r="U399" s="305"/>
      <c r="V399" s="305"/>
      <c r="W399" s="305"/>
      <c r="X399" s="305"/>
      <c r="Y399" s="305"/>
      <c r="Z399" s="305">
        <v>0</v>
      </c>
      <c r="AA399" s="305"/>
      <c r="AB399" s="305"/>
      <c r="AC399" s="305"/>
      <c r="AD399" s="305"/>
      <c r="AE399" s="305"/>
      <c r="AF399" s="305"/>
      <c r="AG399" s="305"/>
      <c r="AH399" s="305"/>
      <c r="AI399" s="305"/>
      <c r="AJ399" s="305"/>
      <c r="AK399" s="305"/>
      <c r="AL399" s="305"/>
      <c r="AM399" s="305"/>
      <c r="AN399" s="305"/>
      <c r="AO399" s="305"/>
      <c r="AP399" s="305"/>
      <c r="AQ399" s="305"/>
      <c r="AR399" s="305"/>
      <c r="AS399" s="305"/>
      <c r="AT399" s="305"/>
      <c r="AU399" s="305"/>
    </row>
    <row r="400" spans="5:75" customFormat="1" ht="15.6" x14ac:dyDescent="0.3">
      <c r="E400" s="305"/>
      <c r="F400" s="305"/>
      <c r="G400" s="305"/>
      <c r="H400" s="305"/>
      <c r="I400" s="305"/>
      <c r="J400" s="305"/>
      <c r="K400" s="305"/>
      <c r="L400" s="305">
        <v>0</v>
      </c>
      <c r="M400" s="305"/>
      <c r="N400" s="305"/>
      <c r="O400" s="305"/>
      <c r="P400" s="305"/>
      <c r="Q400" s="305"/>
      <c r="R400" s="305"/>
      <c r="S400" s="305"/>
      <c r="T400" s="305"/>
      <c r="U400" s="305"/>
      <c r="V400" s="305"/>
      <c r="W400" s="305"/>
      <c r="X400" s="305"/>
      <c r="Y400" s="305"/>
      <c r="Z400" s="305">
        <v>0</v>
      </c>
      <c r="AA400" s="305"/>
      <c r="AB400" s="305"/>
      <c r="AC400" s="305"/>
      <c r="AD400" s="305"/>
      <c r="AE400" s="305"/>
      <c r="AF400" s="305"/>
      <c r="AG400" s="305"/>
      <c r="AH400" s="305"/>
      <c r="AI400" s="305"/>
      <c r="AJ400" s="305"/>
      <c r="AK400" s="305"/>
      <c r="AL400" s="305"/>
      <c r="AM400" s="305"/>
      <c r="AN400" s="305"/>
      <c r="AO400" s="305"/>
      <c r="AP400" s="305"/>
      <c r="AQ400" s="305"/>
      <c r="AR400" s="305"/>
      <c r="AS400" s="305"/>
      <c r="AT400" s="305"/>
      <c r="AU400" s="305"/>
    </row>
    <row r="401" spans="5:47" customFormat="1" ht="15.6" x14ac:dyDescent="0.3">
      <c r="E401" s="305"/>
      <c r="F401" s="305"/>
      <c r="G401" s="305"/>
      <c r="H401" s="305"/>
      <c r="I401" s="305"/>
      <c r="J401" s="305"/>
      <c r="K401" s="305"/>
      <c r="L401" s="305">
        <v>0</v>
      </c>
      <c r="M401" s="305"/>
      <c r="N401" s="305"/>
      <c r="O401" s="305"/>
      <c r="P401" s="305"/>
      <c r="Q401" s="305"/>
      <c r="R401" s="305"/>
      <c r="S401" s="305"/>
      <c r="T401" s="305"/>
      <c r="U401" s="305"/>
      <c r="V401" s="305"/>
      <c r="W401" s="305"/>
      <c r="X401" s="305"/>
      <c r="Y401" s="305"/>
      <c r="Z401" s="305">
        <v>0</v>
      </c>
      <c r="AA401" s="305"/>
      <c r="AB401" s="305"/>
      <c r="AC401" s="305"/>
      <c r="AD401" s="305"/>
      <c r="AE401" s="305"/>
      <c r="AF401" s="305"/>
      <c r="AG401" s="305"/>
      <c r="AH401" s="305"/>
      <c r="AI401" s="305"/>
      <c r="AJ401" s="305"/>
      <c r="AK401" s="305"/>
      <c r="AL401" s="305"/>
      <c r="AM401" s="305"/>
      <c r="AN401" s="305"/>
      <c r="AO401" s="305"/>
      <c r="AP401" s="305"/>
      <c r="AQ401" s="305"/>
      <c r="AR401" s="305"/>
      <c r="AS401" s="305"/>
      <c r="AT401" s="305"/>
      <c r="AU401" s="305"/>
    </row>
    <row r="402" spans="5:47" customFormat="1" ht="15.6" x14ac:dyDescent="0.3">
      <c r="E402" s="305"/>
      <c r="F402" s="305"/>
      <c r="G402" s="305"/>
      <c r="H402" s="305"/>
      <c r="I402" s="305"/>
      <c r="J402" s="305"/>
      <c r="K402" s="305"/>
      <c r="L402" s="305">
        <v>0</v>
      </c>
      <c r="M402" s="305"/>
      <c r="N402" s="305"/>
      <c r="O402" s="305"/>
      <c r="P402" s="305"/>
      <c r="Q402" s="305"/>
      <c r="R402" s="305"/>
      <c r="S402" s="305"/>
      <c r="T402" s="305"/>
      <c r="U402" s="305"/>
      <c r="V402" s="305"/>
      <c r="W402" s="305"/>
      <c r="X402" s="305"/>
      <c r="Y402" s="305"/>
      <c r="Z402" s="305">
        <v>0</v>
      </c>
      <c r="AA402" s="305"/>
      <c r="AB402" s="305"/>
      <c r="AC402" s="305"/>
      <c r="AD402" s="305"/>
      <c r="AE402" s="305"/>
      <c r="AF402" s="305"/>
      <c r="AG402" s="305"/>
      <c r="AH402" s="305"/>
      <c r="AI402" s="305"/>
      <c r="AJ402" s="305"/>
      <c r="AK402" s="305"/>
      <c r="AL402" s="305"/>
      <c r="AM402" s="305"/>
      <c r="AN402" s="305"/>
      <c r="AO402" s="305"/>
      <c r="AP402" s="305"/>
      <c r="AQ402" s="305"/>
      <c r="AR402" s="305"/>
      <c r="AS402" s="305"/>
      <c r="AT402" s="305"/>
      <c r="AU402" s="305"/>
    </row>
    <row r="403" spans="5:47" customFormat="1" ht="15.6" x14ac:dyDescent="0.3">
      <c r="E403" s="305"/>
      <c r="F403" s="305"/>
      <c r="G403" s="305"/>
      <c r="H403" s="305"/>
      <c r="I403" s="305"/>
      <c r="J403" s="305"/>
      <c r="K403" s="305"/>
      <c r="L403" s="305">
        <v>0</v>
      </c>
      <c r="M403" s="305"/>
      <c r="N403" s="305"/>
      <c r="O403" s="305"/>
      <c r="P403" s="305"/>
      <c r="Q403" s="305"/>
      <c r="R403" s="305"/>
      <c r="S403" s="305"/>
      <c r="T403" s="305"/>
      <c r="U403" s="305"/>
      <c r="V403" s="305"/>
      <c r="W403" s="305"/>
      <c r="X403" s="305"/>
      <c r="Y403" s="305"/>
      <c r="Z403" s="305">
        <v>0</v>
      </c>
      <c r="AA403" s="305"/>
      <c r="AB403" s="305"/>
      <c r="AC403" s="305"/>
      <c r="AD403" s="305"/>
      <c r="AE403" s="305"/>
      <c r="AF403" s="305"/>
      <c r="AG403" s="305"/>
      <c r="AH403" s="305"/>
      <c r="AI403" s="305"/>
      <c r="AJ403" s="305"/>
      <c r="AK403" s="305"/>
      <c r="AL403" s="305"/>
      <c r="AM403" s="305"/>
      <c r="AN403" s="305"/>
      <c r="AO403" s="305"/>
      <c r="AP403" s="305"/>
      <c r="AQ403" s="305"/>
      <c r="AR403" s="305"/>
      <c r="AS403" s="305"/>
      <c r="AT403" s="305"/>
      <c r="AU403" s="305"/>
    </row>
    <row r="404" spans="5:47" customFormat="1" ht="15.6" x14ac:dyDescent="0.3">
      <c r="E404" s="305"/>
      <c r="F404" s="305"/>
      <c r="G404" s="305"/>
      <c r="H404" s="305"/>
      <c r="I404" s="305"/>
      <c r="J404" s="305"/>
      <c r="K404" s="305"/>
      <c r="L404" s="305">
        <v>0</v>
      </c>
      <c r="M404" s="305"/>
      <c r="N404" s="305"/>
      <c r="O404" s="305"/>
      <c r="P404" s="305"/>
      <c r="Q404" s="305"/>
      <c r="R404" s="305"/>
      <c r="S404" s="305"/>
      <c r="T404" s="305"/>
      <c r="U404" s="305"/>
      <c r="V404" s="305"/>
      <c r="W404" s="305"/>
      <c r="X404" s="305"/>
      <c r="Y404" s="305"/>
      <c r="Z404" s="305">
        <v>0</v>
      </c>
      <c r="AA404" s="305"/>
      <c r="AB404" s="305"/>
      <c r="AC404" s="305"/>
      <c r="AD404" s="305"/>
      <c r="AE404" s="305"/>
      <c r="AF404" s="305"/>
      <c r="AG404" s="305"/>
      <c r="AH404" s="305"/>
      <c r="AI404" s="305"/>
      <c r="AJ404" s="305"/>
      <c r="AK404" s="305"/>
      <c r="AL404" s="305"/>
      <c r="AM404" s="305"/>
      <c r="AN404" s="305"/>
      <c r="AO404" s="305"/>
      <c r="AP404" s="305"/>
      <c r="AQ404" s="305"/>
      <c r="AR404" s="305"/>
      <c r="AS404" s="305"/>
      <c r="AT404" s="305"/>
      <c r="AU404" s="305"/>
    </row>
    <row r="405" spans="5:47" customFormat="1" ht="15.6" x14ac:dyDescent="0.3">
      <c r="E405" s="305"/>
      <c r="F405" s="305"/>
      <c r="G405" s="305"/>
      <c r="H405" s="305"/>
      <c r="I405" s="305"/>
      <c r="J405" s="305"/>
      <c r="K405" s="305"/>
      <c r="L405" s="305">
        <v>0</v>
      </c>
      <c r="M405" s="305"/>
      <c r="N405" s="305"/>
      <c r="O405" s="305"/>
      <c r="P405" s="305"/>
      <c r="Q405" s="305"/>
      <c r="R405" s="305"/>
      <c r="S405" s="305"/>
      <c r="T405" s="305"/>
      <c r="U405" s="305"/>
      <c r="V405" s="305"/>
      <c r="W405" s="305"/>
      <c r="X405" s="305"/>
      <c r="Y405" s="305"/>
      <c r="Z405" s="305">
        <v>0</v>
      </c>
      <c r="AA405" s="305"/>
      <c r="AB405" s="305"/>
      <c r="AC405" s="305"/>
      <c r="AD405" s="305"/>
      <c r="AE405" s="305"/>
      <c r="AF405" s="305"/>
      <c r="AG405" s="305"/>
      <c r="AH405" s="305"/>
      <c r="AI405" s="305"/>
      <c r="AJ405" s="305"/>
      <c r="AK405" s="305"/>
      <c r="AL405" s="305"/>
      <c r="AM405" s="305"/>
      <c r="AN405" s="305"/>
      <c r="AO405" s="305"/>
      <c r="AP405" s="305"/>
      <c r="AQ405" s="305"/>
      <c r="AR405" s="305"/>
      <c r="AS405" s="305"/>
      <c r="AT405" s="305"/>
      <c r="AU405" s="305"/>
    </row>
    <row r="406" spans="5:47" customFormat="1" ht="15.6" x14ac:dyDescent="0.3">
      <c r="E406" s="305"/>
      <c r="F406" s="305"/>
      <c r="G406" s="305"/>
      <c r="H406" s="305"/>
      <c r="I406" s="305"/>
      <c r="J406" s="305"/>
      <c r="K406" s="305"/>
      <c r="L406" s="305">
        <v>0</v>
      </c>
      <c r="M406" s="305"/>
      <c r="N406" s="305"/>
      <c r="O406" s="305"/>
      <c r="P406" s="305"/>
      <c r="Q406" s="305"/>
      <c r="R406" s="305"/>
      <c r="S406" s="305"/>
      <c r="T406" s="305"/>
      <c r="U406" s="305"/>
      <c r="V406" s="305"/>
      <c r="W406" s="305"/>
      <c r="X406" s="305"/>
      <c r="Y406" s="305"/>
      <c r="Z406" s="305">
        <v>0</v>
      </c>
      <c r="AA406" s="305"/>
      <c r="AB406" s="305"/>
      <c r="AC406" s="305"/>
      <c r="AD406" s="305"/>
      <c r="AE406" s="305"/>
      <c r="AF406" s="305"/>
      <c r="AG406" s="305"/>
      <c r="AH406" s="305"/>
      <c r="AI406" s="305"/>
      <c r="AJ406" s="305"/>
      <c r="AK406" s="305"/>
      <c r="AL406" s="305"/>
      <c r="AM406" s="305"/>
      <c r="AN406" s="305"/>
      <c r="AO406" s="305"/>
      <c r="AP406" s="305"/>
      <c r="AQ406" s="305"/>
      <c r="AR406" s="305"/>
      <c r="AS406" s="305"/>
      <c r="AT406" s="305"/>
      <c r="AU406" s="305"/>
    </row>
    <row r="407" spans="5:47" customFormat="1" ht="15.6" x14ac:dyDescent="0.3">
      <c r="E407" s="305"/>
      <c r="F407" s="305"/>
      <c r="G407" s="305"/>
      <c r="H407" s="305"/>
      <c r="I407" s="305"/>
      <c r="J407" s="305"/>
      <c r="K407" s="305"/>
      <c r="L407" s="305">
        <v>0</v>
      </c>
      <c r="M407" s="305"/>
      <c r="N407" s="305"/>
      <c r="O407" s="305"/>
      <c r="P407" s="305"/>
      <c r="Q407" s="305"/>
      <c r="R407" s="305"/>
      <c r="S407" s="305"/>
      <c r="T407" s="305"/>
      <c r="U407" s="305"/>
      <c r="V407" s="305"/>
      <c r="W407" s="305"/>
      <c r="X407" s="305"/>
      <c r="Y407" s="305"/>
      <c r="Z407" s="305">
        <v>0</v>
      </c>
      <c r="AA407" s="305"/>
      <c r="AB407" s="305"/>
      <c r="AC407" s="305"/>
      <c r="AD407" s="305"/>
      <c r="AE407" s="305"/>
      <c r="AF407" s="305"/>
      <c r="AG407" s="305"/>
      <c r="AH407" s="305"/>
      <c r="AI407" s="305"/>
      <c r="AJ407" s="305"/>
      <c r="AK407" s="305"/>
      <c r="AL407" s="305"/>
      <c r="AM407" s="305"/>
      <c r="AN407" s="305"/>
      <c r="AO407" s="305"/>
      <c r="AP407" s="305"/>
      <c r="AQ407" s="305"/>
      <c r="AR407" s="305"/>
      <c r="AS407" s="305"/>
      <c r="AT407" s="305"/>
      <c r="AU407" s="305"/>
    </row>
    <row r="408" spans="5:47" customFormat="1" ht="15.6" x14ac:dyDescent="0.3">
      <c r="E408" s="305"/>
      <c r="F408" s="305"/>
      <c r="G408" s="305"/>
      <c r="H408" s="305"/>
      <c r="I408" s="305"/>
      <c r="J408" s="305"/>
      <c r="K408" s="305"/>
      <c r="L408" s="305">
        <v>0</v>
      </c>
      <c r="M408" s="305"/>
      <c r="N408" s="305"/>
      <c r="O408" s="305"/>
      <c r="P408" s="305"/>
      <c r="Q408" s="305"/>
      <c r="R408" s="305"/>
      <c r="S408" s="305"/>
      <c r="T408" s="305"/>
      <c r="U408" s="305"/>
      <c r="V408" s="305"/>
      <c r="W408" s="305"/>
      <c r="X408" s="305"/>
      <c r="Y408" s="305"/>
      <c r="Z408" s="305">
        <v>0</v>
      </c>
      <c r="AA408" s="305"/>
      <c r="AB408" s="305"/>
      <c r="AC408" s="305"/>
      <c r="AD408" s="305"/>
      <c r="AE408" s="305"/>
      <c r="AF408" s="305"/>
      <c r="AG408" s="305"/>
      <c r="AH408" s="305"/>
      <c r="AI408" s="305"/>
      <c r="AJ408" s="305"/>
      <c r="AK408" s="305"/>
      <c r="AL408" s="305"/>
      <c r="AM408" s="305"/>
      <c r="AN408" s="305"/>
      <c r="AO408" s="305"/>
      <c r="AP408" s="305"/>
      <c r="AQ408" s="305"/>
      <c r="AR408" s="305"/>
      <c r="AS408" s="305"/>
      <c r="AT408" s="305"/>
      <c r="AU408" s="305"/>
    </row>
    <row r="409" spans="5:47" customFormat="1" ht="15.6" x14ac:dyDescent="0.3">
      <c r="E409" s="305"/>
      <c r="F409" s="305"/>
      <c r="G409" s="305"/>
      <c r="H409" s="305"/>
      <c r="I409" s="305"/>
      <c r="J409" s="305"/>
      <c r="K409" s="305"/>
      <c r="L409" s="305">
        <v>0</v>
      </c>
      <c r="M409" s="305"/>
      <c r="N409" s="305"/>
      <c r="O409" s="305"/>
      <c r="P409" s="305"/>
      <c r="Q409" s="305"/>
      <c r="R409" s="305"/>
      <c r="S409" s="305"/>
      <c r="T409" s="305"/>
      <c r="U409" s="305"/>
      <c r="V409" s="305"/>
      <c r="W409" s="305"/>
      <c r="X409" s="305"/>
      <c r="Y409" s="305"/>
      <c r="Z409" s="305">
        <v>0</v>
      </c>
      <c r="AA409" s="305"/>
      <c r="AB409" s="305"/>
      <c r="AC409" s="305"/>
      <c r="AD409" s="305"/>
      <c r="AE409" s="305"/>
      <c r="AF409" s="305"/>
      <c r="AG409" s="305"/>
      <c r="AH409" s="305"/>
      <c r="AI409" s="305"/>
      <c r="AJ409" s="305"/>
      <c r="AK409" s="305"/>
      <c r="AL409" s="305"/>
      <c r="AM409" s="305"/>
      <c r="AN409" s="305"/>
      <c r="AO409" s="305"/>
      <c r="AP409" s="305"/>
      <c r="AQ409" s="305"/>
      <c r="AR409" s="305"/>
      <c r="AS409" s="305"/>
      <c r="AT409" s="305"/>
      <c r="AU409" s="305"/>
    </row>
    <row r="410" spans="5:47" customFormat="1" ht="15.6" x14ac:dyDescent="0.3">
      <c r="E410" s="305"/>
      <c r="F410" s="305"/>
      <c r="G410" s="305"/>
      <c r="H410" s="305"/>
      <c r="I410" s="305"/>
      <c r="J410" s="305"/>
      <c r="K410" s="305"/>
      <c r="L410" s="305">
        <v>0</v>
      </c>
      <c r="M410" s="305"/>
      <c r="N410" s="305"/>
      <c r="O410" s="305"/>
      <c r="P410" s="305"/>
      <c r="Q410" s="305"/>
      <c r="R410" s="305"/>
      <c r="S410" s="305"/>
      <c r="T410" s="305"/>
      <c r="U410" s="305"/>
      <c r="V410" s="305"/>
      <c r="W410" s="305"/>
      <c r="X410" s="305"/>
      <c r="Y410" s="305"/>
      <c r="Z410" s="305">
        <v>0</v>
      </c>
      <c r="AA410" s="305"/>
      <c r="AB410" s="305"/>
      <c r="AC410" s="305"/>
      <c r="AD410" s="305"/>
      <c r="AE410" s="305"/>
      <c r="AF410" s="305"/>
      <c r="AG410" s="305"/>
      <c r="AH410" s="305"/>
      <c r="AI410" s="305"/>
      <c r="AJ410" s="305"/>
      <c r="AK410" s="305"/>
      <c r="AL410" s="305"/>
      <c r="AM410" s="305"/>
      <c r="AN410" s="305"/>
      <c r="AO410" s="305"/>
      <c r="AP410" s="305"/>
      <c r="AQ410" s="305"/>
      <c r="AR410" s="305"/>
      <c r="AS410" s="305"/>
      <c r="AT410" s="305"/>
      <c r="AU410" s="305"/>
    </row>
    <row r="411" spans="5:47" customFormat="1" ht="15.6" x14ac:dyDescent="0.3">
      <c r="E411" s="305"/>
      <c r="F411" s="305"/>
      <c r="G411" s="305"/>
      <c r="H411" s="305"/>
      <c r="I411" s="305"/>
      <c r="J411" s="305"/>
      <c r="K411" s="305"/>
      <c r="L411" s="305">
        <v>0</v>
      </c>
      <c r="M411" s="305"/>
      <c r="N411" s="305"/>
      <c r="O411" s="305"/>
      <c r="P411" s="305"/>
      <c r="Q411" s="305"/>
      <c r="R411" s="305"/>
      <c r="S411" s="305"/>
      <c r="T411" s="305"/>
      <c r="U411" s="305"/>
      <c r="V411" s="305"/>
      <c r="W411" s="305"/>
      <c r="X411" s="305"/>
      <c r="Y411" s="305"/>
      <c r="Z411" s="305">
        <v>0</v>
      </c>
      <c r="AA411" s="305"/>
      <c r="AB411" s="305"/>
      <c r="AC411" s="305"/>
      <c r="AD411" s="305"/>
      <c r="AE411" s="305"/>
      <c r="AF411" s="305"/>
      <c r="AG411" s="305"/>
      <c r="AH411" s="305"/>
      <c r="AI411" s="305"/>
      <c r="AJ411" s="305"/>
      <c r="AK411" s="305"/>
      <c r="AL411" s="305"/>
      <c r="AM411" s="305"/>
      <c r="AN411" s="305"/>
      <c r="AO411" s="305"/>
      <c r="AP411" s="305"/>
      <c r="AQ411" s="305"/>
      <c r="AR411" s="305"/>
      <c r="AS411" s="305"/>
      <c r="AT411" s="305"/>
      <c r="AU411" s="305"/>
    </row>
    <row r="412" spans="5:47" customFormat="1" ht="15.6" x14ac:dyDescent="0.3">
      <c r="E412" s="305"/>
      <c r="F412" s="305"/>
      <c r="G412" s="305"/>
      <c r="H412" s="305"/>
      <c r="I412" s="305"/>
      <c r="J412" s="305"/>
      <c r="K412" s="305"/>
      <c r="L412" s="305">
        <v>0</v>
      </c>
      <c r="M412" s="305"/>
      <c r="N412" s="305"/>
      <c r="O412" s="305"/>
      <c r="P412" s="305"/>
      <c r="Q412" s="305"/>
      <c r="R412" s="305"/>
      <c r="S412" s="305"/>
      <c r="T412" s="305"/>
      <c r="U412" s="305"/>
      <c r="V412" s="305"/>
      <c r="W412" s="305"/>
      <c r="X412" s="305"/>
      <c r="Y412" s="305"/>
      <c r="Z412" s="305">
        <v>0</v>
      </c>
      <c r="AA412" s="305"/>
      <c r="AB412" s="305"/>
      <c r="AC412" s="305"/>
      <c r="AD412" s="305"/>
      <c r="AE412" s="305"/>
      <c r="AF412" s="305"/>
      <c r="AG412" s="305"/>
      <c r="AH412" s="305"/>
      <c r="AI412" s="305"/>
      <c r="AJ412" s="305"/>
      <c r="AK412" s="305"/>
      <c r="AL412" s="305"/>
      <c r="AM412" s="305"/>
      <c r="AN412" s="305"/>
      <c r="AO412" s="305"/>
      <c r="AP412" s="305"/>
      <c r="AQ412" s="305"/>
      <c r="AR412" s="305"/>
      <c r="AS412" s="305"/>
      <c r="AT412" s="305"/>
      <c r="AU412" s="305"/>
    </row>
    <row r="413" spans="5:47" customFormat="1" ht="15.6" x14ac:dyDescent="0.3">
      <c r="E413" s="305"/>
      <c r="F413" s="305"/>
      <c r="G413" s="305"/>
      <c r="H413" s="305"/>
      <c r="I413" s="305"/>
      <c r="J413" s="305"/>
      <c r="K413" s="305"/>
      <c r="L413" s="305">
        <v>0</v>
      </c>
      <c r="M413" s="305"/>
      <c r="N413" s="305"/>
      <c r="O413" s="305"/>
      <c r="P413" s="305"/>
      <c r="Q413" s="305"/>
      <c r="R413" s="305"/>
      <c r="S413" s="305"/>
      <c r="T413" s="305"/>
      <c r="U413" s="305"/>
      <c r="V413" s="305"/>
      <c r="W413" s="305"/>
      <c r="X413" s="305"/>
      <c r="Y413" s="305"/>
      <c r="Z413" s="305">
        <v>0</v>
      </c>
      <c r="AA413" s="305"/>
      <c r="AB413" s="305"/>
      <c r="AC413" s="305"/>
      <c r="AD413" s="305"/>
      <c r="AE413" s="305"/>
      <c r="AF413" s="305"/>
      <c r="AG413" s="305"/>
      <c r="AH413" s="305"/>
      <c r="AI413" s="305"/>
      <c r="AJ413" s="305"/>
      <c r="AK413" s="305"/>
      <c r="AL413" s="305"/>
      <c r="AM413" s="305"/>
      <c r="AN413" s="305"/>
      <c r="AO413" s="305"/>
      <c r="AP413" s="305"/>
      <c r="AQ413" s="305"/>
      <c r="AR413" s="305"/>
      <c r="AS413" s="305"/>
      <c r="AT413" s="305"/>
      <c r="AU413" s="305"/>
    </row>
    <row r="414" spans="5:47" customFormat="1" ht="15.6" x14ac:dyDescent="0.3">
      <c r="E414" s="305"/>
      <c r="F414" s="305"/>
      <c r="G414" s="305"/>
      <c r="H414" s="305"/>
      <c r="I414" s="305"/>
      <c r="J414" s="305"/>
      <c r="K414" s="305"/>
      <c r="L414" s="305">
        <v>0</v>
      </c>
      <c r="M414" s="305"/>
      <c r="N414" s="305"/>
      <c r="O414" s="305"/>
      <c r="P414" s="305"/>
      <c r="Q414" s="305"/>
      <c r="R414" s="305"/>
      <c r="S414" s="305"/>
      <c r="T414" s="305"/>
      <c r="U414" s="305"/>
      <c r="V414" s="305"/>
      <c r="W414" s="305"/>
      <c r="X414" s="305"/>
      <c r="Y414" s="305"/>
      <c r="Z414" s="305">
        <v>0</v>
      </c>
      <c r="AA414" s="305"/>
      <c r="AB414" s="305"/>
      <c r="AC414" s="305"/>
      <c r="AD414" s="305"/>
      <c r="AE414" s="305"/>
      <c r="AF414" s="305"/>
      <c r="AG414" s="305"/>
      <c r="AH414" s="305"/>
      <c r="AI414" s="305"/>
      <c r="AJ414" s="305"/>
      <c r="AK414" s="305"/>
      <c r="AL414" s="305"/>
      <c r="AM414" s="305"/>
      <c r="AN414" s="305"/>
      <c r="AO414" s="305"/>
      <c r="AP414" s="305"/>
      <c r="AQ414" s="305"/>
      <c r="AR414" s="305"/>
      <c r="AS414" s="305"/>
      <c r="AT414" s="305"/>
      <c r="AU414" s="305"/>
    </row>
    <row r="415" spans="5:47" customFormat="1" ht="15.6" x14ac:dyDescent="0.3">
      <c r="E415" s="305"/>
      <c r="F415" s="305"/>
      <c r="G415" s="305"/>
      <c r="H415" s="305"/>
      <c r="I415" s="305"/>
      <c r="J415" s="305"/>
      <c r="K415" s="305"/>
      <c r="L415" s="305">
        <v>0</v>
      </c>
      <c r="M415" s="305"/>
      <c r="N415" s="305"/>
      <c r="O415" s="305"/>
      <c r="P415" s="305"/>
      <c r="Q415" s="305"/>
      <c r="R415" s="305"/>
      <c r="S415" s="305"/>
      <c r="T415" s="305"/>
      <c r="U415" s="305"/>
      <c r="V415" s="305"/>
      <c r="W415" s="305"/>
      <c r="X415" s="305"/>
      <c r="Y415" s="305"/>
      <c r="Z415" s="305">
        <v>0</v>
      </c>
      <c r="AA415" s="305"/>
      <c r="AB415" s="305"/>
      <c r="AC415" s="305"/>
      <c r="AD415" s="305"/>
      <c r="AE415" s="305"/>
      <c r="AF415" s="305"/>
      <c r="AG415" s="305"/>
      <c r="AH415" s="305"/>
      <c r="AI415" s="305"/>
      <c r="AJ415" s="305"/>
      <c r="AK415" s="305"/>
      <c r="AL415" s="305"/>
      <c r="AM415" s="305"/>
      <c r="AN415" s="305"/>
      <c r="AO415" s="305"/>
      <c r="AP415" s="305"/>
      <c r="AQ415" s="305"/>
      <c r="AR415" s="305"/>
      <c r="AS415" s="305"/>
      <c r="AT415" s="305"/>
      <c r="AU415" s="305"/>
    </row>
    <row r="416" spans="5:47" customFormat="1" ht="15.6" x14ac:dyDescent="0.3">
      <c r="E416" s="305"/>
      <c r="F416" s="305"/>
      <c r="G416" s="305"/>
      <c r="H416" s="305"/>
      <c r="I416" s="305"/>
      <c r="J416" s="305"/>
      <c r="K416" s="305"/>
      <c r="L416" s="305">
        <v>0</v>
      </c>
      <c r="M416" s="305"/>
      <c r="N416" s="305"/>
      <c r="O416" s="305"/>
      <c r="P416" s="305"/>
      <c r="Q416" s="305"/>
      <c r="R416" s="305"/>
      <c r="S416" s="305"/>
      <c r="T416" s="305"/>
      <c r="U416" s="305"/>
      <c r="V416" s="305"/>
      <c r="W416" s="305"/>
      <c r="X416" s="305"/>
      <c r="Y416" s="305"/>
      <c r="Z416" s="305">
        <v>0</v>
      </c>
      <c r="AA416" s="305"/>
      <c r="AB416" s="305"/>
      <c r="AC416" s="305"/>
      <c r="AD416" s="305"/>
      <c r="AE416" s="305"/>
      <c r="AF416" s="305"/>
      <c r="AG416" s="305"/>
      <c r="AH416" s="305"/>
      <c r="AI416" s="305"/>
      <c r="AJ416" s="305"/>
      <c r="AK416" s="305"/>
      <c r="AL416" s="305"/>
      <c r="AM416" s="305"/>
      <c r="AN416" s="305"/>
      <c r="AO416" s="305"/>
      <c r="AP416" s="305"/>
      <c r="AQ416" s="305"/>
      <c r="AR416" s="305"/>
      <c r="AS416" s="305"/>
      <c r="AT416" s="305"/>
      <c r="AU416" s="305"/>
    </row>
    <row r="417" spans="5:47" customFormat="1" ht="15.6" x14ac:dyDescent="0.3">
      <c r="E417" s="305"/>
      <c r="F417" s="305"/>
      <c r="G417" s="305"/>
      <c r="H417" s="305"/>
      <c r="I417" s="305"/>
      <c r="J417" s="305"/>
      <c r="K417" s="305"/>
      <c r="L417" s="305">
        <v>0</v>
      </c>
      <c r="M417" s="305"/>
      <c r="N417" s="305"/>
      <c r="O417" s="305"/>
      <c r="P417" s="305"/>
      <c r="Q417" s="305"/>
      <c r="R417" s="305"/>
      <c r="S417" s="305"/>
      <c r="T417" s="305"/>
      <c r="U417" s="305"/>
      <c r="V417" s="305"/>
      <c r="W417" s="305"/>
      <c r="X417" s="305"/>
      <c r="Y417" s="305"/>
      <c r="Z417" s="305">
        <v>0</v>
      </c>
      <c r="AA417" s="305"/>
      <c r="AB417" s="305"/>
      <c r="AC417" s="305"/>
      <c r="AD417" s="305"/>
      <c r="AE417" s="305"/>
      <c r="AF417" s="305"/>
      <c r="AG417" s="305"/>
      <c r="AH417" s="305"/>
      <c r="AI417" s="305"/>
      <c r="AJ417" s="305"/>
      <c r="AK417" s="305"/>
      <c r="AL417" s="305"/>
      <c r="AM417" s="305"/>
      <c r="AN417" s="305"/>
      <c r="AO417" s="305"/>
      <c r="AP417" s="305"/>
      <c r="AQ417" s="305"/>
      <c r="AR417" s="305"/>
      <c r="AS417" s="305"/>
      <c r="AT417" s="305"/>
      <c r="AU417" s="305"/>
    </row>
    <row r="418" spans="5:47" customFormat="1" ht="15.6" x14ac:dyDescent="0.3">
      <c r="E418" s="305"/>
      <c r="F418" s="305"/>
      <c r="G418" s="305"/>
      <c r="H418" s="305"/>
      <c r="I418" s="305"/>
      <c r="J418" s="305"/>
      <c r="K418" s="305"/>
      <c r="L418" s="305">
        <v>0</v>
      </c>
      <c r="M418" s="305"/>
      <c r="N418" s="305"/>
      <c r="O418" s="305"/>
      <c r="P418" s="305"/>
      <c r="Q418" s="305"/>
      <c r="R418" s="305"/>
      <c r="S418" s="305"/>
      <c r="T418" s="305"/>
      <c r="U418" s="305"/>
      <c r="V418" s="305"/>
      <c r="W418" s="305"/>
      <c r="X418" s="305"/>
      <c r="Y418" s="305"/>
      <c r="Z418" s="305">
        <v>0</v>
      </c>
      <c r="AA418" s="305"/>
      <c r="AB418" s="305"/>
      <c r="AC418" s="305"/>
      <c r="AD418" s="305"/>
      <c r="AE418" s="305"/>
      <c r="AF418" s="305"/>
      <c r="AG418" s="305"/>
      <c r="AH418" s="305"/>
      <c r="AI418" s="305"/>
      <c r="AJ418" s="305"/>
      <c r="AK418" s="305"/>
      <c r="AL418" s="305"/>
      <c r="AM418" s="305"/>
      <c r="AN418" s="305"/>
      <c r="AO418" s="305"/>
      <c r="AP418" s="305"/>
      <c r="AQ418" s="305"/>
      <c r="AR418" s="305"/>
      <c r="AS418" s="305"/>
      <c r="AT418" s="305"/>
      <c r="AU418" s="305"/>
    </row>
    <row r="419" spans="5:47" customFormat="1" ht="15.6" x14ac:dyDescent="0.3">
      <c r="E419" s="305"/>
      <c r="F419" s="305"/>
      <c r="G419" s="305"/>
      <c r="H419" s="305"/>
      <c r="I419" s="305"/>
      <c r="J419" s="305"/>
      <c r="K419" s="305"/>
      <c r="L419" s="305">
        <v>0</v>
      </c>
      <c r="M419" s="305"/>
      <c r="N419" s="305"/>
      <c r="O419" s="305"/>
      <c r="P419" s="305"/>
      <c r="Q419" s="305"/>
      <c r="R419" s="305"/>
      <c r="S419" s="305"/>
      <c r="T419" s="305"/>
      <c r="U419" s="305"/>
      <c r="V419" s="305"/>
      <c r="W419" s="305"/>
      <c r="X419" s="305"/>
      <c r="Y419" s="305"/>
      <c r="Z419" s="305">
        <v>0</v>
      </c>
      <c r="AA419" s="305"/>
      <c r="AB419" s="305"/>
      <c r="AC419" s="305"/>
      <c r="AD419" s="305"/>
      <c r="AE419" s="305"/>
      <c r="AF419" s="305"/>
      <c r="AG419" s="305"/>
      <c r="AH419" s="305"/>
      <c r="AI419" s="305"/>
      <c r="AJ419" s="305"/>
      <c r="AK419" s="305"/>
      <c r="AL419" s="305"/>
      <c r="AM419" s="305"/>
      <c r="AN419" s="305"/>
      <c r="AO419" s="305"/>
      <c r="AP419" s="305"/>
      <c r="AQ419" s="305"/>
      <c r="AR419" s="305"/>
      <c r="AS419" s="305"/>
      <c r="AT419" s="305"/>
      <c r="AU419" s="305"/>
    </row>
    <row r="420" spans="5:47" customFormat="1" ht="15.6" x14ac:dyDescent="0.3">
      <c r="E420" s="305"/>
      <c r="F420" s="305"/>
      <c r="G420" s="305"/>
      <c r="H420" s="305"/>
      <c r="I420" s="305"/>
      <c r="J420" s="305"/>
      <c r="K420" s="305"/>
      <c r="L420" s="305">
        <v>0</v>
      </c>
      <c r="M420" s="305"/>
      <c r="N420" s="305"/>
      <c r="O420" s="305"/>
      <c r="P420" s="305"/>
      <c r="Q420" s="305"/>
      <c r="R420" s="305"/>
      <c r="S420" s="305"/>
      <c r="T420" s="305"/>
      <c r="U420" s="305"/>
      <c r="V420" s="305"/>
      <c r="W420" s="305"/>
      <c r="X420" s="305"/>
      <c r="Y420" s="305"/>
      <c r="Z420" s="305">
        <v>0</v>
      </c>
      <c r="AA420" s="305"/>
      <c r="AB420" s="305"/>
      <c r="AC420" s="305"/>
      <c r="AD420" s="305"/>
      <c r="AE420" s="305"/>
      <c r="AF420" s="305"/>
      <c r="AG420" s="305"/>
      <c r="AH420" s="305"/>
      <c r="AI420" s="305"/>
      <c r="AJ420" s="305"/>
      <c r="AK420" s="305"/>
      <c r="AL420" s="305"/>
      <c r="AM420" s="305"/>
      <c r="AN420" s="305"/>
      <c r="AO420" s="305"/>
      <c r="AP420" s="305"/>
      <c r="AQ420" s="305"/>
      <c r="AR420" s="305"/>
      <c r="AS420" s="305"/>
      <c r="AT420" s="305"/>
      <c r="AU420" s="305"/>
    </row>
    <row r="421" spans="5:47" customFormat="1" ht="15.6" x14ac:dyDescent="0.3">
      <c r="E421" s="305"/>
      <c r="F421" s="305"/>
      <c r="G421" s="305"/>
      <c r="H421" s="305"/>
      <c r="I421" s="305"/>
      <c r="J421" s="305"/>
      <c r="K421" s="305"/>
      <c r="L421" s="305">
        <v>0</v>
      </c>
      <c r="M421" s="305"/>
      <c r="N421" s="305"/>
      <c r="O421" s="305"/>
      <c r="P421" s="305"/>
      <c r="Q421" s="305"/>
      <c r="R421" s="305"/>
      <c r="S421" s="305"/>
      <c r="T421" s="305"/>
      <c r="U421" s="305"/>
      <c r="V421" s="305"/>
      <c r="W421" s="305"/>
      <c r="X421" s="305"/>
      <c r="Y421" s="305"/>
      <c r="Z421" s="305">
        <v>0</v>
      </c>
      <c r="AA421" s="305"/>
      <c r="AB421" s="305"/>
      <c r="AC421" s="305"/>
      <c r="AD421" s="305"/>
      <c r="AE421" s="305"/>
      <c r="AF421" s="305"/>
      <c r="AG421" s="305"/>
      <c r="AH421" s="305"/>
      <c r="AI421" s="305"/>
      <c r="AJ421" s="305"/>
      <c r="AK421" s="305"/>
      <c r="AL421" s="305"/>
      <c r="AM421" s="305"/>
      <c r="AN421" s="305"/>
      <c r="AO421" s="305"/>
      <c r="AP421" s="305"/>
      <c r="AQ421" s="305"/>
      <c r="AR421" s="305"/>
      <c r="AS421" s="305"/>
      <c r="AT421" s="305"/>
      <c r="AU421" s="305"/>
    </row>
    <row r="422" spans="5:47" customFormat="1" ht="15.6" x14ac:dyDescent="0.3">
      <c r="E422" s="305"/>
      <c r="F422" s="305"/>
      <c r="G422" s="305"/>
      <c r="H422" s="305"/>
      <c r="I422" s="305"/>
      <c r="J422" s="305"/>
      <c r="K422" s="305"/>
      <c r="L422" s="305">
        <v>0</v>
      </c>
      <c r="M422" s="305"/>
      <c r="N422" s="305"/>
      <c r="O422" s="305"/>
      <c r="P422" s="305"/>
      <c r="Q422" s="305"/>
      <c r="R422" s="305"/>
      <c r="S422" s="305"/>
      <c r="T422" s="305"/>
      <c r="U422" s="305"/>
      <c r="V422" s="305"/>
      <c r="W422" s="305"/>
      <c r="X422" s="305"/>
      <c r="Y422" s="305"/>
      <c r="Z422" s="305">
        <v>0</v>
      </c>
      <c r="AA422" s="305"/>
      <c r="AB422" s="305"/>
      <c r="AC422" s="305"/>
      <c r="AD422" s="305"/>
      <c r="AE422" s="305"/>
      <c r="AF422" s="305"/>
      <c r="AG422" s="305"/>
      <c r="AH422" s="305"/>
      <c r="AI422" s="305"/>
      <c r="AJ422" s="305"/>
      <c r="AK422" s="305"/>
      <c r="AL422" s="305"/>
      <c r="AM422" s="305"/>
      <c r="AN422" s="305"/>
      <c r="AO422" s="305"/>
      <c r="AP422" s="305"/>
      <c r="AQ422" s="305"/>
      <c r="AR422" s="305"/>
      <c r="AS422" s="305"/>
      <c r="AT422" s="305"/>
      <c r="AU422" s="305"/>
    </row>
    <row r="423" spans="5:47" customFormat="1" ht="15.6" x14ac:dyDescent="0.3">
      <c r="E423" s="305"/>
      <c r="F423" s="305"/>
      <c r="G423" s="305"/>
      <c r="H423" s="305"/>
      <c r="I423" s="305"/>
      <c r="J423" s="305"/>
      <c r="K423" s="305"/>
      <c r="L423" s="305">
        <v>0</v>
      </c>
      <c r="M423" s="305"/>
      <c r="N423" s="305"/>
      <c r="O423" s="305"/>
      <c r="P423" s="305"/>
      <c r="Q423" s="305"/>
      <c r="R423" s="305"/>
      <c r="S423" s="305"/>
      <c r="T423" s="305"/>
      <c r="U423" s="305"/>
      <c r="V423" s="305"/>
      <c r="W423" s="305"/>
      <c r="X423" s="305"/>
      <c r="Y423" s="305"/>
      <c r="Z423" s="305">
        <v>0</v>
      </c>
      <c r="AA423" s="305"/>
      <c r="AB423" s="305"/>
      <c r="AC423" s="305"/>
      <c r="AD423" s="305"/>
      <c r="AE423" s="305"/>
      <c r="AF423" s="305"/>
      <c r="AG423" s="305"/>
      <c r="AH423" s="305"/>
      <c r="AI423" s="305"/>
      <c r="AJ423" s="305"/>
      <c r="AK423" s="305"/>
      <c r="AL423" s="305"/>
      <c r="AM423" s="305"/>
      <c r="AN423" s="305"/>
      <c r="AO423" s="305"/>
      <c r="AP423" s="305"/>
      <c r="AQ423" s="305"/>
      <c r="AR423" s="305"/>
      <c r="AS423" s="305"/>
      <c r="AT423" s="305"/>
      <c r="AU423" s="305"/>
    </row>
    <row r="424" spans="5:47" customFormat="1" ht="15.6" x14ac:dyDescent="0.3">
      <c r="E424" s="305"/>
      <c r="F424" s="305"/>
      <c r="G424" s="305"/>
      <c r="H424" s="305"/>
      <c r="I424" s="305"/>
      <c r="J424" s="305"/>
      <c r="K424" s="305"/>
      <c r="L424" s="305">
        <v>0</v>
      </c>
      <c r="M424" s="305"/>
      <c r="N424" s="305"/>
      <c r="O424" s="305"/>
      <c r="P424" s="305"/>
      <c r="Q424" s="305"/>
      <c r="R424" s="305"/>
      <c r="S424" s="305"/>
      <c r="T424" s="305"/>
      <c r="U424" s="305"/>
      <c r="V424" s="305"/>
      <c r="W424" s="305"/>
      <c r="X424" s="305"/>
      <c r="Y424" s="305"/>
      <c r="Z424" s="305">
        <v>0</v>
      </c>
      <c r="AA424" s="305"/>
      <c r="AB424" s="305"/>
      <c r="AC424" s="305"/>
      <c r="AD424" s="305"/>
      <c r="AE424" s="305"/>
      <c r="AF424" s="305"/>
      <c r="AG424" s="305"/>
      <c r="AH424" s="305"/>
      <c r="AI424" s="305"/>
      <c r="AJ424" s="305"/>
      <c r="AK424" s="305"/>
      <c r="AL424" s="305"/>
      <c r="AM424" s="305"/>
      <c r="AN424" s="305"/>
      <c r="AO424" s="305"/>
      <c r="AP424" s="305"/>
      <c r="AQ424" s="305"/>
      <c r="AR424" s="305"/>
      <c r="AS424" s="305"/>
      <c r="AT424" s="305"/>
      <c r="AU424" s="305"/>
    </row>
    <row r="425" spans="5:47" customFormat="1" ht="15.6" x14ac:dyDescent="0.3">
      <c r="E425" s="305"/>
      <c r="F425" s="305"/>
      <c r="G425" s="305"/>
      <c r="H425" s="305"/>
      <c r="I425" s="305"/>
      <c r="J425" s="305"/>
      <c r="K425" s="305"/>
      <c r="L425" s="305">
        <v>0</v>
      </c>
      <c r="M425" s="305"/>
      <c r="N425" s="305"/>
      <c r="O425" s="305"/>
      <c r="P425" s="305"/>
      <c r="Q425" s="305"/>
      <c r="R425" s="305"/>
      <c r="S425" s="305"/>
      <c r="T425" s="305"/>
      <c r="U425" s="305"/>
      <c r="V425" s="305"/>
      <c r="W425" s="305"/>
      <c r="X425" s="305"/>
      <c r="Y425" s="305"/>
      <c r="Z425" s="305">
        <v>0</v>
      </c>
      <c r="AA425" s="305"/>
      <c r="AB425" s="305"/>
      <c r="AC425" s="305"/>
      <c r="AD425" s="305"/>
      <c r="AE425" s="305"/>
      <c r="AF425" s="305"/>
      <c r="AG425" s="305"/>
      <c r="AH425" s="305"/>
      <c r="AI425" s="305"/>
      <c r="AJ425" s="305"/>
      <c r="AK425" s="305"/>
      <c r="AL425" s="305"/>
      <c r="AM425" s="305"/>
      <c r="AN425" s="305"/>
      <c r="AO425" s="305"/>
      <c r="AP425" s="305"/>
      <c r="AQ425" s="305"/>
      <c r="AR425" s="305"/>
      <c r="AS425" s="305"/>
      <c r="AT425" s="305"/>
      <c r="AU425" s="305"/>
    </row>
    <row r="426" spans="5:47" customFormat="1" ht="15.6" x14ac:dyDescent="0.3">
      <c r="E426" s="305"/>
      <c r="F426" s="305"/>
      <c r="G426" s="305"/>
      <c r="H426" s="305"/>
      <c r="I426" s="305"/>
      <c r="J426" s="305"/>
      <c r="K426" s="305"/>
      <c r="L426" s="305">
        <v>0</v>
      </c>
      <c r="M426" s="305"/>
      <c r="N426" s="305"/>
      <c r="O426" s="305"/>
      <c r="P426" s="305"/>
      <c r="Q426" s="305"/>
      <c r="R426" s="305"/>
      <c r="S426" s="305"/>
      <c r="T426" s="305"/>
      <c r="U426" s="305"/>
      <c r="V426" s="305"/>
      <c r="W426" s="305"/>
      <c r="X426" s="305"/>
      <c r="Y426" s="305"/>
      <c r="Z426" s="305">
        <v>0</v>
      </c>
      <c r="AA426" s="305"/>
      <c r="AB426" s="305"/>
      <c r="AC426" s="305"/>
      <c r="AD426" s="305"/>
      <c r="AE426" s="305"/>
      <c r="AF426" s="305"/>
      <c r="AG426" s="305"/>
      <c r="AH426" s="305"/>
      <c r="AI426" s="305"/>
      <c r="AJ426" s="305"/>
      <c r="AK426" s="305"/>
      <c r="AL426" s="305"/>
      <c r="AM426" s="305"/>
      <c r="AN426" s="305"/>
      <c r="AO426" s="305"/>
      <c r="AP426" s="305"/>
      <c r="AQ426" s="305"/>
      <c r="AR426" s="305"/>
      <c r="AS426" s="305"/>
      <c r="AT426" s="305"/>
      <c r="AU426" s="305"/>
    </row>
    <row r="427" spans="5:47" customFormat="1" ht="15.6" x14ac:dyDescent="0.3">
      <c r="E427" s="305"/>
      <c r="F427" s="305"/>
      <c r="G427" s="305"/>
      <c r="H427" s="305"/>
      <c r="I427" s="305"/>
      <c r="J427" s="305"/>
      <c r="K427" s="305"/>
      <c r="L427" s="305">
        <v>0</v>
      </c>
      <c r="M427" s="305"/>
      <c r="N427" s="305"/>
      <c r="O427" s="305"/>
      <c r="P427" s="305"/>
      <c r="Q427" s="305"/>
      <c r="R427" s="305"/>
      <c r="S427" s="305"/>
      <c r="T427" s="305"/>
      <c r="U427" s="305"/>
      <c r="V427" s="305"/>
      <c r="W427" s="305"/>
      <c r="X427" s="305"/>
      <c r="Y427" s="305"/>
      <c r="Z427" s="305">
        <v>0</v>
      </c>
      <c r="AA427" s="305"/>
      <c r="AB427" s="305"/>
      <c r="AC427" s="305"/>
      <c r="AD427" s="305"/>
      <c r="AE427" s="305"/>
      <c r="AF427" s="305"/>
      <c r="AG427" s="305"/>
      <c r="AH427" s="305"/>
      <c r="AI427" s="305"/>
      <c r="AJ427" s="305"/>
      <c r="AK427" s="305"/>
      <c r="AL427" s="305"/>
      <c r="AM427" s="305"/>
      <c r="AN427" s="305"/>
      <c r="AO427" s="305"/>
      <c r="AP427" s="305"/>
      <c r="AQ427" s="305"/>
      <c r="AR427" s="305"/>
      <c r="AS427" s="305"/>
      <c r="AT427" s="305"/>
      <c r="AU427" s="305"/>
    </row>
    <row r="428" spans="5:47" customFormat="1" ht="15.6" x14ac:dyDescent="0.3">
      <c r="E428" s="305"/>
      <c r="F428" s="305"/>
      <c r="G428" s="305"/>
      <c r="H428" s="305"/>
      <c r="I428" s="305"/>
      <c r="J428" s="305"/>
      <c r="K428" s="305"/>
      <c r="L428" s="305">
        <v>0</v>
      </c>
      <c r="M428" s="305"/>
      <c r="N428" s="305"/>
      <c r="O428" s="305"/>
      <c r="P428" s="305"/>
      <c r="Q428" s="305"/>
      <c r="R428" s="305"/>
      <c r="S428" s="305"/>
      <c r="T428" s="305"/>
      <c r="U428" s="305"/>
      <c r="V428" s="305"/>
      <c r="W428" s="305"/>
      <c r="X428" s="305"/>
      <c r="Y428" s="305"/>
      <c r="Z428" s="305">
        <v>0</v>
      </c>
      <c r="AA428" s="305"/>
      <c r="AB428" s="305"/>
      <c r="AC428" s="305"/>
      <c r="AD428" s="305"/>
      <c r="AE428" s="305"/>
      <c r="AF428" s="305"/>
      <c r="AG428" s="305"/>
      <c r="AH428" s="305"/>
      <c r="AI428" s="305"/>
      <c r="AJ428" s="305"/>
      <c r="AK428" s="305"/>
      <c r="AL428" s="305"/>
      <c r="AM428" s="305"/>
      <c r="AN428" s="305"/>
      <c r="AO428" s="305"/>
      <c r="AP428" s="305"/>
      <c r="AQ428" s="305"/>
      <c r="AR428" s="305"/>
      <c r="AS428" s="305"/>
      <c r="AT428" s="305"/>
      <c r="AU428" s="305"/>
    </row>
    <row r="429" spans="5:47" customFormat="1" ht="15.6" x14ac:dyDescent="0.3">
      <c r="E429" s="305"/>
      <c r="F429" s="305"/>
      <c r="G429" s="305"/>
      <c r="H429" s="305"/>
      <c r="I429" s="305"/>
      <c r="J429" s="305"/>
      <c r="K429" s="305"/>
      <c r="L429" s="305">
        <v>0</v>
      </c>
      <c r="M429" s="305"/>
      <c r="N429" s="305"/>
      <c r="O429" s="305"/>
      <c r="P429" s="305"/>
      <c r="Q429" s="305"/>
      <c r="R429" s="305"/>
      <c r="S429" s="305"/>
      <c r="T429" s="305"/>
      <c r="U429" s="305"/>
      <c r="V429" s="305"/>
      <c r="W429" s="305"/>
      <c r="X429" s="305"/>
      <c r="Y429" s="305"/>
      <c r="Z429" s="305">
        <v>0</v>
      </c>
      <c r="AA429" s="305"/>
      <c r="AB429" s="305"/>
      <c r="AC429" s="305"/>
      <c r="AD429" s="305"/>
      <c r="AE429" s="305"/>
      <c r="AF429" s="305"/>
      <c r="AG429" s="305"/>
      <c r="AH429" s="305"/>
      <c r="AI429" s="305"/>
      <c r="AJ429" s="305"/>
      <c r="AK429" s="305"/>
      <c r="AL429" s="305"/>
      <c r="AM429" s="305"/>
      <c r="AN429" s="305"/>
      <c r="AO429" s="305"/>
      <c r="AP429" s="305"/>
      <c r="AQ429" s="305"/>
      <c r="AR429" s="305"/>
      <c r="AS429" s="305"/>
      <c r="AT429" s="305"/>
      <c r="AU429" s="305"/>
    </row>
    <row r="430" spans="5:47" customFormat="1" ht="15.6" x14ac:dyDescent="0.3">
      <c r="E430" s="305"/>
      <c r="F430" s="305"/>
      <c r="G430" s="305"/>
      <c r="H430" s="305"/>
      <c r="I430" s="305"/>
      <c r="J430" s="305"/>
      <c r="K430" s="305"/>
      <c r="L430" s="305">
        <v>0</v>
      </c>
      <c r="M430" s="305"/>
      <c r="N430" s="305"/>
      <c r="O430" s="305"/>
      <c r="P430" s="305"/>
      <c r="Q430" s="305"/>
      <c r="R430" s="305"/>
      <c r="S430" s="305"/>
      <c r="T430" s="305"/>
      <c r="U430" s="305"/>
      <c r="V430" s="305"/>
      <c r="W430" s="305"/>
      <c r="X430" s="305"/>
      <c r="Y430" s="305"/>
      <c r="Z430" s="305">
        <v>0</v>
      </c>
      <c r="AA430" s="305"/>
      <c r="AB430" s="305"/>
      <c r="AC430" s="305"/>
      <c r="AD430" s="305"/>
      <c r="AE430" s="305"/>
      <c r="AF430" s="305"/>
      <c r="AG430" s="305"/>
      <c r="AH430" s="305"/>
      <c r="AI430" s="305"/>
      <c r="AJ430" s="305"/>
      <c r="AK430" s="305"/>
      <c r="AL430" s="305"/>
      <c r="AM430" s="305"/>
      <c r="AN430" s="305"/>
      <c r="AO430" s="305"/>
      <c r="AP430" s="305"/>
      <c r="AQ430" s="305"/>
      <c r="AR430" s="305"/>
      <c r="AS430" s="305"/>
      <c r="AT430" s="305"/>
      <c r="AU430" s="305"/>
    </row>
    <row r="431" spans="5:47" customFormat="1" ht="15.6" x14ac:dyDescent="0.3">
      <c r="E431" s="305"/>
      <c r="F431" s="305"/>
      <c r="G431" s="305"/>
      <c r="H431" s="305"/>
      <c r="I431" s="305"/>
      <c r="J431" s="305"/>
      <c r="K431" s="305"/>
      <c r="L431" s="305">
        <v>0</v>
      </c>
      <c r="M431" s="305"/>
      <c r="N431" s="305"/>
      <c r="O431" s="305"/>
      <c r="P431" s="305"/>
      <c r="Q431" s="305"/>
      <c r="R431" s="305"/>
      <c r="S431" s="305"/>
      <c r="T431" s="305"/>
      <c r="U431" s="305"/>
      <c r="V431" s="305"/>
      <c r="W431" s="305"/>
      <c r="X431" s="305"/>
      <c r="Y431" s="305"/>
      <c r="Z431" s="305">
        <v>0</v>
      </c>
      <c r="AA431" s="305"/>
      <c r="AB431" s="305"/>
      <c r="AC431" s="305"/>
      <c r="AD431" s="305"/>
      <c r="AE431" s="305"/>
      <c r="AF431" s="305"/>
      <c r="AG431" s="305"/>
      <c r="AH431" s="305"/>
      <c r="AI431" s="305"/>
      <c r="AJ431" s="305"/>
      <c r="AK431" s="305"/>
      <c r="AL431" s="305"/>
      <c r="AM431" s="305"/>
      <c r="AN431" s="305"/>
      <c r="AO431" s="305"/>
      <c r="AP431" s="305"/>
      <c r="AQ431" s="305"/>
      <c r="AR431" s="305"/>
      <c r="AS431" s="305"/>
      <c r="AT431" s="305"/>
      <c r="AU431" s="305"/>
    </row>
    <row r="432" spans="5:47" customFormat="1" ht="15.6" x14ac:dyDescent="0.3">
      <c r="E432" s="305"/>
      <c r="F432" s="305"/>
      <c r="G432" s="305"/>
      <c r="H432" s="305"/>
      <c r="I432" s="305"/>
      <c r="J432" s="305"/>
      <c r="K432" s="305"/>
      <c r="L432" s="305">
        <v>0</v>
      </c>
      <c r="M432" s="305"/>
      <c r="N432" s="305"/>
      <c r="O432" s="305"/>
      <c r="P432" s="305"/>
      <c r="Q432" s="305"/>
      <c r="R432" s="305"/>
      <c r="S432" s="305"/>
      <c r="T432" s="305"/>
      <c r="U432" s="305"/>
      <c r="V432" s="305"/>
      <c r="W432" s="305"/>
      <c r="X432" s="305"/>
      <c r="Y432" s="305"/>
      <c r="Z432" s="305">
        <v>0</v>
      </c>
      <c r="AA432" s="305"/>
      <c r="AB432" s="305"/>
      <c r="AC432" s="305"/>
      <c r="AD432" s="305"/>
      <c r="AE432" s="305"/>
      <c r="AF432" s="305"/>
      <c r="AG432" s="305"/>
      <c r="AH432" s="305"/>
      <c r="AI432" s="305"/>
      <c r="AJ432" s="305"/>
      <c r="AK432" s="305"/>
      <c r="AL432" s="305"/>
      <c r="AM432" s="305"/>
      <c r="AN432" s="305"/>
      <c r="AO432" s="305"/>
      <c r="AP432" s="305"/>
      <c r="AQ432" s="305"/>
      <c r="AR432" s="305"/>
      <c r="AS432" s="305"/>
      <c r="AT432" s="305"/>
      <c r="AU432" s="305"/>
    </row>
    <row r="433" spans="5:47" customFormat="1" ht="15.6" x14ac:dyDescent="0.3">
      <c r="E433" s="305"/>
      <c r="F433" s="305"/>
      <c r="G433" s="305"/>
      <c r="H433" s="305"/>
      <c r="I433" s="305"/>
      <c r="J433" s="305"/>
      <c r="K433" s="305"/>
      <c r="L433" s="305">
        <v>0</v>
      </c>
      <c r="M433" s="305"/>
      <c r="N433" s="305"/>
      <c r="O433" s="305"/>
      <c r="P433" s="305"/>
      <c r="Q433" s="305"/>
      <c r="R433" s="305"/>
      <c r="S433" s="305"/>
      <c r="T433" s="305"/>
      <c r="U433" s="305"/>
      <c r="V433" s="305"/>
      <c r="W433" s="305"/>
      <c r="X433" s="305"/>
      <c r="Y433" s="305"/>
      <c r="Z433" s="305">
        <v>0</v>
      </c>
      <c r="AA433" s="305"/>
      <c r="AB433" s="305"/>
      <c r="AC433" s="305"/>
      <c r="AD433" s="305"/>
      <c r="AE433" s="305"/>
      <c r="AF433" s="305"/>
      <c r="AG433" s="305"/>
      <c r="AH433" s="305"/>
      <c r="AI433" s="305"/>
      <c r="AJ433" s="305"/>
      <c r="AK433" s="305"/>
      <c r="AL433" s="305"/>
      <c r="AM433" s="305"/>
      <c r="AN433" s="305"/>
      <c r="AO433" s="305"/>
      <c r="AP433" s="305"/>
      <c r="AQ433" s="305"/>
      <c r="AR433" s="305"/>
      <c r="AS433" s="305"/>
      <c r="AT433" s="305"/>
      <c r="AU433" s="305"/>
    </row>
    <row r="434" spans="5:47" customFormat="1" ht="15.6" x14ac:dyDescent="0.3">
      <c r="E434" s="305"/>
      <c r="F434" s="305"/>
      <c r="G434" s="305"/>
      <c r="H434" s="305"/>
      <c r="I434" s="305"/>
      <c r="J434" s="305"/>
      <c r="K434" s="305"/>
      <c r="L434" s="305">
        <v>0</v>
      </c>
      <c r="M434" s="305"/>
      <c r="N434" s="305"/>
      <c r="O434" s="305"/>
      <c r="P434" s="305"/>
      <c r="Q434" s="305"/>
      <c r="R434" s="305"/>
      <c r="S434" s="305"/>
      <c r="T434" s="305"/>
      <c r="U434" s="305"/>
      <c r="V434" s="305"/>
      <c r="W434" s="305"/>
      <c r="X434" s="305"/>
      <c r="Y434" s="305"/>
      <c r="Z434" s="305">
        <v>0</v>
      </c>
      <c r="AA434" s="305"/>
      <c r="AB434" s="305"/>
      <c r="AC434" s="305"/>
      <c r="AD434" s="305"/>
      <c r="AE434" s="305"/>
      <c r="AF434" s="305"/>
      <c r="AG434" s="305"/>
      <c r="AH434" s="305"/>
      <c r="AI434" s="305"/>
      <c r="AJ434" s="305"/>
      <c r="AK434" s="305"/>
      <c r="AL434" s="305"/>
      <c r="AM434" s="305"/>
      <c r="AN434" s="305"/>
      <c r="AO434" s="305"/>
      <c r="AP434" s="305"/>
      <c r="AQ434" s="305"/>
      <c r="AR434" s="305"/>
      <c r="AS434" s="305"/>
      <c r="AT434" s="305"/>
      <c r="AU434" s="305"/>
    </row>
    <row r="435" spans="5:47" customFormat="1" ht="15.6" x14ac:dyDescent="0.3">
      <c r="E435" s="305"/>
      <c r="F435" s="305"/>
      <c r="G435" s="305"/>
      <c r="H435" s="305"/>
      <c r="I435" s="305"/>
      <c r="J435" s="305"/>
      <c r="K435" s="305"/>
      <c r="L435" s="305">
        <v>0</v>
      </c>
      <c r="M435" s="305"/>
      <c r="N435" s="305"/>
      <c r="O435" s="305"/>
      <c r="P435" s="305"/>
      <c r="Q435" s="305"/>
      <c r="R435" s="305"/>
      <c r="S435" s="305"/>
      <c r="T435" s="305"/>
      <c r="U435" s="305"/>
      <c r="V435" s="305"/>
      <c r="W435" s="305"/>
      <c r="X435" s="305"/>
      <c r="Y435" s="305"/>
      <c r="Z435" s="305">
        <v>0</v>
      </c>
      <c r="AA435" s="305"/>
      <c r="AB435" s="305"/>
      <c r="AC435" s="305"/>
      <c r="AD435" s="305"/>
      <c r="AE435" s="305"/>
      <c r="AF435" s="305"/>
      <c r="AG435" s="305"/>
      <c r="AH435" s="305"/>
      <c r="AI435" s="305"/>
      <c r="AJ435" s="305"/>
      <c r="AK435" s="305"/>
      <c r="AL435" s="305"/>
      <c r="AM435" s="305"/>
      <c r="AN435" s="305"/>
      <c r="AO435" s="305"/>
      <c r="AP435" s="305"/>
      <c r="AQ435" s="305"/>
      <c r="AR435" s="305"/>
      <c r="AS435" s="305"/>
      <c r="AT435" s="305"/>
      <c r="AU435" s="305"/>
    </row>
    <row r="436" spans="5:47" customFormat="1" ht="15.6" x14ac:dyDescent="0.3">
      <c r="E436" s="305"/>
      <c r="F436" s="305"/>
      <c r="G436" s="305"/>
      <c r="H436" s="305"/>
      <c r="I436" s="305"/>
      <c r="J436" s="305"/>
      <c r="K436" s="305"/>
      <c r="L436" s="305">
        <v>0</v>
      </c>
      <c r="M436" s="305"/>
      <c r="N436" s="305"/>
      <c r="O436" s="305"/>
      <c r="P436" s="305"/>
      <c r="Q436" s="305"/>
      <c r="R436" s="305"/>
      <c r="S436" s="305"/>
      <c r="T436" s="305"/>
      <c r="U436" s="305"/>
      <c r="V436" s="305"/>
      <c r="W436" s="305"/>
      <c r="X436" s="305"/>
      <c r="Y436" s="305"/>
      <c r="Z436" s="305">
        <v>0</v>
      </c>
      <c r="AA436" s="305"/>
      <c r="AB436" s="305"/>
      <c r="AC436" s="305"/>
      <c r="AD436" s="305"/>
      <c r="AE436" s="305"/>
      <c r="AF436" s="305"/>
      <c r="AG436" s="305"/>
      <c r="AH436" s="305"/>
      <c r="AI436" s="305"/>
      <c r="AJ436" s="305"/>
      <c r="AK436" s="305"/>
      <c r="AL436" s="305"/>
      <c r="AM436" s="305"/>
      <c r="AN436" s="305"/>
      <c r="AO436" s="305"/>
      <c r="AP436" s="305"/>
      <c r="AQ436" s="305"/>
      <c r="AR436" s="305"/>
      <c r="AS436" s="305"/>
      <c r="AT436" s="305"/>
      <c r="AU436" s="305"/>
    </row>
    <row r="437" spans="5:47" customFormat="1" ht="15.6" x14ac:dyDescent="0.3">
      <c r="E437" s="305"/>
      <c r="F437" s="305"/>
      <c r="G437" s="305"/>
      <c r="H437" s="305"/>
      <c r="I437" s="305"/>
      <c r="J437" s="305"/>
      <c r="K437" s="305"/>
      <c r="L437" s="305">
        <v>0</v>
      </c>
      <c r="M437" s="305"/>
      <c r="N437" s="305"/>
      <c r="O437" s="305"/>
      <c r="P437" s="305"/>
      <c r="Q437" s="305"/>
      <c r="R437" s="305"/>
      <c r="S437" s="305"/>
      <c r="T437" s="305"/>
      <c r="U437" s="305"/>
      <c r="V437" s="305"/>
      <c r="W437" s="305"/>
      <c r="X437" s="305"/>
      <c r="Y437" s="305"/>
      <c r="Z437" s="305">
        <v>0</v>
      </c>
      <c r="AA437" s="305"/>
      <c r="AB437" s="305"/>
      <c r="AC437" s="305"/>
      <c r="AD437" s="305"/>
      <c r="AE437" s="305"/>
      <c r="AF437" s="305"/>
      <c r="AG437" s="305"/>
      <c r="AH437" s="305"/>
      <c r="AI437" s="305"/>
      <c r="AJ437" s="305"/>
      <c r="AK437" s="305"/>
      <c r="AL437" s="305"/>
      <c r="AM437" s="305"/>
      <c r="AN437" s="305"/>
      <c r="AO437" s="305"/>
      <c r="AP437" s="305"/>
      <c r="AQ437" s="305"/>
      <c r="AR437" s="305"/>
      <c r="AS437" s="305"/>
      <c r="AT437" s="305"/>
      <c r="AU437" s="305"/>
    </row>
    <row r="438" spans="5:47" customFormat="1" ht="15.6" x14ac:dyDescent="0.3">
      <c r="E438" s="305"/>
      <c r="F438" s="305"/>
      <c r="G438" s="305"/>
      <c r="H438" s="305"/>
      <c r="I438" s="305"/>
      <c r="J438" s="305"/>
      <c r="K438" s="305"/>
      <c r="L438" s="305">
        <v>0</v>
      </c>
      <c r="M438" s="305"/>
      <c r="N438" s="305"/>
      <c r="O438" s="305"/>
      <c r="P438" s="305"/>
      <c r="Q438" s="305"/>
      <c r="R438" s="305"/>
      <c r="S438" s="305"/>
      <c r="T438" s="305"/>
      <c r="U438" s="305"/>
      <c r="V438" s="305"/>
      <c r="W438" s="305"/>
      <c r="X438" s="305"/>
      <c r="Y438" s="305"/>
      <c r="Z438" s="305">
        <v>0</v>
      </c>
      <c r="AA438" s="305"/>
      <c r="AB438" s="305"/>
      <c r="AC438" s="305"/>
      <c r="AD438" s="305"/>
      <c r="AE438" s="305"/>
      <c r="AF438" s="305"/>
      <c r="AG438" s="305"/>
      <c r="AH438" s="305"/>
      <c r="AI438" s="305"/>
      <c r="AJ438" s="305"/>
      <c r="AK438" s="305"/>
      <c r="AL438" s="305"/>
      <c r="AM438" s="305"/>
      <c r="AN438" s="305"/>
      <c r="AO438" s="305"/>
      <c r="AP438" s="305"/>
      <c r="AQ438" s="305"/>
      <c r="AR438" s="305"/>
      <c r="AS438" s="305"/>
      <c r="AT438" s="305"/>
      <c r="AU438" s="305"/>
    </row>
    <row r="439" spans="5:47" customFormat="1" ht="15.6" x14ac:dyDescent="0.3">
      <c r="E439" s="305"/>
      <c r="F439" s="305"/>
      <c r="G439" s="305"/>
      <c r="H439" s="305"/>
      <c r="I439" s="305"/>
      <c r="J439" s="305"/>
      <c r="K439" s="305"/>
      <c r="L439" s="305">
        <v>0</v>
      </c>
      <c r="M439" s="305"/>
      <c r="N439" s="305"/>
      <c r="O439" s="305"/>
      <c r="P439" s="305"/>
      <c r="Q439" s="305"/>
      <c r="R439" s="305"/>
      <c r="S439" s="305"/>
      <c r="T439" s="305"/>
      <c r="U439" s="305"/>
      <c r="V439" s="305"/>
      <c r="W439" s="305"/>
      <c r="X439" s="305"/>
      <c r="Y439" s="305"/>
      <c r="Z439" s="305">
        <v>0</v>
      </c>
      <c r="AA439" s="305"/>
      <c r="AB439" s="305"/>
      <c r="AC439" s="305"/>
      <c r="AD439" s="305"/>
      <c r="AE439" s="305"/>
      <c r="AF439" s="305"/>
      <c r="AG439" s="305"/>
      <c r="AH439" s="305"/>
      <c r="AI439" s="305"/>
      <c r="AJ439" s="305"/>
      <c r="AK439" s="305"/>
      <c r="AL439" s="305"/>
      <c r="AM439" s="305"/>
      <c r="AN439" s="305"/>
      <c r="AO439" s="305"/>
      <c r="AP439" s="305"/>
      <c r="AQ439" s="305"/>
      <c r="AR439" s="305"/>
      <c r="AS439" s="305"/>
      <c r="AT439" s="305"/>
      <c r="AU439" s="305"/>
    </row>
    <row r="440" spans="5:47" customFormat="1" ht="15.6" x14ac:dyDescent="0.3">
      <c r="E440" s="305"/>
      <c r="F440" s="305"/>
      <c r="G440" s="305"/>
      <c r="H440" s="305"/>
      <c r="I440" s="305"/>
      <c r="J440" s="305"/>
      <c r="K440" s="305"/>
      <c r="L440" s="305">
        <v>0</v>
      </c>
      <c r="M440" s="305"/>
      <c r="N440" s="305"/>
      <c r="O440" s="305"/>
      <c r="P440" s="305"/>
      <c r="Q440" s="305"/>
      <c r="R440" s="305"/>
      <c r="S440" s="305"/>
      <c r="T440" s="305"/>
      <c r="U440" s="305"/>
      <c r="V440" s="305"/>
      <c r="W440" s="305"/>
      <c r="X440" s="305"/>
      <c r="Y440" s="305"/>
      <c r="Z440" s="305">
        <v>0</v>
      </c>
      <c r="AA440" s="305"/>
      <c r="AB440" s="305"/>
      <c r="AC440" s="305"/>
      <c r="AD440" s="305"/>
      <c r="AE440" s="305"/>
      <c r="AF440" s="305"/>
      <c r="AG440" s="305"/>
      <c r="AH440" s="305"/>
      <c r="AI440" s="305"/>
      <c r="AJ440" s="305"/>
      <c r="AK440" s="305"/>
      <c r="AL440" s="305"/>
      <c r="AM440" s="305"/>
      <c r="AN440" s="305"/>
      <c r="AO440" s="305"/>
      <c r="AP440" s="305"/>
      <c r="AQ440" s="305"/>
      <c r="AR440" s="305"/>
      <c r="AS440" s="305"/>
      <c r="AT440" s="305"/>
      <c r="AU440" s="305"/>
    </row>
    <row r="441" spans="5:47" customFormat="1" ht="15.6" x14ac:dyDescent="0.3">
      <c r="E441" s="305"/>
      <c r="F441" s="305"/>
      <c r="G441" s="305"/>
      <c r="H441" s="305"/>
      <c r="I441" s="305"/>
      <c r="J441" s="305"/>
      <c r="K441" s="305"/>
      <c r="L441" s="305">
        <v>0</v>
      </c>
      <c r="M441" s="305"/>
      <c r="N441" s="305"/>
      <c r="O441" s="305"/>
      <c r="P441" s="305"/>
      <c r="Q441" s="305"/>
      <c r="R441" s="305"/>
      <c r="S441" s="305"/>
      <c r="T441" s="305"/>
      <c r="U441" s="305"/>
      <c r="V441" s="305"/>
      <c r="W441" s="305"/>
      <c r="X441" s="305"/>
      <c r="Y441" s="305"/>
      <c r="Z441" s="305">
        <v>0</v>
      </c>
      <c r="AA441" s="305"/>
      <c r="AB441" s="305"/>
      <c r="AC441" s="305"/>
      <c r="AD441" s="305"/>
      <c r="AE441" s="305"/>
      <c r="AF441" s="305"/>
      <c r="AG441" s="305"/>
      <c r="AH441" s="305"/>
      <c r="AI441" s="305"/>
      <c r="AJ441" s="305"/>
      <c r="AK441" s="305"/>
      <c r="AL441" s="305"/>
      <c r="AM441" s="305"/>
      <c r="AN441" s="305"/>
      <c r="AO441" s="305"/>
      <c r="AP441" s="305"/>
      <c r="AQ441" s="305"/>
      <c r="AR441" s="305"/>
      <c r="AS441" s="305"/>
      <c r="AT441" s="305"/>
      <c r="AU441" s="305"/>
    </row>
    <row r="442" spans="5:47" customFormat="1" ht="15.6" x14ac:dyDescent="0.3">
      <c r="E442" s="305"/>
      <c r="F442" s="305"/>
      <c r="G442" s="305"/>
      <c r="H442" s="305"/>
      <c r="I442" s="305"/>
      <c r="J442" s="305"/>
      <c r="K442" s="305"/>
      <c r="L442" s="305">
        <v>0</v>
      </c>
      <c r="M442" s="305"/>
      <c r="N442" s="305"/>
      <c r="O442" s="305"/>
      <c r="P442" s="305"/>
      <c r="Q442" s="305"/>
      <c r="R442" s="305"/>
      <c r="S442" s="305"/>
      <c r="T442" s="305"/>
      <c r="U442" s="305"/>
      <c r="V442" s="305"/>
      <c r="W442" s="305"/>
      <c r="X442" s="305"/>
      <c r="Y442" s="305"/>
      <c r="Z442" s="305">
        <v>0</v>
      </c>
      <c r="AA442" s="305"/>
      <c r="AB442" s="305"/>
      <c r="AC442" s="305"/>
      <c r="AD442" s="305"/>
      <c r="AE442" s="305"/>
      <c r="AF442" s="305"/>
      <c r="AG442" s="305"/>
      <c r="AH442" s="305"/>
      <c r="AI442" s="305"/>
      <c r="AJ442" s="305"/>
      <c r="AK442" s="305"/>
      <c r="AL442" s="305"/>
      <c r="AM442" s="305"/>
      <c r="AN442" s="305"/>
      <c r="AO442" s="305"/>
      <c r="AP442" s="305"/>
      <c r="AQ442" s="305"/>
      <c r="AR442" s="305"/>
      <c r="AS442" s="305"/>
      <c r="AT442" s="305"/>
      <c r="AU442" s="305"/>
    </row>
    <row r="443" spans="5:47" customFormat="1" ht="15.6" x14ac:dyDescent="0.3">
      <c r="E443" s="305"/>
      <c r="F443" s="305"/>
      <c r="G443" s="305"/>
      <c r="H443" s="305"/>
      <c r="I443" s="305"/>
      <c r="J443" s="305"/>
      <c r="K443" s="305"/>
      <c r="L443" s="305">
        <v>0</v>
      </c>
      <c r="M443" s="305"/>
      <c r="N443" s="305"/>
      <c r="O443" s="305"/>
      <c r="P443" s="305"/>
      <c r="Q443" s="305"/>
      <c r="R443" s="305"/>
      <c r="S443" s="305"/>
      <c r="T443" s="305"/>
      <c r="U443" s="305"/>
      <c r="V443" s="305"/>
      <c r="W443" s="305"/>
      <c r="X443" s="305"/>
      <c r="Y443" s="305"/>
      <c r="Z443" s="305">
        <v>0</v>
      </c>
      <c r="AA443" s="305"/>
      <c r="AB443" s="305"/>
      <c r="AC443" s="305"/>
      <c r="AD443" s="305"/>
      <c r="AE443" s="305"/>
      <c r="AF443" s="305"/>
      <c r="AG443" s="305"/>
      <c r="AH443" s="305"/>
      <c r="AI443" s="305"/>
      <c r="AJ443" s="305"/>
      <c r="AK443" s="305"/>
      <c r="AL443" s="305"/>
      <c r="AM443" s="305"/>
      <c r="AN443" s="305"/>
      <c r="AO443" s="305"/>
      <c r="AP443" s="305"/>
      <c r="AQ443" s="305"/>
      <c r="AR443" s="305"/>
      <c r="AS443" s="305"/>
      <c r="AT443" s="305"/>
      <c r="AU443" s="305"/>
    </row>
    <row r="444" spans="5:47" customFormat="1" ht="15.6" x14ac:dyDescent="0.3">
      <c r="E444" s="305"/>
      <c r="F444" s="305"/>
      <c r="G444" s="305"/>
      <c r="H444" s="305"/>
      <c r="I444" s="305"/>
      <c r="J444" s="305"/>
      <c r="K444" s="305"/>
      <c r="L444" s="305">
        <v>0</v>
      </c>
      <c r="M444" s="305"/>
      <c r="N444" s="305"/>
      <c r="O444" s="305"/>
      <c r="P444" s="305"/>
      <c r="Q444" s="305"/>
      <c r="R444" s="305"/>
      <c r="S444" s="305"/>
      <c r="T444" s="305"/>
      <c r="U444" s="305"/>
      <c r="V444" s="305"/>
      <c r="W444" s="305"/>
      <c r="X444" s="305"/>
      <c r="Y444" s="305"/>
      <c r="Z444" s="305">
        <v>0</v>
      </c>
      <c r="AA444" s="305"/>
      <c r="AB444" s="305"/>
      <c r="AC444" s="305"/>
      <c r="AD444" s="305"/>
      <c r="AE444" s="305"/>
      <c r="AF444" s="305"/>
      <c r="AG444" s="305"/>
      <c r="AH444" s="305"/>
      <c r="AI444" s="305"/>
      <c r="AJ444" s="305"/>
      <c r="AK444" s="305"/>
      <c r="AL444" s="305"/>
      <c r="AM444" s="305"/>
      <c r="AN444" s="305"/>
      <c r="AO444" s="305"/>
      <c r="AP444" s="305"/>
      <c r="AQ444" s="305"/>
      <c r="AR444" s="305"/>
      <c r="AS444" s="305"/>
      <c r="AT444" s="305"/>
      <c r="AU444" s="305"/>
    </row>
    <row r="445" spans="5:47" customFormat="1" ht="15.6" x14ac:dyDescent="0.3">
      <c r="E445" s="305"/>
      <c r="F445" s="305"/>
      <c r="G445" s="305"/>
      <c r="H445" s="305"/>
      <c r="I445" s="305"/>
      <c r="J445" s="305"/>
      <c r="K445" s="305"/>
      <c r="L445" s="305">
        <v>0</v>
      </c>
      <c r="M445" s="305"/>
      <c r="N445" s="305"/>
      <c r="O445" s="305"/>
      <c r="P445" s="305"/>
      <c r="Q445" s="305"/>
      <c r="R445" s="305"/>
      <c r="S445" s="305"/>
      <c r="T445" s="305"/>
      <c r="U445" s="305"/>
      <c r="V445" s="305"/>
      <c r="W445" s="305"/>
      <c r="X445" s="305"/>
      <c r="Y445" s="305"/>
      <c r="Z445" s="305">
        <v>0</v>
      </c>
      <c r="AA445" s="305"/>
      <c r="AB445" s="305"/>
      <c r="AC445" s="305"/>
      <c r="AD445" s="305"/>
      <c r="AE445" s="305"/>
      <c r="AF445" s="305"/>
      <c r="AG445" s="305"/>
      <c r="AH445" s="305"/>
      <c r="AI445" s="305"/>
      <c r="AJ445" s="305"/>
      <c r="AK445" s="305"/>
      <c r="AL445" s="305"/>
      <c r="AM445" s="305"/>
      <c r="AN445" s="305"/>
      <c r="AO445" s="305"/>
      <c r="AP445" s="305"/>
      <c r="AQ445" s="305"/>
      <c r="AR445" s="305"/>
      <c r="AS445" s="305"/>
      <c r="AT445" s="305"/>
      <c r="AU445" s="305"/>
    </row>
    <row r="446" spans="5:47" customFormat="1" ht="15.6" x14ac:dyDescent="0.3">
      <c r="E446" s="305"/>
      <c r="F446" s="305"/>
      <c r="G446" s="305"/>
      <c r="H446" s="305"/>
      <c r="I446" s="305"/>
      <c r="J446" s="305"/>
      <c r="K446" s="305"/>
      <c r="L446" s="305">
        <v>0</v>
      </c>
      <c r="M446" s="305"/>
      <c r="N446" s="305"/>
      <c r="O446" s="305"/>
      <c r="P446" s="305"/>
      <c r="Q446" s="305"/>
      <c r="R446" s="305"/>
      <c r="S446" s="305"/>
      <c r="T446" s="305"/>
      <c r="U446" s="305"/>
      <c r="V446" s="305"/>
      <c r="W446" s="305"/>
      <c r="X446" s="305"/>
      <c r="Y446" s="305"/>
      <c r="Z446" s="305">
        <v>0</v>
      </c>
      <c r="AA446" s="305"/>
      <c r="AB446" s="305"/>
      <c r="AC446" s="305"/>
      <c r="AD446" s="305"/>
      <c r="AE446" s="305"/>
      <c r="AF446" s="305"/>
      <c r="AG446" s="305"/>
      <c r="AH446" s="305"/>
      <c r="AI446" s="305"/>
      <c r="AJ446" s="305"/>
      <c r="AK446" s="305"/>
      <c r="AL446" s="305"/>
      <c r="AM446" s="305"/>
      <c r="AN446" s="305"/>
      <c r="AO446" s="305"/>
      <c r="AP446" s="305"/>
      <c r="AQ446" s="305"/>
      <c r="AR446" s="305"/>
      <c r="AS446" s="305"/>
      <c r="AT446" s="305"/>
      <c r="AU446" s="305"/>
    </row>
    <row r="447" spans="5:47" customFormat="1" ht="15.6" x14ac:dyDescent="0.3">
      <c r="E447" s="305"/>
      <c r="F447" s="305"/>
      <c r="G447" s="305"/>
      <c r="H447" s="305"/>
      <c r="I447" s="305"/>
      <c r="J447" s="305"/>
      <c r="K447" s="305"/>
      <c r="L447" s="305">
        <v>0</v>
      </c>
      <c r="M447" s="305"/>
      <c r="N447" s="305"/>
      <c r="O447" s="305"/>
      <c r="P447" s="305"/>
      <c r="Q447" s="305"/>
      <c r="R447" s="305"/>
      <c r="S447" s="305"/>
      <c r="T447" s="305"/>
      <c r="U447" s="305"/>
      <c r="V447" s="305"/>
      <c r="W447" s="305"/>
      <c r="X447" s="305"/>
      <c r="Y447" s="305"/>
      <c r="Z447" s="305">
        <v>0</v>
      </c>
      <c r="AA447" s="305"/>
      <c r="AB447" s="305"/>
      <c r="AC447" s="305"/>
      <c r="AD447" s="305"/>
      <c r="AE447" s="305"/>
      <c r="AF447" s="305"/>
      <c r="AG447" s="305"/>
      <c r="AH447" s="305"/>
      <c r="AI447" s="305"/>
      <c r="AJ447" s="305"/>
      <c r="AK447" s="305"/>
      <c r="AL447" s="305"/>
      <c r="AM447" s="305"/>
      <c r="AN447" s="305"/>
      <c r="AO447" s="305"/>
      <c r="AP447" s="305"/>
      <c r="AQ447" s="305"/>
      <c r="AR447" s="305"/>
      <c r="AS447" s="305"/>
      <c r="AT447" s="305"/>
      <c r="AU447" s="305"/>
    </row>
    <row r="448" spans="5:47" customFormat="1" ht="15.6" x14ac:dyDescent="0.3">
      <c r="E448" s="305"/>
      <c r="F448" s="305"/>
      <c r="G448" s="305"/>
      <c r="H448" s="305"/>
      <c r="I448" s="305"/>
      <c r="J448" s="305"/>
      <c r="K448" s="305"/>
      <c r="L448" s="305">
        <v>0</v>
      </c>
      <c r="M448" s="305"/>
      <c r="N448" s="305"/>
      <c r="O448" s="305"/>
      <c r="P448" s="305"/>
      <c r="Q448" s="305"/>
      <c r="R448" s="305"/>
      <c r="S448" s="305"/>
      <c r="T448" s="305"/>
      <c r="U448" s="305"/>
      <c r="V448" s="305"/>
      <c r="W448" s="305"/>
      <c r="X448" s="305"/>
      <c r="Y448" s="305"/>
      <c r="Z448" s="305">
        <v>0</v>
      </c>
      <c r="AA448" s="305"/>
      <c r="AB448" s="305"/>
      <c r="AC448" s="305"/>
      <c r="AD448" s="305"/>
      <c r="AE448" s="305"/>
      <c r="AF448" s="305"/>
      <c r="AG448" s="305"/>
      <c r="AH448" s="305"/>
      <c r="AI448" s="305"/>
      <c r="AJ448" s="305"/>
      <c r="AK448" s="305"/>
      <c r="AL448" s="305"/>
      <c r="AM448" s="305"/>
      <c r="AN448" s="305"/>
      <c r="AO448" s="305"/>
      <c r="AP448" s="305"/>
      <c r="AQ448" s="305"/>
      <c r="AR448" s="305"/>
      <c r="AS448" s="305"/>
      <c r="AT448" s="305"/>
      <c r="AU448" s="305"/>
    </row>
    <row r="449" spans="5:47" customFormat="1" ht="15.6" x14ac:dyDescent="0.3">
      <c r="E449" s="305"/>
      <c r="F449" s="305"/>
      <c r="G449" s="305"/>
      <c r="H449" s="305"/>
      <c r="I449" s="305"/>
      <c r="J449" s="305"/>
      <c r="K449" s="305"/>
      <c r="L449" s="305">
        <v>0</v>
      </c>
      <c r="M449" s="305"/>
      <c r="N449" s="305"/>
      <c r="O449" s="305"/>
      <c r="P449" s="305"/>
      <c r="Q449" s="305"/>
      <c r="R449" s="305"/>
      <c r="S449" s="305"/>
      <c r="T449" s="305"/>
      <c r="U449" s="305"/>
      <c r="V449" s="305"/>
      <c r="W449" s="305"/>
      <c r="X449" s="305"/>
      <c r="Y449" s="305"/>
      <c r="Z449" s="305">
        <v>0</v>
      </c>
      <c r="AA449" s="305"/>
      <c r="AB449" s="305"/>
      <c r="AC449" s="305"/>
      <c r="AD449" s="305"/>
      <c r="AE449" s="305"/>
      <c r="AF449" s="305"/>
      <c r="AG449" s="305"/>
      <c r="AH449" s="305"/>
      <c r="AI449" s="305"/>
      <c r="AJ449" s="305"/>
      <c r="AK449" s="305"/>
      <c r="AL449" s="305"/>
      <c r="AM449" s="305"/>
      <c r="AN449" s="305"/>
      <c r="AO449" s="305"/>
      <c r="AP449" s="305"/>
      <c r="AQ449" s="305"/>
      <c r="AR449" s="305"/>
      <c r="AS449" s="305"/>
      <c r="AT449" s="305"/>
      <c r="AU449" s="305"/>
    </row>
    <row r="450" spans="5:47" customFormat="1" ht="15.6" x14ac:dyDescent="0.3">
      <c r="E450" s="305"/>
      <c r="F450" s="305"/>
      <c r="G450" s="305"/>
      <c r="H450" s="305"/>
      <c r="I450" s="305"/>
      <c r="J450" s="305"/>
      <c r="K450" s="305"/>
      <c r="L450" s="305">
        <v>0</v>
      </c>
      <c r="M450" s="305"/>
      <c r="N450" s="305"/>
      <c r="O450" s="305"/>
      <c r="P450" s="305"/>
      <c r="Q450" s="305"/>
      <c r="R450" s="305"/>
      <c r="S450" s="305"/>
      <c r="T450" s="305"/>
      <c r="U450" s="305"/>
      <c r="V450" s="305"/>
      <c r="W450" s="305"/>
      <c r="X450" s="305"/>
      <c r="Y450" s="305"/>
      <c r="Z450" s="305">
        <v>0</v>
      </c>
      <c r="AA450" s="305"/>
      <c r="AB450" s="305"/>
      <c r="AC450" s="305"/>
      <c r="AD450" s="305"/>
      <c r="AE450" s="305"/>
      <c r="AF450" s="305"/>
      <c r="AG450" s="305"/>
      <c r="AH450" s="305"/>
      <c r="AI450" s="305"/>
      <c r="AJ450" s="305"/>
      <c r="AK450" s="305"/>
      <c r="AL450" s="305"/>
      <c r="AM450" s="305"/>
      <c r="AN450" s="305"/>
      <c r="AO450" s="305"/>
      <c r="AP450" s="305"/>
      <c r="AQ450" s="305"/>
      <c r="AR450" s="305"/>
      <c r="AS450" s="305"/>
      <c r="AT450" s="305"/>
      <c r="AU450" s="305"/>
    </row>
    <row r="451" spans="5:47" customFormat="1" ht="15.6" x14ac:dyDescent="0.3">
      <c r="E451" s="305"/>
      <c r="F451" s="305"/>
      <c r="G451" s="305"/>
      <c r="H451" s="305"/>
      <c r="I451" s="305"/>
      <c r="J451" s="305"/>
      <c r="K451" s="305"/>
      <c r="L451" s="305">
        <v>0</v>
      </c>
      <c r="M451" s="305"/>
      <c r="N451" s="305"/>
      <c r="O451" s="305"/>
      <c r="P451" s="305"/>
      <c r="Q451" s="305"/>
      <c r="R451" s="305"/>
      <c r="S451" s="305"/>
      <c r="T451" s="305"/>
      <c r="U451" s="305"/>
      <c r="V451" s="305"/>
      <c r="W451" s="305"/>
      <c r="X451" s="305"/>
      <c r="Y451" s="305"/>
      <c r="Z451" s="305">
        <v>0</v>
      </c>
      <c r="AA451" s="305"/>
      <c r="AB451" s="305"/>
      <c r="AC451" s="305"/>
      <c r="AD451" s="305"/>
      <c r="AE451" s="305"/>
      <c r="AF451" s="305"/>
      <c r="AG451" s="305"/>
      <c r="AH451" s="305"/>
      <c r="AI451" s="305"/>
      <c r="AJ451" s="305"/>
      <c r="AK451" s="305"/>
      <c r="AL451" s="305"/>
      <c r="AM451" s="305"/>
      <c r="AN451" s="305"/>
      <c r="AO451" s="305"/>
      <c r="AP451" s="305"/>
      <c r="AQ451" s="305"/>
      <c r="AR451" s="305"/>
      <c r="AS451" s="305"/>
      <c r="AT451" s="305"/>
      <c r="AU451" s="305"/>
    </row>
    <row r="452" spans="5:47" customFormat="1" ht="15.6" x14ac:dyDescent="0.3">
      <c r="E452" s="305"/>
      <c r="F452" s="305"/>
      <c r="G452" s="305"/>
      <c r="H452" s="305"/>
      <c r="I452" s="305"/>
      <c r="J452" s="305"/>
      <c r="K452" s="305"/>
      <c r="L452" s="305">
        <v>0</v>
      </c>
      <c r="M452" s="305"/>
      <c r="N452" s="305"/>
      <c r="O452" s="305"/>
      <c r="P452" s="305"/>
      <c r="Q452" s="305"/>
      <c r="R452" s="305"/>
      <c r="S452" s="305"/>
      <c r="T452" s="305"/>
      <c r="U452" s="305"/>
      <c r="V452" s="305"/>
      <c r="W452" s="305"/>
      <c r="X452" s="305"/>
      <c r="Y452" s="305"/>
      <c r="Z452" s="305">
        <v>0</v>
      </c>
      <c r="AA452" s="305"/>
      <c r="AB452" s="305"/>
      <c r="AC452" s="305"/>
      <c r="AD452" s="305"/>
      <c r="AE452" s="305"/>
      <c r="AF452" s="305"/>
      <c r="AG452" s="305"/>
      <c r="AH452" s="305"/>
      <c r="AI452" s="305"/>
      <c r="AJ452" s="305"/>
      <c r="AK452" s="305"/>
      <c r="AL452" s="305"/>
      <c r="AM452" s="305"/>
      <c r="AN452" s="305"/>
      <c r="AO452" s="305"/>
      <c r="AP452" s="305"/>
      <c r="AQ452" s="305"/>
      <c r="AR452" s="305"/>
      <c r="AS452" s="305"/>
      <c r="AT452" s="305"/>
      <c r="AU452" s="305"/>
    </row>
    <row r="453" spans="5:47" customFormat="1" ht="15.6" x14ac:dyDescent="0.3">
      <c r="E453" s="305"/>
      <c r="F453" s="305"/>
      <c r="G453" s="305"/>
      <c r="H453" s="305"/>
      <c r="I453" s="305"/>
      <c r="J453" s="305"/>
      <c r="K453" s="305"/>
      <c r="L453" s="305">
        <v>0</v>
      </c>
      <c r="M453" s="305"/>
      <c r="N453" s="305"/>
      <c r="O453" s="305"/>
      <c r="P453" s="305"/>
      <c r="Q453" s="305"/>
      <c r="R453" s="305"/>
      <c r="S453" s="305"/>
      <c r="T453" s="305"/>
      <c r="U453" s="305"/>
      <c r="V453" s="305"/>
      <c r="W453" s="305"/>
      <c r="X453" s="305"/>
      <c r="Y453" s="305"/>
      <c r="Z453" s="305">
        <v>0</v>
      </c>
      <c r="AA453" s="305"/>
      <c r="AB453" s="305"/>
      <c r="AC453" s="305"/>
      <c r="AD453" s="305"/>
      <c r="AE453" s="305"/>
      <c r="AF453" s="305"/>
      <c r="AG453" s="305"/>
      <c r="AH453" s="305"/>
      <c r="AI453" s="305"/>
      <c r="AJ453" s="305"/>
      <c r="AK453" s="305"/>
      <c r="AL453" s="305"/>
      <c r="AM453" s="305"/>
      <c r="AN453" s="305"/>
      <c r="AO453" s="305"/>
      <c r="AP453" s="305"/>
      <c r="AQ453" s="305"/>
      <c r="AR453" s="305"/>
      <c r="AS453" s="305"/>
      <c r="AT453" s="305"/>
      <c r="AU453" s="305"/>
    </row>
    <row r="454" spans="5:47" customFormat="1" ht="15.6" x14ac:dyDescent="0.3">
      <c r="E454" s="305"/>
      <c r="F454" s="305"/>
      <c r="G454" s="305"/>
      <c r="H454" s="305"/>
      <c r="I454" s="305"/>
      <c r="J454" s="305"/>
      <c r="K454" s="305"/>
      <c r="L454" s="305">
        <v>0</v>
      </c>
      <c r="M454" s="305"/>
      <c r="N454" s="305"/>
      <c r="O454" s="305"/>
      <c r="P454" s="305"/>
      <c r="Q454" s="305"/>
      <c r="R454" s="305"/>
      <c r="S454" s="305"/>
      <c r="T454" s="305"/>
      <c r="U454" s="305"/>
      <c r="V454" s="305"/>
      <c r="W454" s="305"/>
      <c r="X454" s="305"/>
      <c r="Y454" s="305"/>
      <c r="Z454" s="305">
        <v>0</v>
      </c>
      <c r="AA454" s="305"/>
      <c r="AB454" s="305"/>
      <c r="AC454" s="305"/>
      <c r="AD454" s="305"/>
      <c r="AE454" s="305"/>
      <c r="AF454" s="305"/>
      <c r="AG454" s="305"/>
      <c r="AH454" s="305"/>
      <c r="AI454" s="305"/>
      <c r="AJ454" s="305"/>
      <c r="AK454" s="305"/>
      <c r="AL454" s="305"/>
      <c r="AM454" s="305"/>
      <c r="AN454" s="305"/>
      <c r="AO454" s="305"/>
      <c r="AP454" s="305"/>
      <c r="AQ454" s="305"/>
      <c r="AR454" s="305"/>
      <c r="AS454" s="305"/>
      <c r="AT454" s="305"/>
      <c r="AU454" s="305"/>
    </row>
    <row r="455" spans="5:47" customFormat="1" ht="15.6" x14ac:dyDescent="0.3">
      <c r="E455" s="305"/>
      <c r="F455" s="305"/>
      <c r="G455" s="305"/>
      <c r="H455" s="305"/>
      <c r="I455" s="305"/>
      <c r="J455" s="305"/>
      <c r="K455" s="305"/>
      <c r="L455" s="305">
        <v>0</v>
      </c>
      <c r="M455" s="305"/>
      <c r="N455" s="305"/>
      <c r="O455" s="305"/>
      <c r="P455" s="305"/>
      <c r="Q455" s="305"/>
      <c r="R455" s="305"/>
      <c r="S455" s="305"/>
      <c r="T455" s="305"/>
      <c r="U455" s="305"/>
      <c r="V455" s="305"/>
      <c r="W455" s="305"/>
      <c r="X455" s="305"/>
      <c r="Y455" s="305"/>
      <c r="Z455" s="305">
        <v>0</v>
      </c>
      <c r="AA455" s="305"/>
      <c r="AB455" s="305"/>
      <c r="AC455" s="305"/>
      <c r="AD455" s="305"/>
      <c r="AE455" s="305"/>
      <c r="AF455" s="305"/>
      <c r="AG455" s="305"/>
      <c r="AH455" s="305"/>
      <c r="AI455" s="305"/>
      <c r="AJ455" s="305"/>
      <c r="AK455" s="305"/>
      <c r="AL455" s="305"/>
      <c r="AM455" s="305"/>
      <c r="AN455" s="305"/>
      <c r="AO455" s="305"/>
      <c r="AP455" s="305"/>
      <c r="AQ455" s="305"/>
      <c r="AR455" s="305"/>
      <c r="AS455" s="305"/>
      <c r="AT455" s="305"/>
      <c r="AU455" s="305"/>
    </row>
    <row r="456" spans="5:47" customFormat="1" ht="15.6" x14ac:dyDescent="0.3">
      <c r="E456" s="305"/>
      <c r="F456" s="305"/>
      <c r="G456" s="305"/>
      <c r="H456" s="305"/>
      <c r="I456" s="305"/>
      <c r="J456" s="305"/>
      <c r="K456" s="305"/>
      <c r="L456" s="305">
        <v>0</v>
      </c>
      <c r="M456" s="305"/>
      <c r="N456" s="305"/>
      <c r="O456" s="305"/>
      <c r="P456" s="305"/>
      <c r="Q456" s="305"/>
      <c r="R456" s="305"/>
      <c r="S456" s="305"/>
      <c r="T456" s="305"/>
      <c r="U456" s="305"/>
      <c r="V456" s="305"/>
      <c r="W456" s="305"/>
      <c r="X456" s="305"/>
      <c r="Y456" s="305"/>
      <c r="Z456" s="305">
        <v>0</v>
      </c>
      <c r="AA456" s="305"/>
      <c r="AB456" s="305"/>
      <c r="AC456" s="305"/>
      <c r="AD456" s="305"/>
      <c r="AE456" s="305"/>
      <c r="AF456" s="305"/>
      <c r="AG456" s="305"/>
      <c r="AH456" s="305"/>
      <c r="AI456" s="305"/>
      <c r="AJ456" s="305"/>
      <c r="AK456" s="305"/>
      <c r="AL456" s="305"/>
      <c r="AM456" s="305"/>
      <c r="AN456" s="305"/>
      <c r="AO456" s="305"/>
      <c r="AP456" s="305"/>
      <c r="AQ456" s="305"/>
      <c r="AR456" s="305"/>
      <c r="AS456" s="305"/>
      <c r="AT456" s="305"/>
      <c r="AU456" s="305"/>
    </row>
    <row r="457" spans="5:47" customFormat="1" ht="15.6" x14ac:dyDescent="0.3">
      <c r="E457" s="305"/>
      <c r="F457" s="305"/>
      <c r="G457" s="305"/>
      <c r="H457" s="305"/>
      <c r="I457" s="305"/>
      <c r="J457" s="305"/>
      <c r="K457" s="305"/>
      <c r="L457" s="305">
        <v>0</v>
      </c>
      <c r="M457" s="305"/>
      <c r="N457" s="305"/>
      <c r="O457" s="305"/>
      <c r="P457" s="305"/>
      <c r="Q457" s="305"/>
      <c r="R457" s="305"/>
      <c r="S457" s="305"/>
      <c r="T457" s="305"/>
      <c r="U457" s="305"/>
      <c r="V457" s="305"/>
      <c r="W457" s="305"/>
      <c r="X457" s="305"/>
      <c r="Y457" s="305"/>
      <c r="Z457" s="305">
        <v>0</v>
      </c>
      <c r="AA457" s="305"/>
      <c r="AB457" s="305"/>
      <c r="AC457" s="305"/>
      <c r="AD457" s="305"/>
      <c r="AE457" s="305"/>
      <c r="AF457" s="305"/>
      <c r="AG457" s="305"/>
      <c r="AH457" s="305"/>
      <c r="AI457" s="305"/>
      <c r="AJ457" s="305"/>
      <c r="AK457" s="305"/>
      <c r="AL457" s="305"/>
      <c r="AM457" s="305"/>
      <c r="AN457" s="305"/>
      <c r="AO457" s="305"/>
      <c r="AP457" s="305"/>
      <c r="AQ457" s="305"/>
      <c r="AR457" s="305"/>
      <c r="AS457" s="305"/>
      <c r="AT457" s="305"/>
      <c r="AU457" s="305"/>
    </row>
    <row r="458" spans="5:47" customFormat="1" ht="15.6" x14ac:dyDescent="0.3">
      <c r="E458" s="305"/>
      <c r="F458" s="305"/>
      <c r="G458" s="305"/>
      <c r="H458" s="305"/>
      <c r="I458" s="305"/>
      <c r="J458" s="305"/>
      <c r="K458" s="305"/>
      <c r="L458" s="305">
        <v>0</v>
      </c>
      <c r="M458" s="305"/>
      <c r="N458" s="305"/>
      <c r="O458" s="305"/>
      <c r="P458" s="305"/>
      <c r="Q458" s="305"/>
      <c r="R458" s="305"/>
      <c r="S458" s="305"/>
      <c r="T458" s="305"/>
      <c r="U458" s="305"/>
      <c r="V458" s="305"/>
      <c r="W458" s="305"/>
      <c r="X458" s="305"/>
      <c r="Y458" s="305"/>
      <c r="Z458" s="305">
        <v>0</v>
      </c>
      <c r="AA458" s="305"/>
      <c r="AB458" s="305"/>
      <c r="AC458" s="305"/>
      <c r="AD458" s="305"/>
      <c r="AE458" s="305"/>
      <c r="AF458" s="305"/>
      <c r="AG458" s="305"/>
      <c r="AH458" s="305"/>
      <c r="AI458" s="305"/>
      <c r="AJ458" s="305"/>
      <c r="AK458" s="305"/>
      <c r="AL458" s="305"/>
      <c r="AM458" s="305"/>
      <c r="AN458" s="305"/>
      <c r="AO458" s="305"/>
      <c r="AP458" s="305"/>
      <c r="AQ458" s="305"/>
      <c r="AR458" s="305"/>
      <c r="AS458" s="305"/>
      <c r="AT458" s="305"/>
      <c r="AU458" s="305"/>
    </row>
    <row r="459" spans="5:47" customFormat="1" ht="15.6" x14ac:dyDescent="0.3">
      <c r="E459" s="305"/>
      <c r="F459" s="305"/>
      <c r="G459" s="305"/>
      <c r="H459" s="305"/>
      <c r="I459" s="305"/>
      <c r="J459" s="305"/>
      <c r="K459" s="305"/>
      <c r="L459" s="305">
        <v>0</v>
      </c>
      <c r="M459" s="305"/>
      <c r="N459" s="305"/>
      <c r="O459" s="305"/>
      <c r="P459" s="305"/>
      <c r="Q459" s="305"/>
      <c r="R459" s="305"/>
      <c r="S459" s="305"/>
      <c r="T459" s="305"/>
      <c r="U459" s="305"/>
      <c r="V459" s="305"/>
      <c r="W459" s="305"/>
      <c r="X459" s="305"/>
      <c r="Y459" s="305"/>
      <c r="Z459" s="305">
        <v>0</v>
      </c>
      <c r="AA459" s="305"/>
      <c r="AB459" s="305"/>
      <c r="AC459" s="305"/>
      <c r="AD459" s="305"/>
      <c r="AE459" s="305"/>
      <c r="AF459" s="305"/>
      <c r="AG459" s="305"/>
      <c r="AH459" s="305"/>
      <c r="AI459" s="305"/>
      <c r="AJ459" s="305"/>
      <c r="AK459" s="305"/>
      <c r="AL459" s="305"/>
      <c r="AM459" s="305"/>
      <c r="AN459" s="305"/>
      <c r="AO459" s="305"/>
      <c r="AP459" s="305"/>
      <c r="AQ459" s="305"/>
      <c r="AR459" s="305"/>
      <c r="AS459" s="305"/>
      <c r="AT459" s="305"/>
      <c r="AU459" s="305"/>
    </row>
    <row r="460" spans="5:47" customFormat="1" ht="15.6" x14ac:dyDescent="0.3">
      <c r="E460" s="305"/>
      <c r="F460" s="305"/>
      <c r="G460" s="305"/>
      <c r="H460" s="305"/>
      <c r="I460" s="305"/>
      <c r="J460" s="305"/>
      <c r="K460" s="305"/>
      <c r="L460" s="305">
        <v>0</v>
      </c>
      <c r="M460" s="305"/>
      <c r="N460" s="305"/>
      <c r="O460" s="305"/>
      <c r="P460" s="305"/>
      <c r="Q460" s="305"/>
      <c r="R460" s="305"/>
      <c r="S460" s="305"/>
      <c r="T460" s="305"/>
      <c r="U460" s="305"/>
      <c r="V460" s="305"/>
      <c r="W460" s="305"/>
      <c r="X460" s="305"/>
      <c r="Y460" s="305"/>
      <c r="Z460" s="305">
        <v>0</v>
      </c>
      <c r="AA460" s="305"/>
      <c r="AB460" s="305"/>
      <c r="AC460" s="305"/>
      <c r="AD460" s="305"/>
      <c r="AE460" s="305"/>
      <c r="AF460" s="305"/>
      <c r="AG460" s="305"/>
      <c r="AH460" s="305"/>
      <c r="AI460" s="305"/>
      <c r="AJ460" s="305"/>
      <c r="AK460" s="305"/>
      <c r="AL460" s="305"/>
      <c r="AM460" s="305"/>
      <c r="AN460" s="305"/>
      <c r="AO460" s="305"/>
      <c r="AP460" s="305"/>
      <c r="AQ460" s="305"/>
      <c r="AR460" s="305"/>
      <c r="AS460" s="305"/>
      <c r="AT460" s="305"/>
      <c r="AU460" s="305"/>
    </row>
    <row r="461" spans="5:47" customFormat="1" ht="15.6" x14ac:dyDescent="0.3">
      <c r="E461" s="305"/>
      <c r="F461" s="305"/>
      <c r="G461" s="305"/>
      <c r="H461" s="305"/>
      <c r="I461" s="305"/>
      <c r="J461" s="305"/>
      <c r="K461" s="305"/>
      <c r="L461" s="305">
        <v>0</v>
      </c>
      <c r="M461" s="305"/>
      <c r="N461" s="305"/>
      <c r="O461" s="305"/>
      <c r="P461" s="305"/>
      <c r="Q461" s="305"/>
      <c r="R461" s="305"/>
      <c r="S461" s="305"/>
      <c r="T461" s="305"/>
      <c r="U461" s="305"/>
      <c r="V461" s="305"/>
      <c r="W461" s="305"/>
      <c r="X461" s="305"/>
      <c r="Y461" s="305"/>
      <c r="Z461" s="305">
        <v>0</v>
      </c>
      <c r="AA461" s="305"/>
      <c r="AB461" s="305"/>
      <c r="AC461" s="305"/>
      <c r="AD461" s="305"/>
      <c r="AE461" s="305"/>
      <c r="AF461" s="305"/>
      <c r="AG461" s="305"/>
      <c r="AH461" s="305"/>
      <c r="AI461" s="305"/>
      <c r="AJ461" s="305"/>
      <c r="AK461" s="305"/>
      <c r="AL461" s="305"/>
      <c r="AM461" s="305"/>
      <c r="AN461" s="305"/>
      <c r="AO461" s="305"/>
      <c r="AP461" s="305"/>
      <c r="AQ461" s="305"/>
      <c r="AR461" s="305"/>
      <c r="AS461" s="305"/>
      <c r="AT461" s="305"/>
      <c r="AU461" s="305"/>
    </row>
    <row r="462" spans="5:47" customFormat="1" ht="15.6" x14ac:dyDescent="0.3">
      <c r="E462" s="305"/>
      <c r="F462" s="305"/>
      <c r="G462" s="305"/>
      <c r="H462" s="305"/>
      <c r="I462" s="305"/>
      <c r="J462" s="305"/>
      <c r="K462" s="305"/>
      <c r="L462" s="305">
        <v>0</v>
      </c>
      <c r="M462" s="305"/>
      <c r="N462" s="305"/>
      <c r="O462" s="305"/>
      <c r="P462" s="305"/>
      <c r="Q462" s="305"/>
      <c r="R462" s="305"/>
      <c r="S462" s="305"/>
      <c r="T462" s="305"/>
      <c r="U462" s="305"/>
      <c r="V462" s="305"/>
      <c r="W462" s="305"/>
      <c r="X462" s="305"/>
      <c r="Y462" s="305"/>
      <c r="Z462" s="305">
        <v>0</v>
      </c>
      <c r="AA462" s="305"/>
      <c r="AB462" s="305"/>
      <c r="AC462" s="305"/>
      <c r="AD462" s="305"/>
      <c r="AE462" s="305"/>
      <c r="AF462" s="305"/>
      <c r="AG462" s="305"/>
      <c r="AH462" s="305"/>
      <c r="AI462" s="305"/>
      <c r="AJ462" s="305"/>
      <c r="AK462" s="305"/>
      <c r="AL462" s="305"/>
      <c r="AM462" s="305"/>
      <c r="AN462" s="305"/>
      <c r="AO462" s="305"/>
      <c r="AP462" s="305"/>
      <c r="AQ462" s="305"/>
      <c r="AR462" s="305"/>
      <c r="AS462" s="305"/>
      <c r="AT462" s="305"/>
      <c r="AU462" s="305"/>
    </row>
    <row r="463" spans="5:47" customFormat="1" ht="15.6" x14ac:dyDescent="0.3">
      <c r="E463" s="305"/>
      <c r="F463" s="305"/>
      <c r="G463" s="305"/>
      <c r="H463" s="305"/>
      <c r="I463" s="305"/>
      <c r="J463" s="305"/>
      <c r="K463" s="305"/>
      <c r="L463" s="305">
        <v>0</v>
      </c>
      <c r="M463" s="305"/>
      <c r="N463" s="305"/>
      <c r="O463" s="305"/>
      <c r="P463" s="305"/>
      <c r="Q463" s="305"/>
      <c r="R463" s="305"/>
      <c r="S463" s="305"/>
      <c r="T463" s="305"/>
      <c r="U463" s="305"/>
      <c r="V463" s="305"/>
      <c r="W463" s="305"/>
      <c r="X463" s="305"/>
      <c r="Y463" s="305"/>
      <c r="Z463" s="305">
        <v>0</v>
      </c>
      <c r="AA463" s="305"/>
      <c r="AB463" s="305"/>
      <c r="AC463" s="305"/>
      <c r="AD463" s="305"/>
      <c r="AE463" s="305"/>
      <c r="AF463" s="305"/>
      <c r="AG463" s="305"/>
      <c r="AH463" s="305"/>
      <c r="AI463" s="305"/>
      <c r="AJ463" s="305"/>
      <c r="AK463" s="305"/>
      <c r="AL463" s="305"/>
      <c r="AM463" s="305"/>
      <c r="AN463" s="305"/>
      <c r="AO463" s="305"/>
      <c r="AP463" s="305"/>
      <c r="AQ463" s="305"/>
      <c r="AR463" s="305"/>
      <c r="AS463" s="305"/>
      <c r="AT463" s="305"/>
      <c r="AU463" s="305"/>
    </row>
    <row r="464" spans="5:47" customFormat="1" ht="15.6" x14ac:dyDescent="0.3">
      <c r="E464" s="305"/>
      <c r="F464" s="305"/>
      <c r="G464" s="305"/>
      <c r="H464" s="305"/>
      <c r="I464" s="305"/>
      <c r="J464" s="305"/>
      <c r="K464" s="305"/>
      <c r="L464" s="305">
        <v>0</v>
      </c>
      <c r="M464" s="305"/>
      <c r="N464" s="305"/>
      <c r="O464" s="305"/>
      <c r="P464" s="305"/>
      <c r="Q464" s="305"/>
      <c r="R464" s="305"/>
      <c r="S464" s="305"/>
      <c r="T464" s="305"/>
      <c r="U464" s="305"/>
      <c r="V464" s="305"/>
      <c r="W464" s="305"/>
      <c r="X464" s="305"/>
      <c r="Y464" s="305"/>
      <c r="Z464" s="305">
        <v>0</v>
      </c>
      <c r="AA464" s="305"/>
      <c r="AB464" s="305"/>
      <c r="AC464" s="305"/>
      <c r="AD464" s="305"/>
      <c r="AE464" s="305"/>
      <c r="AF464" s="305"/>
      <c r="AG464" s="305"/>
      <c r="AH464" s="305"/>
      <c r="AI464" s="305"/>
      <c r="AJ464" s="305"/>
      <c r="AK464" s="305"/>
      <c r="AL464" s="305"/>
      <c r="AM464" s="305"/>
      <c r="AN464" s="305"/>
      <c r="AO464" s="305"/>
      <c r="AP464" s="305"/>
      <c r="AQ464" s="305"/>
      <c r="AR464" s="305"/>
      <c r="AS464" s="305"/>
      <c r="AT464" s="305"/>
      <c r="AU464" s="305"/>
    </row>
    <row r="465" spans="5:47" customFormat="1" ht="15.6" x14ac:dyDescent="0.3">
      <c r="E465" s="305"/>
      <c r="F465" s="305"/>
      <c r="G465" s="305"/>
      <c r="H465" s="305"/>
      <c r="I465" s="305"/>
      <c r="J465" s="305"/>
      <c r="K465" s="305"/>
      <c r="L465" s="305">
        <v>0</v>
      </c>
      <c r="M465" s="305"/>
      <c r="N465" s="305"/>
      <c r="O465" s="305"/>
      <c r="P465" s="305"/>
      <c r="Q465" s="305"/>
      <c r="R465" s="305"/>
      <c r="S465" s="305"/>
      <c r="T465" s="305"/>
      <c r="U465" s="305"/>
      <c r="V465" s="305"/>
      <c r="W465" s="305"/>
      <c r="X465" s="305"/>
      <c r="Y465" s="305"/>
      <c r="Z465" s="305">
        <v>0</v>
      </c>
      <c r="AA465" s="305"/>
      <c r="AB465" s="305"/>
      <c r="AC465" s="305"/>
      <c r="AD465" s="305"/>
      <c r="AE465" s="305"/>
      <c r="AF465" s="305"/>
      <c r="AG465" s="305"/>
      <c r="AH465" s="305"/>
      <c r="AI465" s="305"/>
      <c r="AJ465" s="305"/>
      <c r="AK465" s="305"/>
      <c r="AL465" s="305"/>
      <c r="AM465" s="305"/>
      <c r="AN465" s="305"/>
      <c r="AO465" s="305"/>
      <c r="AP465" s="305"/>
      <c r="AQ465" s="305"/>
      <c r="AR465" s="305"/>
      <c r="AS465" s="305"/>
      <c r="AT465" s="305"/>
      <c r="AU465" s="305"/>
    </row>
    <row r="466" spans="5:47" customFormat="1" ht="15.6" x14ac:dyDescent="0.3">
      <c r="E466" s="305"/>
      <c r="F466" s="305"/>
      <c r="G466" s="305"/>
      <c r="H466" s="305"/>
      <c r="I466" s="305"/>
      <c r="J466" s="305"/>
      <c r="K466" s="305"/>
      <c r="L466" s="305">
        <v>0</v>
      </c>
      <c r="M466" s="305"/>
      <c r="N466" s="305"/>
      <c r="O466" s="305"/>
      <c r="P466" s="305"/>
      <c r="Q466" s="305"/>
      <c r="R466" s="305"/>
      <c r="S466" s="305"/>
      <c r="T466" s="305"/>
      <c r="U466" s="305"/>
      <c r="V466" s="305"/>
      <c r="W466" s="305"/>
      <c r="X466" s="305"/>
      <c r="Y466" s="305"/>
      <c r="Z466" s="305">
        <v>0</v>
      </c>
      <c r="AA466" s="305"/>
      <c r="AB466" s="305"/>
      <c r="AC466" s="305"/>
      <c r="AD466" s="305"/>
      <c r="AE466" s="305"/>
      <c r="AF466" s="305"/>
      <c r="AG466" s="305"/>
      <c r="AH466" s="305"/>
      <c r="AI466" s="305"/>
      <c r="AJ466" s="305"/>
      <c r="AK466" s="305"/>
      <c r="AL466" s="305"/>
      <c r="AM466" s="305"/>
      <c r="AN466" s="305"/>
      <c r="AO466" s="305"/>
      <c r="AP466" s="305"/>
      <c r="AQ466" s="305"/>
      <c r="AR466" s="305"/>
      <c r="AS466" s="305"/>
      <c r="AT466" s="305"/>
      <c r="AU466" s="305"/>
    </row>
    <row r="467" spans="5:47" customFormat="1" ht="15.6" x14ac:dyDescent="0.3">
      <c r="E467" s="305"/>
      <c r="F467" s="305"/>
      <c r="G467" s="305"/>
      <c r="H467" s="305"/>
      <c r="I467" s="305"/>
      <c r="J467" s="305"/>
      <c r="K467" s="305"/>
      <c r="L467" s="305">
        <v>0</v>
      </c>
      <c r="M467" s="305"/>
      <c r="N467" s="305"/>
      <c r="O467" s="305"/>
      <c r="P467" s="305"/>
      <c r="Q467" s="305"/>
      <c r="R467" s="305"/>
      <c r="S467" s="305"/>
      <c r="T467" s="305"/>
      <c r="U467" s="305"/>
      <c r="V467" s="305"/>
      <c r="W467" s="305"/>
      <c r="X467" s="305"/>
      <c r="Y467" s="305"/>
      <c r="Z467" s="305">
        <v>0</v>
      </c>
      <c r="AA467" s="305"/>
      <c r="AB467" s="305"/>
      <c r="AC467" s="305"/>
      <c r="AD467" s="305"/>
      <c r="AE467" s="305"/>
      <c r="AF467" s="305"/>
      <c r="AG467" s="305"/>
      <c r="AH467" s="305"/>
      <c r="AI467" s="305"/>
      <c r="AJ467" s="305"/>
      <c r="AK467" s="305"/>
      <c r="AL467" s="305"/>
      <c r="AM467" s="305"/>
      <c r="AN467" s="305"/>
      <c r="AO467" s="305"/>
      <c r="AP467" s="305"/>
      <c r="AQ467" s="305"/>
      <c r="AR467" s="305"/>
      <c r="AS467" s="305"/>
      <c r="AT467" s="305"/>
      <c r="AU467" s="305"/>
    </row>
    <row r="468" spans="5:47" customFormat="1" ht="15.6" x14ac:dyDescent="0.3">
      <c r="E468" s="305"/>
      <c r="F468" s="305"/>
      <c r="G468" s="305"/>
      <c r="H468" s="305"/>
      <c r="I468" s="305"/>
      <c r="J468" s="305"/>
      <c r="K468" s="305"/>
      <c r="L468" s="305">
        <v>0</v>
      </c>
      <c r="M468" s="305"/>
      <c r="N468" s="305"/>
      <c r="O468" s="305"/>
      <c r="P468" s="305"/>
      <c r="Q468" s="305"/>
      <c r="R468" s="305"/>
      <c r="S468" s="305"/>
      <c r="T468" s="305"/>
      <c r="U468" s="305"/>
      <c r="V468" s="305"/>
      <c r="W468" s="305"/>
      <c r="X468" s="305"/>
      <c r="Y468" s="305"/>
      <c r="Z468" s="305">
        <v>0</v>
      </c>
      <c r="AA468" s="305"/>
      <c r="AB468" s="305"/>
      <c r="AC468" s="305"/>
      <c r="AD468" s="305"/>
      <c r="AE468" s="305"/>
      <c r="AF468" s="305"/>
      <c r="AG468" s="305"/>
      <c r="AH468" s="305"/>
      <c r="AI468" s="305"/>
      <c r="AJ468" s="305"/>
      <c r="AK468" s="305"/>
      <c r="AL468" s="305"/>
      <c r="AM468" s="305"/>
      <c r="AN468" s="305"/>
      <c r="AO468" s="305"/>
      <c r="AP468" s="305"/>
      <c r="AQ468" s="305"/>
      <c r="AR468" s="305"/>
      <c r="AS468" s="305"/>
      <c r="AT468" s="305"/>
      <c r="AU468" s="305"/>
    </row>
    <row r="469" spans="5:47" customFormat="1" ht="15.6" x14ac:dyDescent="0.3">
      <c r="E469" s="305"/>
      <c r="F469" s="305"/>
      <c r="G469" s="305"/>
      <c r="H469" s="305"/>
      <c r="I469" s="305"/>
      <c r="J469" s="305"/>
      <c r="K469" s="305"/>
      <c r="L469" s="305">
        <v>0</v>
      </c>
      <c r="M469" s="305"/>
      <c r="N469" s="305"/>
      <c r="O469" s="305"/>
      <c r="P469" s="305"/>
      <c r="Q469" s="305"/>
      <c r="R469" s="305"/>
      <c r="S469" s="305"/>
      <c r="T469" s="305"/>
      <c r="U469" s="305"/>
      <c r="V469" s="305"/>
      <c r="W469" s="305"/>
      <c r="X469" s="305"/>
      <c r="Y469" s="305"/>
      <c r="Z469" s="305">
        <v>0</v>
      </c>
      <c r="AA469" s="305"/>
      <c r="AB469" s="305"/>
      <c r="AC469" s="305"/>
      <c r="AD469" s="305"/>
      <c r="AE469" s="305"/>
      <c r="AF469" s="305"/>
      <c r="AG469" s="305"/>
      <c r="AH469" s="305"/>
      <c r="AI469" s="305"/>
      <c r="AJ469" s="305"/>
      <c r="AK469" s="305"/>
      <c r="AL469" s="305"/>
      <c r="AM469" s="305"/>
      <c r="AN469" s="305"/>
      <c r="AO469" s="305"/>
      <c r="AP469" s="305"/>
      <c r="AQ469" s="305"/>
      <c r="AR469" s="305"/>
      <c r="AS469" s="305"/>
      <c r="AT469" s="305"/>
      <c r="AU469" s="305"/>
    </row>
    <row r="470" spans="5:47" customFormat="1" ht="15.6" x14ac:dyDescent="0.3">
      <c r="E470" s="305"/>
      <c r="F470" s="305"/>
      <c r="G470" s="305"/>
      <c r="H470" s="305"/>
      <c r="I470" s="305"/>
      <c r="J470" s="305"/>
      <c r="K470" s="305"/>
      <c r="L470" s="305">
        <v>0</v>
      </c>
      <c r="M470" s="305"/>
      <c r="N470" s="305"/>
      <c r="O470" s="305"/>
      <c r="P470" s="305"/>
      <c r="Q470" s="305"/>
      <c r="R470" s="305"/>
      <c r="S470" s="305"/>
      <c r="T470" s="305"/>
      <c r="U470" s="305"/>
      <c r="V470" s="305"/>
      <c r="W470" s="305"/>
      <c r="X470" s="305"/>
      <c r="Y470" s="305"/>
      <c r="Z470" s="305">
        <v>0</v>
      </c>
      <c r="AA470" s="305"/>
      <c r="AB470" s="305"/>
      <c r="AC470" s="305"/>
      <c r="AD470" s="305"/>
      <c r="AE470" s="305"/>
      <c r="AF470" s="305"/>
      <c r="AG470" s="305"/>
      <c r="AH470" s="305"/>
      <c r="AI470" s="305"/>
      <c r="AJ470" s="305"/>
      <c r="AK470" s="305"/>
      <c r="AL470" s="305"/>
      <c r="AM470" s="305"/>
      <c r="AN470" s="305"/>
      <c r="AO470" s="305"/>
      <c r="AP470" s="305"/>
      <c r="AQ470" s="305"/>
      <c r="AR470" s="305"/>
      <c r="AS470" s="305"/>
      <c r="AT470" s="305"/>
      <c r="AU470" s="305"/>
    </row>
    <row r="471" spans="5:47" customFormat="1" ht="15.6" x14ac:dyDescent="0.3">
      <c r="E471" s="305"/>
      <c r="F471" s="305"/>
      <c r="G471" s="305"/>
      <c r="H471" s="305"/>
      <c r="I471" s="305"/>
      <c r="J471" s="305"/>
      <c r="K471" s="305"/>
      <c r="L471" s="305">
        <v>0</v>
      </c>
      <c r="M471" s="305"/>
      <c r="N471" s="305"/>
      <c r="O471" s="305"/>
      <c r="P471" s="305"/>
      <c r="Q471" s="305"/>
      <c r="R471" s="305"/>
      <c r="S471" s="305"/>
      <c r="T471" s="305"/>
      <c r="U471" s="305"/>
      <c r="V471" s="305"/>
      <c r="W471" s="305"/>
      <c r="X471" s="305"/>
      <c r="Y471" s="305"/>
      <c r="Z471" s="305">
        <v>0</v>
      </c>
      <c r="AA471" s="305"/>
      <c r="AB471" s="305"/>
      <c r="AC471" s="305"/>
      <c r="AD471" s="305"/>
      <c r="AE471" s="305"/>
      <c r="AF471" s="305"/>
      <c r="AG471" s="305"/>
      <c r="AH471" s="305"/>
      <c r="AI471" s="305"/>
      <c r="AJ471" s="305"/>
      <c r="AK471" s="305"/>
      <c r="AL471" s="305"/>
      <c r="AM471" s="305"/>
      <c r="AN471" s="305"/>
      <c r="AO471" s="305"/>
      <c r="AP471" s="305"/>
      <c r="AQ471" s="305"/>
      <c r="AR471" s="305"/>
      <c r="AS471" s="305"/>
      <c r="AT471" s="305"/>
      <c r="AU471" s="305"/>
    </row>
    <row r="472" spans="5:47" customFormat="1" ht="15.6" x14ac:dyDescent="0.3">
      <c r="E472" s="305"/>
      <c r="F472" s="305"/>
      <c r="G472" s="305"/>
      <c r="H472" s="305"/>
      <c r="I472" s="305"/>
      <c r="J472" s="305"/>
      <c r="K472" s="305"/>
      <c r="L472" s="305">
        <v>0</v>
      </c>
      <c r="M472" s="305"/>
      <c r="N472" s="305"/>
      <c r="O472" s="305"/>
      <c r="P472" s="305"/>
      <c r="Q472" s="305"/>
      <c r="R472" s="305"/>
      <c r="S472" s="305"/>
      <c r="T472" s="305"/>
      <c r="U472" s="305"/>
      <c r="V472" s="305"/>
      <c r="W472" s="305"/>
      <c r="X472" s="305"/>
      <c r="Y472" s="305"/>
      <c r="Z472" s="305">
        <v>0</v>
      </c>
      <c r="AA472" s="305"/>
      <c r="AB472" s="305"/>
      <c r="AC472" s="305"/>
      <c r="AD472" s="305"/>
      <c r="AE472" s="305"/>
      <c r="AF472" s="305"/>
      <c r="AG472" s="305"/>
      <c r="AH472" s="305"/>
      <c r="AI472" s="305"/>
      <c r="AJ472" s="305"/>
      <c r="AK472" s="305"/>
      <c r="AL472" s="305"/>
      <c r="AM472" s="305"/>
      <c r="AN472" s="305"/>
      <c r="AO472" s="305"/>
      <c r="AP472" s="305"/>
      <c r="AQ472" s="305"/>
      <c r="AR472" s="305"/>
      <c r="AS472" s="305"/>
      <c r="AT472" s="305"/>
      <c r="AU472" s="305"/>
    </row>
    <row r="473" spans="5:47" customFormat="1" ht="15.6" x14ac:dyDescent="0.3">
      <c r="E473" s="305"/>
      <c r="F473" s="305"/>
      <c r="G473" s="305"/>
      <c r="H473" s="305"/>
      <c r="I473" s="305"/>
      <c r="J473" s="305"/>
      <c r="K473" s="305"/>
      <c r="L473" s="305">
        <v>0</v>
      </c>
      <c r="M473" s="305"/>
      <c r="N473" s="305"/>
      <c r="O473" s="305"/>
      <c r="P473" s="305"/>
      <c r="Q473" s="305"/>
      <c r="R473" s="305"/>
      <c r="S473" s="305"/>
      <c r="T473" s="305"/>
      <c r="U473" s="305"/>
      <c r="V473" s="305"/>
      <c r="W473" s="305"/>
      <c r="X473" s="305"/>
      <c r="Y473" s="305"/>
      <c r="Z473" s="305">
        <v>0</v>
      </c>
      <c r="AA473" s="305"/>
      <c r="AB473" s="305"/>
      <c r="AC473" s="305"/>
      <c r="AD473" s="305"/>
      <c r="AE473" s="305"/>
      <c r="AF473" s="305"/>
      <c r="AG473" s="305"/>
      <c r="AH473" s="305"/>
      <c r="AI473" s="305"/>
      <c r="AJ473" s="305"/>
      <c r="AK473" s="305"/>
      <c r="AL473" s="305"/>
      <c r="AM473" s="305"/>
      <c r="AN473" s="305"/>
      <c r="AO473" s="305"/>
      <c r="AP473" s="305"/>
      <c r="AQ473" s="305"/>
      <c r="AR473" s="305"/>
      <c r="AS473" s="305"/>
      <c r="AT473" s="305"/>
      <c r="AU473" s="305"/>
    </row>
    <row r="474" spans="5:47" customFormat="1" ht="15.6" x14ac:dyDescent="0.3">
      <c r="E474" s="305"/>
      <c r="F474" s="305"/>
      <c r="G474" s="305"/>
      <c r="H474" s="305"/>
      <c r="I474" s="305"/>
      <c r="J474" s="305"/>
      <c r="K474" s="305"/>
      <c r="L474" s="305">
        <v>0</v>
      </c>
      <c r="M474" s="305"/>
      <c r="N474" s="305"/>
      <c r="O474" s="305"/>
      <c r="P474" s="305"/>
      <c r="Q474" s="305"/>
      <c r="R474" s="305"/>
      <c r="S474" s="305"/>
      <c r="T474" s="305"/>
      <c r="U474" s="305"/>
      <c r="V474" s="305"/>
      <c r="W474" s="305"/>
      <c r="X474" s="305"/>
      <c r="Y474" s="305"/>
      <c r="Z474" s="305">
        <v>0</v>
      </c>
      <c r="AA474" s="305"/>
      <c r="AB474" s="305"/>
      <c r="AC474" s="305"/>
      <c r="AD474" s="305"/>
      <c r="AE474" s="305"/>
      <c r="AF474" s="305"/>
      <c r="AG474" s="305"/>
      <c r="AH474" s="305"/>
      <c r="AI474" s="305"/>
      <c r="AJ474" s="305"/>
      <c r="AK474" s="305"/>
      <c r="AL474" s="305"/>
      <c r="AM474" s="305"/>
      <c r="AN474" s="305"/>
      <c r="AO474" s="305"/>
      <c r="AP474" s="305"/>
      <c r="AQ474" s="305"/>
      <c r="AR474" s="305"/>
      <c r="AS474" s="305"/>
      <c r="AT474" s="305"/>
      <c r="AU474" s="305"/>
    </row>
    <row r="475" spans="5:47" customFormat="1" ht="15.6" x14ac:dyDescent="0.3">
      <c r="E475" s="305"/>
      <c r="F475" s="305"/>
      <c r="G475" s="305"/>
      <c r="H475" s="305"/>
      <c r="I475" s="305"/>
      <c r="J475" s="305"/>
      <c r="K475" s="305"/>
      <c r="L475" s="305">
        <v>0</v>
      </c>
      <c r="M475" s="305"/>
      <c r="N475" s="305"/>
      <c r="O475" s="305"/>
      <c r="P475" s="305"/>
      <c r="Q475" s="305"/>
      <c r="R475" s="305"/>
      <c r="S475" s="305"/>
      <c r="T475" s="305"/>
      <c r="U475" s="305"/>
      <c r="V475" s="305"/>
      <c r="W475" s="305"/>
      <c r="X475" s="305"/>
      <c r="Y475" s="305"/>
      <c r="Z475" s="305">
        <v>0</v>
      </c>
      <c r="AA475" s="305"/>
      <c r="AB475" s="305"/>
      <c r="AC475" s="305"/>
      <c r="AD475" s="305"/>
      <c r="AE475" s="305"/>
      <c r="AF475" s="305"/>
      <c r="AG475" s="305"/>
      <c r="AH475" s="305"/>
      <c r="AI475" s="305"/>
      <c r="AJ475" s="305"/>
      <c r="AK475" s="305"/>
      <c r="AL475" s="305"/>
      <c r="AM475" s="305"/>
      <c r="AN475" s="305"/>
      <c r="AO475" s="305"/>
      <c r="AP475" s="305"/>
      <c r="AQ475" s="305"/>
      <c r="AR475" s="305"/>
      <c r="AS475" s="305"/>
      <c r="AT475" s="305"/>
      <c r="AU475" s="305"/>
    </row>
    <row r="476" spans="5:47" customFormat="1" ht="15.6" x14ac:dyDescent="0.3">
      <c r="E476" s="306"/>
      <c r="F476" s="306"/>
      <c r="G476" s="305"/>
      <c r="H476" s="305"/>
      <c r="I476" s="305"/>
      <c r="J476" s="305"/>
      <c r="K476" s="305"/>
      <c r="L476" s="305">
        <v>0</v>
      </c>
      <c r="M476" s="305"/>
      <c r="N476" s="305"/>
      <c r="O476" s="305"/>
      <c r="P476" s="305"/>
      <c r="Q476" s="305"/>
      <c r="R476" s="305"/>
      <c r="S476" s="305"/>
      <c r="T476" s="305"/>
      <c r="U476" s="305"/>
      <c r="V476" s="305"/>
      <c r="W476" s="305"/>
      <c r="X476" s="305"/>
      <c r="Y476" s="305"/>
      <c r="Z476" s="305">
        <v>0</v>
      </c>
      <c r="AA476" s="305"/>
      <c r="AB476" s="305"/>
      <c r="AC476" s="305"/>
      <c r="AD476" s="305"/>
      <c r="AE476" s="305"/>
      <c r="AF476" s="305"/>
      <c r="AG476" s="305"/>
      <c r="AH476" s="305"/>
      <c r="AI476" s="305"/>
      <c r="AJ476" s="305"/>
      <c r="AK476" s="305"/>
      <c r="AL476" s="305"/>
      <c r="AM476" s="305"/>
      <c r="AN476" s="305"/>
      <c r="AO476" s="305"/>
      <c r="AP476" s="305"/>
      <c r="AQ476" s="305"/>
      <c r="AR476" s="305"/>
      <c r="AS476" s="305"/>
      <c r="AT476" s="305"/>
      <c r="AU476" s="305"/>
    </row>
    <row r="477" spans="5:47" customFormat="1" ht="15.6" x14ac:dyDescent="0.3">
      <c r="E477" s="305"/>
      <c r="F477" s="305"/>
      <c r="G477" s="305"/>
      <c r="H477" s="305"/>
      <c r="I477" s="305"/>
      <c r="J477" s="305"/>
      <c r="K477" s="305"/>
      <c r="L477" s="305">
        <v>0</v>
      </c>
      <c r="M477" s="305"/>
      <c r="N477" s="305"/>
      <c r="O477" s="305"/>
      <c r="P477" s="305"/>
      <c r="Q477" s="305"/>
      <c r="R477" s="305"/>
      <c r="S477" s="305"/>
      <c r="T477" s="305"/>
      <c r="U477" s="305"/>
      <c r="V477" s="305"/>
      <c r="W477" s="305"/>
      <c r="X477" s="305"/>
      <c r="Y477" s="305"/>
      <c r="Z477" s="305">
        <v>0</v>
      </c>
      <c r="AA477" s="305"/>
      <c r="AB477" s="305"/>
      <c r="AC477" s="305"/>
      <c r="AD477" s="305"/>
      <c r="AE477" s="305"/>
      <c r="AF477" s="305"/>
      <c r="AG477" s="305"/>
      <c r="AH477" s="305"/>
      <c r="AI477" s="305"/>
      <c r="AJ477" s="305"/>
      <c r="AK477" s="305"/>
      <c r="AL477" s="305"/>
      <c r="AM477" s="305"/>
      <c r="AN477" s="305"/>
      <c r="AO477" s="305"/>
      <c r="AP477" s="305"/>
      <c r="AQ477" s="305"/>
      <c r="AR477" s="305"/>
      <c r="AS477" s="305"/>
      <c r="AT477" s="305"/>
      <c r="AU477" s="305"/>
    </row>
    <row r="478" spans="5:47" customFormat="1" ht="15.6" x14ac:dyDescent="0.3">
      <c r="E478" s="305"/>
      <c r="F478" s="305"/>
      <c r="G478" s="305"/>
      <c r="H478" s="305"/>
      <c r="I478" s="305"/>
      <c r="J478" s="305"/>
      <c r="K478" s="305"/>
      <c r="L478" s="305">
        <v>0</v>
      </c>
      <c r="M478" s="305"/>
      <c r="N478" s="305"/>
      <c r="O478" s="305"/>
      <c r="P478" s="305"/>
      <c r="Q478" s="305"/>
      <c r="R478" s="305"/>
      <c r="S478" s="305"/>
      <c r="T478" s="305"/>
      <c r="U478" s="305"/>
      <c r="V478" s="305"/>
      <c r="W478" s="305"/>
      <c r="X478" s="305"/>
      <c r="Y478" s="305"/>
      <c r="Z478" s="305">
        <v>0</v>
      </c>
      <c r="AA478" s="305"/>
      <c r="AB478" s="305"/>
      <c r="AC478" s="305"/>
      <c r="AD478" s="305"/>
      <c r="AE478" s="305"/>
      <c r="AF478" s="305"/>
      <c r="AG478" s="305"/>
      <c r="AH478" s="305"/>
      <c r="AI478" s="305"/>
      <c r="AJ478" s="305"/>
      <c r="AK478" s="305"/>
      <c r="AL478" s="305"/>
      <c r="AM478" s="305"/>
      <c r="AN478" s="305"/>
      <c r="AO478" s="305"/>
      <c r="AP478" s="305"/>
      <c r="AQ478" s="305"/>
      <c r="AR478" s="305"/>
      <c r="AS478" s="305"/>
      <c r="AT478" s="305"/>
      <c r="AU478" s="305"/>
    </row>
    <row r="479" spans="5:47" customFormat="1" ht="15.6" x14ac:dyDescent="0.3">
      <c r="E479" s="305"/>
      <c r="F479" s="305"/>
      <c r="G479" s="305"/>
      <c r="H479" s="305"/>
      <c r="I479" s="305"/>
      <c r="J479" s="305"/>
      <c r="K479" s="305"/>
      <c r="L479" s="305">
        <v>0</v>
      </c>
      <c r="M479" s="305"/>
      <c r="N479" s="305"/>
      <c r="O479" s="305"/>
      <c r="P479" s="305"/>
      <c r="Q479" s="305"/>
      <c r="R479" s="305"/>
      <c r="S479" s="305"/>
      <c r="T479" s="305"/>
      <c r="U479" s="305"/>
      <c r="V479" s="305"/>
      <c r="W479" s="305"/>
      <c r="X479" s="305"/>
      <c r="Y479" s="305"/>
      <c r="Z479" s="305">
        <v>0</v>
      </c>
      <c r="AA479" s="305"/>
      <c r="AB479" s="305"/>
      <c r="AC479" s="305"/>
      <c r="AD479" s="305"/>
      <c r="AE479" s="305"/>
      <c r="AF479" s="305"/>
      <c r="AG479" s="305"/>
      <c r="AH479" s="305"/>
      <c r="AI479" s="305"/>
      <c r="AJ479" s="305"/>
      <c r="AK479" s="305"/>
      <c r="AL479" s="305"/>
      <c r="AM479" s="305"/>
      <c r="AN479" s="305"/>
      <c r="AO479" s="305"/>
      <c r="AP479" s="305"/>
      <c r="AQ479" s="305"/>
      <c r="AR479" s="305"/>
      <c r="AS479" s="305"/>
      <c r="AT479" s="305"/>
      <c r="AU479" s="305"/>
    </row>
    <row r="480" spans="5:47" customFormat="1" ht="15.6" x14ac:dyDescent="0.3">
      <c r="E480" s="305"/>
      <c r="F480" s="305"/>
      <c r="G480" s="305"/>
      <c r="H480" s="305"/>
      <c r="I480" s="305"/>
      <c r="J480" s="305"/>
      <c r="K480" s="305"/>
      <c r="L480" s="305">
        <v>0</v>
      </c>
      <c r="M480" s="305"/>
      <c r="N480" s="305"/>
      <c r="O480" s="305"/>
      <c r="P480" s="305"/>
      <c r="Q480" s="305"/>
      <c r="R480" s="305"/>
      <c r="S480" s="305"/>
      <c r="T480" s="305"/>
      <c r="U480" s="305"/>
      <c r="V480" s="305"/>
      <c r="W480" s="305"/>
      <c r="X480" s="305"/>
      <c r="Y480" s="305"/>
      <c r="Z480" s="305">
        <v>0</v>
      </c>
      <c r="AA480" s="305"/>
      <c r="AB480" s="305"/>
      <c r="AC480" s="305"/>
      <c r="AD480" s="305"/>
      <c r="AE480" s="305"/>
      <c r="AF480" s="305"/>
      <c r="AG480" s="305"/>
      <c r="AH480" s="305"/>
      <c r="AI480" s="305"/>
      <c r="AJ480" s="305"/>
      <c r="AK480" s="305"/>
      <c r="AL480" s="305"/>
      <c r="AM480" s="305"/>
      <c r="AN480" s="305"/>
      <c r="AO480" s="305"/>
      <c r="AP480" s="305"/>
      <c r="AQ480" s="305"/>
      <c r="AR480" s="305"/>
      <c r="AS480" s="305"/>
      <c r="AT480" s="305"/>
      <c r="AU480" s="305"/>
    </row>
    <row r="481" spans="5:47" customFormat="1" ht="15.6" x14ac:dyDescent="0.3">
      <c r="E481" s="305"/>
      <c r="F481" s="305"/>
      <c r="G481" s="305"/>
      <c r="H481" s="305"/>
      <c r="I481" s="305"/>
      <c r="J481" s="305"/>
      <c r="K481" s="305"/>
      <c r="L481" s="305">
        <v>0</v>
      </c>
      <c r="M481" s="305"/>
      <c r="N481" s="305"/>
      <c r="O481" s="305"/>
      <c r="P481" s="305"/>
      <c r="Q481" s="305"/>
      <c r="R481" s="305"/>
      <c r="S481" s="305"/>
      <c r="T481" s="305"/>
      <c r="U481" s="305"/>
      <c r="V481" s="305"/>
      <c r="W481" s="305"/>
      <c r="X481" s="305"/>
      <c r="Y481" s="305"/>
      <c r="Z481" s="305">
        <v>0</v>
      </c>
      <c r="AA481" s="305"/>
      <c r="AB481" s="305"/>
      <c r="AC481" s="305"/>
      <c r="AD481" s="305"/>
      <c r="AE481" s="305"/>
      <c r="AF481" s="305"/>
      <c r="AG481" s="305"/>
      <c r="AH481" s="305"/>
      <c r="AI481" s="305"/>
      <c r="AJ481" s="305"/>
      <c r="AK481" s="305"/>
      <c r="AL481" s="305"/>
      <c r="AM481" s="305"/>
      <c r="AN481" s="305"/>
      <c r="AO481" s="305"/>
      <c r="AP481" s="305"/>
      <c r="AQ481" s="305"/>
      <c r="AR481" s="305"/>
      <c r="AS481" s="305"/>
      <c r="AT481" s="305"/>
      <c r="AU481" s="305"/>
    </row>
    <row r="482" spans="5:47" customFormat="1" ht="15.6" x14ac:dyDescent="0.3">
      <c r="E482" s="305"/>
      <c r="F482" s="305"/>
      <c r="G482" s="305"/>
      <c r="H482" s="305"/>
      <c r="I482" s="305"/>
      <c r="J482" s="305"/>
      <c r="K482" s="305"/>
      <c r="L482" s="305">
        <v>0</v>
      </c>
      <c r="M482" s="305"/>
      <c r="N482" s="305"/>
      <c r="O482" s="305"/>
      <c r="P482" s="305"/>
      <c r="Q482" s="305"/>
      <c r="R482" s="305"/>
      <c r="S482" s="305"/>
      <c r="T482" s="305"/>
      <c r="U482" s="305"/>
      <c r="V482" s="305"/>
      <c r="W482" s="305"/>
      <c r="X482" s="305"/>
      <c r="Y482" s="305"/>
      <c r="Z482" s="305">
        <v>0</v>
      </c>
      <c r="AA482" s="305"/>
      <c r="AB482" s="305"/>
      <c r="AC482" s="305"/>
      <c r="AD482" s="305"/>
      <c r="AE482" s="305"/>
      <c r="AF482" s="305"/>
      <c r="AG482" s="305"/>
      <c r="AH482" s="305"/>
      <c r="AI482" s="305"/>
      <c r="AJ482" s="305"/>
      <c r="AK482" s="305"/>
      <c r="AL482" s="305"/>
      <c r="AM482" s="305"/>
      <c r="AN482" s="305"/>
      <c r="AO482" s="305"/>
      <c r="AP482" s="305"/>
      <c r="AQ482" s="305"/>
      <c r="AR482" s="305"/>
      <c r="AS482" s="305"/>
      <c r="AT482" s="305"/>
      <c r="AU482" s="305"/>
    </row>
    <row r="483" spans="5:47" customFormat="1" ht="15.6" x14ac:dyDescent="0.3">
      <c r="E483" s="305"/>
      <c r="F483" s="305"/>
      <c r="G483" s="305"/>
      <c r="H483" s="305"/>
      <c r="I483" s="305"/>
      <c r="J483" s="305"/>
      <c r="K483" s="305"/>
      <c r="L483" s="305">
        <v>0</v>
      </c>
      <c r="M483" s="305"/>
      <c r="N483" s="305"/>
      <c r="O483" s="305"/>
      <c r="P483" s="305"/>
      <c r="Q483" s="305"/>
      <c r="R483" s="305"/>
      <c r="S483" s="305"/>
      <c r="T483" s="305"/>
      <c r="U483" s="305"/>
      <c r="V483" s="305"/>
      <c r="W483" s="305"/>
      <c r="X483" s="305"/>
      <c r="Y483" s="305"/>
      <c r="Z483" s="305">
        <v>0</v>
      </c>
      <c r="AA483" s="305"/>
      <c r="AB483" s="305"/>
      <c r="AC483" s="305"/>
      <c r="AD483" s="305"/>
      <c r="AE483" s="305"/>
      <c r="AF483" s="305"/>
      <c r="AG483" s="305"/>
      <c r="AH483" s="305"/>
      <c r="AI483" s="305"/>
      <c r="AJ483" s="305"/>
      <c r="AK483" s="305"/>
      <c r="AL483" s="305"/>
      <c r="AM483" s="305"/>
      <c r="AN483" s="305"/>
      <c r="AO483" s="305"/>
      <c r="AP483" s="305"/>
      <c r="AQ483" s="305"/>
      <c r="AR483" s="305"/>
      <c r="AS483" s="305"/>
      <c r="AT483" s="305"/>
      <c r="AU483" s="305"/>
    </row>
    <row r="484" spans="5:47" customFormat="1" ht="15.6" x14ac:dyDescent="0.3">
      <c r="E484" s="305"/>
      <c r="F484" s="305"/>
      <c r="G484" s="305"/>
      <c r="H484" s="305"/>
      <c r="I484" s="305"/>
      <c r="J484" s="305"/>
      <c r="K484" s="305"/>
      <c r="L484" s="305">
        <v>0</v>
      </c>
      <c r="M484" s="305"/>
      <c r="N484" s="305"/>
      <c r="O484" s="305"/>
      <c r="P484" s="305"/>
      <c r="Q484" s="305"/>
      <c r="R484" s="305"/>
      <c r="S484" s="305"/>
      <c r="T484" s="305"/>
      <c r="U484" s="305"/>
      <c r="V484" s="305"/>
      <c r="W484" s="305"/>
      <c r="X484" s="305"/>
      <c r="Y484" s="305"/>
      <c r="Z484" s="305">
        <v>0</v>
      </c>
      <c r="AA484" s="305"/>
      <c r="AB484" s="305"/>
      <c r="AC484" s="305"/>
      <c r="AD484" s="305"/>
      <c r="AE484" s="305"/>
      <c r="AF484" s="305"/>
      <c r="AG484" s="305"/>
      <c r="AH484" s="305"/>
      <c r="AI484" s="305"/>
      <c r="AJ484" s="305"/>
      <c r="AK484" s="305"/>
      <c r="AL484" s="305"/>
      <c r="AM484" s="305"/>
      <c r="AN484" s="305"/>
      <c r="AO484" s="305"/>
      <c r="AP484" s="305"/>
      <c r="AQ484" s="305"/>
      <c r="AR484" s="305"/>
      <c r="AS484" s="305"/>
      <c r="AT484" s="305"/>
      <c r="AU484" s="305"/>
    </row>
    <row r="485" spans="5:47" customFormat="1" ht="15.6" x14ac:dyDescent="0.3">
      <c r="E485" s="305"/>
      <c r="F485" s="305"/>
      <c r="G485" s="305"/>
      <c r="H485" s="305"/>
      <c r="I485" s="305"/>
      <c r="J485" s="305"/>
      <c r="K485" s="305"/>
      <c r="L485" s="305">
        <v>0</v>
      </c>
      <c r="M485" s="305"/>
      <c r="N485" s="305"/>
      <c r="O485" s="305"/>
      <c r="P485" s="305"/>
      <c r="Q485" s="305"/>
      <c r="R485" s="305"/>
      <c r="S485" s="305"/>
      <c r="T485" s="305"/>
      <c r="U485" s="305"/>
      <c r="V485" s="305"/>
      <c r="W485" s="305"/>
      <c r="X485" s="305"/>
      <c r="Y485" s="305"/>
      <c r="Z485" s="305">
        <v>0</v>
      </c>
      <c r="AA485" s="305"/>
      <c r="AB485" s="305"/>
      <c r="AC485" s="305"/>
      <c r="AD485" s="305"/>
      <c r="AE485" s="305"/>
      <c r="AF485" s="305"/>
      <c r="AG485" s="305"/>
      <c r="AH485" s="305"/>
      <c r="AI485" s="305"/>
      <c r="AJ485" s="305"/>
      <c r="AK485" s="305"/>
      <c r="AL485" s="305"/>
      <c r="AM485" s="305"/>
      <c r="AN485" s="305"/>
      <c r="AO485" s="305"/>
      <c r="AP485" s="305"/>
      <c r="AQ485" s="305"/>
      <c r="AR485" s="305"/>
      <c r="AS485" s="305"/>
      <c r="AT485" s="305"/>
      <c r="AU485" s="305"/>
    </row>
    <row r="486" spans="5:47" customFormat="1" ht="15.6" x14ac:dyDescent="0.3">
      <c r="E486" s="305"/>
      <c r="F486" s="305"/>
      <c r="G486" s="305"/>
      <c r="H486" s="305"/>
      <c r="I486" s="305"/>
      <c r="J486" s="305"/>
      <c r="K486" s="305"/>
      <c r="L486" s="305">
        <v>0</v>
      </c>
      <c r="M486" s="305"/>
      <c r="N486" s="305"/>
      <c r="O486" s="305"/>
      <c r="P486" s="305"/>
      <c r="Q486" s="305"/>
      <c r="R486" s="305"/>
      <c r="S486" s="305"/>
      <c r="T486" s="305"/>
      <c r="U486" s="305"/>
      <c r="V486" s="305"/>
      <c r="W486" s="305"/>
      <c r="X486" s="305"/>
      <c r="Y486" s="305"/>
      <c r="Z486" s="305">
        <v>0</v>
      </c>
      <c r="AA486" s="305"/>
      <c r="AB486" s="305"/>
      <c r="AC486" s="305"/>
      <c r="AD486" s="305"/>
      <c r="AE486" s="305"/>
      <c r="AF486" s="305"/>
      <c r="AG486" s="305"/>
      <c r="AH486" s="305"/>
      <c r="AI486" s="305"/>
      <c r="AJ486" s="305"/>
      <c r="AK486" s="305"/>
      <c r="AL486" s="305"/>
      <c r="AM486" s="305"/>
      <c r="AN486" s="305"/>
      <c r="AO486" s="305"/>
      <c r="AP486" s="305"/>
      <c r="AQ486" s="305"/>
      <c r="AR486" s="305"/>
      <c r="AS486" s="305"/>
      <c r="AT486" s="305"/>
      <c r="AU486" s="305"/>
    </row>
    <row r="487" spans="5:47" customFormat="1" ht="15.6" x14ac:dyDescent="0.3">
      <c r="E487" s="305"/>
      <c r="F487" s="305"/>
      <c r="G487" s="305"/>
      <c r="H487" s="305"/>
      <c r="I487" s="305"/>
      <c r="J487" s="305"/>
      <c r="K487" s="305"/>
      <c r="L487" s="305">
        <v>0</v>
      </c>
      <c r="M487" s="305"/>
      <c r="N487" s="305"/>
      <c r="O487" s="305"/>
      <c r="P487" s="305"/>
      <c r="Q487" s="305"/>
      <c r="R487" s="305"/>
      <c r="S487" s="305"/>
      <c r="T487" s="305"/>
      <c r="U487" s="305"/>
      <c r="V487" s="305"/>
      <c r="W487" s="305"/>
      <c r="X487" s="305"/>
      <c r="Y487" s="305"/>
      <c r="Z487" s="305">
        <v>0</v>
      </c>
      <c r="AA487" s="305"/>
      <c r="AB487" s="305"/>
      <c r="AC487" s="305"/>
      <c r="AD487" s="305"/>
      <c r="AE487" s="305"/>
      <c r="AF487" s="305"/>
      <c r="AG487" s="305"/>
      <c r="AH487" s="305"/>
      <c r="AI487" s="305"/>
      <c r="AJ487" s="305"/>
      <c r="AK487" s="305"/>
      <c r="AL487" s="305"/>
      <c r="AM487" s="305"/>
      <c r="AN487" s="305"/>
      <c r="AO487" s="305"/>
      <c r="AP487" s="305"/>
      <c r="AQ487" s="305"/>
      <c r="AR487" s="305"/>
      <c r="AS487" s="305"/>
      <c r="AT487" s="305"/>
      <c r="AU487" s="305"/>
    </row>
    <row r="488" spans="5:47" customFormat="1" ht="15.6" x14ac:dyDescent="0.3">
      <c r="E488" s="305"/>
      <c r="F488" s="305"/>
      <c r="G488" s="305"/>
      <c r="H488" s="305"/>
      <c r="I488" s="305"/>
      <c r="J488" s="305"/>
      <c r="K488" s="305"/>
      <c r="L488" s="305">
        <v>0</v>
      </c>
      <c r="M488" s="305"/>
      <c r="N488" s="305"/>
      <c r="O488" s="305"/>
      <c r="P488" s="305"/>
      <c r="Q488" s="305"/>
      <c r="R488" s="305"/>
      <c r="S488" s="305"/>
      <c r="T488" s="305"/>
      <c r="U488" s="305"/>
      <c r="V488" s="305"/>
      <c r="W488" s="305"/>
      <c r="X488" s="305"/>
      <c r="Y488" s="305"/>
      <c r="Z488" s="305">
        <v>0</v>
      </c>
      <c r="AA488" s="305"/>
      <c r="AB488" s="305"/>
      <c r="AC488" s="305"/>
      <c r="AD488" s="305"/>
      <c r="AE488" s="305"/>
      <c r="AF488" s="305"/>
      <c r="AG488" s="305"/>
      <c r="AH488" s="305"/>
      <c r="AI488" s="305"/>
      <c r="AJ488" s="305"/>
      <c r="AK488" s="305"/>
      <c r="AL488" s="305"/>
      <c r="AM488" s="305"/>
      <c r="AN488" s="305"/>
      <c r="AO488" s="305"/>
      <c r="AP488" s="305"/>
      <c r="AQ488" s="305"/>
      <c r="AR488" s="305"/>
      <c r="AS488" s="305"/>
      <c r="AT488" s="305"/>
      <c r="AU488" s="305"/>
    </row>
    <row r="489" spans="5:47" customFormat="1" ht="15.6" x14ac:dyDescent="0.3">
      <c r="E489" s="305"/>
      <c r="F489" s="305"/>
      <c r="G489" s="305"/>
      <c r="H489" s="305"/>
      <c r="I489" s="305"/>
      <c r="J489" s="305"/>
      <c r="K489" s="305"/>
      <c r="L489" s="305">
        <v>0</v>
      </c>
      <c r="M489" s="305"/>
      <c r="N489" s="305"/>
      <c r="O489" s="305"/>
      <c r="P489" s="305"/>
      <c r="Q489" s="305"/>
      <c r="R489" s="305"/>
      <c r="S489" s="305"/>
      <c r="T489" s="305"/>
      <c r="U489" s="305"/>
      <c r="V489" s="305"/>
      <c r="W489" s="305"/>
      <c r="X489" s="305"/>
      <c r="Y489" s="305"/>
      <c r="Z489" s="305">
        <v>0</v>
      </c>
      <c r="AA489" s="305"/>
      <c r="AB489" s="305"/>
      <c r="AC489" s="305"/>
      <c r="AD489" s="305"/>
      <c r="AE489" s="305"/>
      <c r="AF489" s="305"/>
      <c r="AG489" s="305"/>
      <c r="AH489" s="305"/>
      <c r="AI489" s="305"/>
      <c r="AJ489" s="305"/>
      <c r="AK489" s="305"/>
      <c r="AL489" s="305"/>
      <c r="AM489" s="305"/>
      <c r="AN489" s="305"/>
      <c r="AO489" s="305"/>
      <c r="AP489" s="305"/>
      <c r="AQ489" s="305"/>
      <c r="AR489" s="305"/>
      <c r="AS489" s="305"/>
      <c r="AT489" s="305"/>
      <c r="AU489" s="305"/>
    </row>
    <row r="490" spans="5:47" customFormat="1" ht="15.6" x14ac:dyDescent="0.3">
      <c r="E490" s="306"/>
      <c r="F490" s="306"/>
      <c r="G490" s="305"/>
      <c r="H490" s="305"/>
      <c r="I490" s="305"/>
      <c r="J490" s="305"/>
      <c r="K490" s="305"/>
      <c r="L490" s="305">
        <v>0</v>
      </c>
      <c r="M490" s="305"/>
      <c r="N490" s="305"/>
      <c r="O490" s="305"/>
      <c r="P490" s="305"/>
      <c r="Q490" s="305"/>
      <c r="R490" s="305"/>
      <c r="S490" s="305"/>
      <c r="T490" s="305"/>
      <c r="U490" s="305"/>
      <c r="V490" s="305"/>
      <c r="W490" s="305"/>
      <c r="X490" s="305"/>
      <c r="Y490" s="305"/>
      <c r="Z490" s="305">
        <v>0</v>
      </c>
      <c r="AA490" s="305"/>
      <c r="AB490" s="305"/>
      <c r="AC490" s="305"/>
      <c r="AD490" s="305"/>
      <c r="AE490" s="305"/>
      <c r="AF490" s="305"/>
      <c r="AG490" s="305"/>
      <c r="AH490" s="305"/>
      <c r="AI490" s="305"/>
      <c r="AJ490" s="305"/>
      <c r="AK490" s="305"/>
      <c r="AL490" s="305"/>
      <c r="AM490" s="305"/>
      <c r="AN490" s="305"/>
      <c r="AO490" s="305"/>
      <c r="AP490" s="305"/>
      <c r="AQ490" s="305"/>
      <c r="AR490" s="305"/>
      <c r="AS490" s="305"/>
      <c r="AT490" s="305"/>
      <c r="AU490" s="305"/>
    </row>
    <row r="491" spans="5:47" customFormat="1" ht="15.6" x14ac:dyDescent="0.3">
      <c r="E491" s="306"/>
      <c r="F491" s="306"/>
      <c r="G491" s="305"/>
      <c r="H491" s="305"/>
      <c r="I491" s="305"/>
      <c r="J491" s="305"/>
      <c r="K491" s="305"/>
      <c r="L491" s="305">
        <v>0</v>
      </c>
      <c r="M491" s="305"/>
      <c r="N491" s="305"/>
      <c r="O491" s="305"/>
      <c r="P491" s="305"/>
      <c r="Q491" s="305"/>
      <c r="R491" s="305"/>
      <c r="S491" s="305"/>
      <c r="T491" s="305"/>
      <c r="U491" s="305"/>
      <c r="V491" s="305"/>
      <c r="W491" s="305"/>
      <c r="X491" s="305"/>
      <c r="Y491" s="305"/>
      <c r="Z491" s="305">
        <v>0</v>
      </c>
      <c r="AA491" s="305"/>
      <c r="AB491" s="305"/>
      <c r="AC491" s="305"/>
      <c r="AD491" s="305"/>
      <c r="AE491" s="305"/>
      <c r="AF491" s="305"/>
      <c r="AG491" s="305"/>
      <c r="AH491" s="305"/>
      <c r="AI491" s="305"/>
      <c r="AJ491" s="305"/>
      <c r="AK491" s="305"/>
      <c r="AL491" s="305"/>
      <c r="AM491" s="305"/>
      <c r="AN491" s="305"/>
      <c r="AO491" s="305"/>
      <c r="AP491" s="305"/>
      <c r="AQ491" s="305"/>
      <c r="AR491" s="305"/>
      <c r="AS491" s="305"/>
      <c r="AT491" s="305"/>
      <c r="AU491" s="305"/>
    </row>
    <row r="492" spans="5:47" customFormat="1" ht="15.6" x14ac:dyDescent="0.3">
      <c r="E492" s="306"/>
      <c r="F492" s="306"/>
      <c r="G492" s="305"/>
      <c r="H492" s="305"/>
      <c r="I492" s="305"/>
      <c r="J492" s="305"/>
      <c r="K492" s="305"/>
      <c r="L492" s="305">
        <v>0</v>
      </c>
      <c r="M492" s="305"/>
      <c r="N492" s="305"/>
      <c r="O492" s="305"/>
      <c r="P492" s="305"/>
      <c r="Q492" s="305"/>
      <c r="R492" s="305"/>
      <c r="S492" s="305"/>
      <c r="T492" s="305"/>
      <c r="U492" s="305"/>
      <c r="V492" s="305"/>
      <c r="W492" s="305"/>
      <c r="X492" s="305"/>
      <c r="Y492" s="305"/>
      <c r="Z492" s="305">
        <v>0</v>
      </c>
      <c r="AA492" s="305"/>
      <c r="AB492" s="305"/>
      <c r="AC492" s="305"/>
      <c r="AD492" s="305"/>
      <c r="AE492" s="305"/>
      <c r="AF492" s="305"/>
      <c r="AG492" s="305"/>
      <c r="AH492" s="305"/>
      <c r="AI492" s="305"/>
      <c r="AJ492" s="305"/>
      <c r="AK492" s="305"/>
      <c r="AL492" s="305"/>
      <c r="AM492" s="305"/>
      <c r="AN492" s="305"/>
      <c r="AO492" s="305"/>
      <c r="AP492" s="305"/>
      <c r="AQ492" s="305"/>
      <c r="AR492" s="305"/>
      <c r="AS492" s="305"/>
      <c r="AT492" s="305"/>
      <c r="AU492" s="305"/>
    </row>
    <row r="493" spans="5:47" customFormat="1" ht="15.6" x14ac:dyDescent="0.3">
      <c r="E493" s="306"/>
      <c r="F493" s="306"/>
      <c r="G493" s="305"/>
      <c r="H493" s="305"/>
      <c r="I493" s="305"/>
      <c r="J493" s="305"/>
      <c r="K493" s="305"/>
      <c r="L493" s="305">
        <v>0</v>
      </c>
      <c r="M493" s="305"/>
      <c r="N493" s="305"/>
      <c r="O493" s="305"/>
      <c r="P493" s="305"/>
      <c r="Q493" s="305"/>
      <c r="R493" s="305"/>
      <c r="S493" s="305"/>
      <c r="T493" s="305"/>
      <c r="U493" s="305"/>
      <c r="V493" s="305"/>
      <c r="W493" s="305"/>
      <c r="X493" s="305"/>
      <c r="Y493" s="305"/>
      <c r="Z493" s="305">
        <v>0</v>
      </c>
      <c r="AA493" s="305"/>
      <c r="AB493" s="305"/>
      <c r="AC493" s="305"/>
      <c r="AD493" s="305"/>
      <c r="AE493" s="305"/>
      <c r="AF493" s="305"/>
      <c r="AG493" s="305"/>
      <c r="AH493" s="305"/>
      <c r="AI493" s="305"/>
      <c r="AJ493" s="305"/>
      <c r="AK493" s="305"/>
      <c r="AL493" s="305"/>
      <c r="AM493" s="305"/>
      <c r="AN493" s="305"/>
      <c r="AO493" s="305"/>
      <c r="AP493" s="305"/>
      <c r="AQ493" s="305"/>
      <c r="AR493" s="305"/>
      <c r="AS493" s="305"/>
      <c r="AT493" s="305"/>
      <c r="AU493" s="305"/>
    </row>
    <row r="494" spans="5:47" customFormat="1" ht="15.6" x14ac:dyDescent="0.3">
      <c r="E494" s="306"/>
      <c r="F494" s="306"/>
      <c r="G494" s="305"/>
      <c r="H494" s="305"/>
      <c r="I494" s="305"/>
      <c r="J494" s="305"/>
      <c r="K494" s="305"/>
      <c r="L494" s="305">
        <v>0</v>
      </c>
      <c r="M494" s="305"/>
      <c r="N494" s="305"/>
      <c r="O494" s="305"/>
      <c r="P494" s="305"/>
      <c r="Q494" s="305"/>
      <c r="R494" s="305"/>
      <c r="S494" s="305"/>
      <c r="T494" s="305"/>
      <c r="U494" s="305"/>
      <c r="V494" s="305"/>
      <c r="W494" s="305"/>
      <c r="X494" s="305"/>
      <c r="Y494" s="305"/>
      <c r="Z494" s="305">
        <v>0</v>
      </c>
      <c r="AA494" s="305"/>
      <c r="AB494" s="305"/>
      <c r="AC494" s="305"/>
      <c r="AD494" s="305"/>
      <c r="AE494" s="305"/>
      <c r="AF494" s="305"/>
      <c r="AG494" s="305"/>
      <c r="AH494" s="305"/>
      <c r="AI494" s="305"/>
      <c r="AJ494" s="305"/>
      <c r="AK494" s="305"/>
      <c r="AL494" s="305"/>
      <c r="AM494" s="305"/>
      <c r="AN494" s="305"/>
      <c r="AO494" s="305"/>
      <c r="AP494" s="305"/>
      <c r="AQ494" s="305"/>
      <c r="AR494" s="305"/>
      <c r="AS494" s="305"/>
      <c r="AT494" s="305"/>
      <c r="AU494" s="305"/>
    </row>
    <row r="495" spans="5:47" customFormat="1" ht="15.6" x14ac:dyDescent="0.3">
      <c r="E495" s="306"/>
      <c r="F495" s="306"/>
      <c r="G495" s="305"/>
      <c r="H495" s="305"/>
      <c r="I495" s="305"/>
      <c r="J495" s="305"/>
      <c r="K495" s="305"/>
      <c r="L495" s="305">
        <v>0</v>
      </c>
      <c r="M495" s="305"/>
      <c r="N495" s="305"/>
      <c r="O495" s="305"/>
      <c r="P495" s="305"/>
      <c r="Q495" s="305"/>
      <c r="R495" s="305"/>
      <c r="S495" s="305"/>
      <c r="T495" s="305"/>
      <c r="U495" s="305"/>
      <c r="V495" s="305"/>
      <c r="W495" s="305"/>
      <c r="X495" s="305"/>
      <c r="Y495" s="305"/>
      <c r="Z495" s="305">
        <v>0</v>
      </c>
      <c r="AA495" s="305"/>
      <c r="AB495" s="305"/>
      <c r="AC495" s="305"/>
      <c r="AD495" s="305"/>
      <c r="AE495" s="305"/>
      <c r="AF495" s="305"/>
      <c r="AG495" s="305"/>
      <c r="AH495" s="305"/>
      <c r="AI495" s="305"/>
      <c r="AJ495" s="305"/>
      <c r="AK495" s="305"/>
      <c r="AL495" s="305"/>
      <c r="AM495" s="305"/>
      <c r="AN495" s="305"/>
      <c r="AO495" s="305"/>
      <c r="AP495" s="305"/>
      <c r="AQ495" s="305"/>
      <c r="AR495" s="305"/>
      <c r="AS495" s="305"/>
      <c r="AT495" s="305"/>
      <c r="AU495" s="305"/>
    </row>
    <row r="496" spans="5:47" customFormat="1" ht="15.6" x14ac:dyDescent="0.3">
      <c r="E496" s="306"/>
      <c r="F496" s="306"/>
      <c r="G496" s="305"/>
      <c r="H496" s="305"/>
      <c r="I496" s="305"/>
      <c r="J496" s="305"/>
      <c r="K496" s="305"/>
      <c r="L496" s="305">
        <v>0</v>
      </c>
      <c r="M496" s="305"/>
      <c r="N496" s="305"/>
      <c r="O496" s="305"/>
      <c r="P496" s="305"/>
      <c r="Q496" s="305"/>
      <c r="R496" s="305"/>
      <c r="S496" s="305"/>
      <c r="T496" s="305"/>
      <c r="U496" s="305"/>
      <c r="V496" s="305"/>
      <c r="W496" s="305"/>
      <c r="X496" s="305"/>
      <c r="Y496" s="305"/>
      <c r="Z496" s="305">
        <v>0</v>
      </c>
      <c r="AA496" s="305"/>
      <c r="AB496" s="305"/>
      <c r="AC496" s="305"/>
      <c r="AD496" s="305"/>
      <c r="AE496" s="305"/>
      <c r="AF496" s="305"/>
      <c r="AG496" s="305"/>
      <c r="AH496" s="305"/>
      <c r="AI496" s="305"/>
      <c r="AJ496" s="305"/>
      <c r="AK496" s="305"/>
      <c r="AL496" s="305"/>
      <c r="AM496" s="305"/>
      <c r="AN496" s="305"/>
      <c r="AO496" s="305"/>
      <c r="AP496" s="305"/>
      <c r="AQ496" s="305"/>
      <c r="AR496" s="305"/>
      <c r="AS496" s="305"/>
      <c r="AT496" s="305"/>
      <c r="AU496" s="305"/>
    </row>
    <row r="497" spans="5:47" customFormat="1" ht="15.6" x14ac:dyDescent="0.3">
      <c r="E497" s="306"/>
      <c r="F497" s="306"/>
      <c r="G497" s="305"/>
      <c r="H497" s="305"/>
      <c r="I497" s="305"/>
      <c r="J497" s="305"/>
      <c r="K497" s="305"/>
      <c r="L497" s="305">
        <v>0</v>
      </c>
      <c r="M497" s="305"/>
      <c r="N497" s="305"/>
      <c r="O497" s="305"/>
      <c r="P497" s="305"/>
      <c r="Q497" s="305"/>
      <c r="R497" s="305"/>
      <c r="S497" s="305"/>
      <c r="T497" s="305"/>
      <c r="U497" s="305"/>
      <c r="V497" s="305"/>
      <c r="W497" s="305"/>
      <c r="X497" s="305"/>
      <c r="Y497" s="305"/>
      <c r="Z497" s="305">
        <v>0</v>
      </c>
      <c r="AA497" s="305"/>
      <c r="AB497" s="305"/>
      <c r="AC497" s="305"/>
      <c r="AD497" s="305"/>
      <c r="AE497" s="305"/>
      <c r="AF497" s="305"/>
      <c r="AG497" s="305"/>
      <c r="AH497" s="305"/>
      <c r="AI497" s="305"/>
      <c r="AJ497" s="305"/>
      <c r="AK497" s="305"/>
      <c r="AL497" s="305"/>
      <c r="AM497" s="305"/>
      <c r="AN497" s="305"/>
      <c r="AO497" s="305"/>
      <c r="AP497" s="305"/>
      <c r="AQ497" s="305"/>
      <c r="AR497" s="305"/>
      <c r="AS497" s="305"/>
      <c r="AT497" s="305"/>
      <c r="AU497" s="305"/>
    </row>
    <row r="498" spans="5:47" customFormat="1" ht="15.6" x14ac:dyDescent="0.3">
      <c r="E498" s="305"/>
      <c r="F498" s="305"/>
      <c r="G498" s="305"/>
      <c r="H498" s="305"/>
      <c r="I498" s="305"/>
      <c r="J498" s="305"/>
      <c r="K498" s="305"/>
      <c r="L498" s="305">
        <v>0</v>
      </c>
      <c r="M498" s="305"/>
      <c r="N498" s="305"/>
      <c r="O498" s="305"/>
      <c r="P498" s="305"/>
      <c r="Q498" s="305"/>
      <c r="R498" s="305"/>
      <c r="S498" s="305"/>
      <c r="T498" s="305"/>
      <c r="U498" s="305"/>
      <c r="V498" s="305"/>
      <c r="W498" s="305"/>
      <c r="X498" s="305"/>
      <c r="Y498" s="305"/>
      <c r="Z498" s="305">
        <v>0</v>
      </c>
      <c r="AA498" s="305"/>
      <c r="AB498" s="305"/>
      <c r="AC498" s="305"/>
      <c r="AD498" s="305"/>
      <c r="AE498" s="305"/>
      <c r="AF498" s="305"/>
      <c r="AG498" s="305"/>
      <c r="AH498" s="305"/>
      <c r="AI498" s="305"/>
      <c r="AJ498" s="305"/>
      <c r="AK498" s="305"/>
      <c r="AL498" s="305"/>
      <c r="AM498" s="305"/>
      <c r="AN498" s="305"/>
      <c r="AO498" s="305"/>
      <c r="AP498" s="305"/>
      <c r="AQ498" s="305"/>
      <c r="AR498" s="305"/>
      <c r="AS498" s="305"/>
      <c r="AT498" s="305"/>
      <c r="AU498" s="305"/>
    </row>
    <row r="499" spans="5:47" customFormat="1" ht="15.6" x14ac:dyDescent="0.3">
      <c r="E499" s="305"/>
      <c r="F499" s="305"/>
      <c r="G499" s="305"/>
      <c r="H499" s="305"/>
      <c r="I499" s="305"/>
      <c r="J499" s="305"/>
      <c r="K499" s="305"/>
      <c r="L499" s="305">
        <v>0</v>
      </c>
      <c r="M499" s="305"/>
      <c r="N499" s="305"/>
      <c r="O499" s="305"/>
      <c r="P499" s="305"/>
      <c r="Q499" s="305"/>
      <c r="R499" s="305"/>
      <c r="S499" s="305"/>
      <c r="T499" s="305"/>
      <c r="U499" s="305"/>
      <c r="V499" s="305"/>
      <c r="W499" s="305"/>
      <c r="X499" s="305"/>
      <c r="Y499" s="305"/>
      <c r="Z499" s="305">
        <v>0</v>
      </c>
      <c r="AA499" s="305"/>
      <c r="AB499" s="305"/>
      <c r="AC499" s="305"/>
      <c r="AD499" s="305"/>
      <c r="AE499" s="305"/>
      <c r="AF499" s="305"/>
      <c r="AG499" s="305"/>
      <c r="AH499" s="305"/>
      <c r="AI499" s="305"/>
      <c r="AJ499" s="305"/>
      <c r="AK499" s="305"/>
      <c r="AL499" s="305"/>
      <c r="AM499" s="305"/>
      <c r="AN499" s="305"/>
      <c r="AO499" s="305"/>
      <c r="AP499" s="305"/>
      <c r="AQ499" s="305"/>
      <c r="AR499" s="305"/>
      <c r="AS499" s="305"/>
      <c r="AT499" s="305"/>
      <c r="AU499" s="305"/>
    </row>
    <row r="500" spans="5:47" customFormat="1" ht="15.6" x14ac:dyDescent="0.3">
      <c r="E500" s="306"/>
      <c r="F500" s="306"/>
      <c r="G500" s="305"/>
      <c r="H500" s="305"/>
      <c r="I500" s="305"/>
      <c r="J500" s="305"/>
      <c r="K500" s="305"/>
      <c r="L500" s="305">
        <v>0</v>
      </c>
      <c r="M500" s="305"/>
      <c r="N500" s="305"/>
      <c r="O500" s="305"/>
      <c r="P500" s="305"/>
      <c r="Q500" s="305"/>
      <c r="R500" s="305"/>
      <c r="S500" s="305"/>
      <c r="T500" s="305"/>
      <c r="U500" s="305"/>
      <c r="V500" s="305"/>
      <c r="W500" s="305"/>
      <c r="X500" s="305"/>
      <c r="Y500" s="305"/>
      <c r="Z500" s="305">
        <v>0</v>
      </c>
      <c r="AA500" s="305"/>
      <c r="AB500" s="305"/>
      <c r="AC500" s="305"/>
      <c r="AD500" s="305"/>
      <c r="AE500" s="305"/>
      <c r="AF500" s="305"/>
      <c r="AG500" s="305"/>
      <c r="AH500" s="305"/>
      <c r="AI500" s="305"/>
      <c r="AJ500" s="305"/>
      <c r="AK500" s="305"/>
      <c r="AL500" s="305"/>
      <c r="AM500" s="305"/>
      <c r="AN500" s="305"/>
      <c r="AO500" s="305"/>
      <c r="AP500" s="305"/>
      <c r="AQ500" s="305"/>
      <c r="AR500" s="305"/>
      <c r="AS500" s="305"/>
      <c r="AT500" s="305"/>
      <c r="AU500" s="305"/>
    </row>
    <row r="501" spans="5:47" customFormat="1" ht="15.6" x14ac:dyDescent="0.3">
      <c r="E501" s="306"/>
      <c r="F501" s="306"/>
      <c r="G501" s="305"/>
      <c r="H501" s="305"/>
      <c r="I501" s="305"/>
      <c r="J501" s="305"/>
      <c r="K501" s="305"/>
      <c r="L501" s="305">
        <v>0</v>
      </c>
      <c r="M501" s="305"/>
      <c r="N501" s="305"/>
      <c r="O501" s="305"/>
      <c r="P501" s="305"/>
      <c r="Q501" s="305"/>
      <c r="R501" s="305"/>
      <c r="S501" s="305"/>
      <c r="T501" s="305"/>
      <c r="U501" s="305"/>
      <c r="V501" s="305"/>
      <c r="W501" s="305"/>
      <c r="X501" s="305"/>
      <c r="Y501" s="305"/>
      <c r="Z501" s="305">
        <v>0</v>
      </c>
      <c r="AA501" s="305"/>
      <c r="AB501" s="305"/>
      <c r="AC501" s="305"/>
      <c r="AD501" s="305"/>
      <c r="AE501" s="305"/>
      <c r="AF501" s="305"/>
      <c r="AG501" s="305"/>
      <c r="AH501" s="305"/>
      <c r="AI501" s="305"/>
      <c r="AJ501" s="305"/>
      <c r="AK501" s="305"/>
      <c r="AL501" s="305"/>
      <c r="AM501" s="305"/>
      <c r="AN501" s="305"/>
      <c r="AO501" s="305"/>
      <c r="AP501" s="305"/>
      <c r="AQ501" s="305"/>
      <c r="AR501" s="305"/>
      <c r="AS501" s="305"/>
      <c r="AT501" s="305"/>
      <c r="AU501" s="305"/>
    </row>
    <row r="502" spans="5:47" customFormat="1" ht="15.6" x14ac:dyDescent="0.3">
      <c r="E502" s="306"/>
      <c r="F502" s="306"/>
      <c r="G502" s="305"/>
      <c r="H502" s="305"/>
      <c r="I502" s="305"/>
      <c r="J502" s="305"/>
      <c r="K502" s="305"/>
      <c r="L502" s="305">
        <v>0</v>
      </c>
      <c r="M502" s="305"/>
      <c r="N502" s="305"/>
      <c r="O502" s="305"/>
      <c r="P502" s="305"/>
      <c r="Q502" s="305"/>
      <c r="R502" s="305"/>
      <c r="S502" s="305"/>
      <c r="T502" s="305"/>
      <c r="U502" s="305"/>
      <c r="V502" s="305"/>
      <c r="W502" s="305"/>
      <c r="X502" s="305"/>
      <c r="Y502" s="305"/>
      <c r="Z502" s="305">
        <v>0</v>
      </c>
      <c r="AA502" s="305"/>
      <c r="AB502" s="305"/>
      <c r="AC502" s="305"/>
      <c r="AD502" s="305"/>
      <c r="AE502" s="305"/>
      <c r="AF502" s="305"/>
      <c r="AG502" s="305"/>
      <c r="AH502" s="305"/>
      <c r="AI502" s="305"/>
      <c r="AJ502" s="305"/>
      <c r="AK502" s="305"/>
      <c r="AL502" s="305"/>
      <c r="AM502" s="305"/>
      <c r="AN502" s="305"/>
      <c r="AO502" s="305"/>
      <c r="AP502" s="305"/>
      <c r="AQ502" s="305"/>
      <c r="AR502" s="305"/>
      <c r="AS502" s="305"/>
      <c r="AT502" s="305"/>
      <c r="AU502" s="305"/>
    </row>
    <row r="503" spans="5:47" customFormat="1" ht="15.6" x14ac:dyDescent="0.3">
      <c r="E503" s="305"/>
      <c r="F503" s="305"/>
      <c r="G503" s="305"/>
      <c r="H503" s="305"/>
      <c r="I503" s="305"/>
      <c r="J503" s="305"/>
      <c r="K503" s="305"/>
      <c r="L503" s="305">
        <v>0</v>
      </c>
      <c r="M503" s="305"/>
      <c r="N503" s="305"/>
      <c r="O503" s="305"/>
      <c r="P503" s="305"/>
      <c r="Q503" s="305"/>
      <c r="R503" s="305"/>
      <c r="S503" s="305"/>
      <c r="T503" s="305"/>
      <c r="U503" s="305"/>
      <c r="V503" s="305"/>
      <c r="W503" s="305"/>
      <c r="X503" s="305"/>
      <c r="Y503" s="305"/>
      <c r="Z503" s="305">
        <v>0</v>
      </c>
      <c r="AA503" s="305"/>
      <c r="AB503" s="305"/>
      <c r="AC503" s="305"/>
      <c r="AD503" s="305"/>
      <c r="AE503" s="305"/>
      <c r="AF503" s="305"/>
      <c r="AG503" s="305"/>
      <c r="AH503" s="305"/>
      <c r="AI503" s="305"/>
      <c r="AJ503" s="305"/>
      <c r="AK503" s="305"/>
      <c r="AL503" s="305"/>
      <c r="AM503" s="305"/>
      <c r="AN503" s="305"/>
      <c r="AO503" s="305"/>
      <c r="AP503" s="305"/>
      <c r="AQ503" s="305"/>
      <c r="AR503" s="305"/>
      <c r="AS503" s="305"/>
      <c r="AT503" s="305"/>
      <c r="AU503" s="305"/>
    </row>
    <row r="504" spans="5:47" customFormat="1" ht="15.6" x14ac:dyDescent="0.3">
      <c r="E504" s="305"/>
      <c r="F504" s="305"/>
      <c r="G504" s="305"/>
      <c r="H504" s="305"/>
      <c r="I504" s="305"/>
      <c r="J504" s="305"/>
      <c r="K504" s="305"/>
      <c r="L504" s="305">
        <v>0</v>
      </c>
      <c r="M504" s="305"/>
      <c r="N504" s="305"/>
      <c r="O504" s="305"/>
      <c r="P504" s="305"/>
      <c r="Q504" s="305"/>
      <c r="R504" s="305"/>
      <c r="S504" s="305"/>
      <c r="T504" s="305"/>
      <c r="U504" s="305"/>
      <c r="V504" s="305"/>
      <c r="W504" s="305"/>
      <c r="X504" s="305"/>
      <c r="Y504" s="305"/>
      <c r="Z504" s="305">
        <v>0</v>
      </c>
      <c r="AA504" s="305"/>
      <c r="AB504" s="305"/>
      <c r="AC504" s="305"/>
      <c r="AD504" s="305"/>
      <c r="AE504" s="305"/>
      <c r="AF504" s="305"/>
      <c r="AG504" s="305"/>
      <c r="AH504" s="305"/>
      <c r="AI504" s="305"/>
      <c r="AJ504" s="305"/>
      <c r="AK504" s="305"/>
      <c r="AL504" s="305"/>
      <c r="AM504" s="305"/>
      <c r="AN504" s="305"/>
      <c r="AO504" s="305"/>
      <c r="AP504" s="305"/>
      <c r="AQ504" s="305"/>
      <c r="AR504" s="305"/>
      <c r="AS504" s="305"/>
      <c r="AT504" s="305"/>
      <c r="AU504" s="305"/>
    </row>
    <row r="505" spans="5:47" customFormat="1" ht="15.6" x14ac:dyDescent="0.3">
      <c r="E505" s="305"/>
      <c r="F505" s="305"/>
      <c r="G505" s="305"/>
      <c r="H505" s="305"/>
      <c r="I505" s="305"/>
      <c r="J505" s="305"/>
      <c r="K505" s="305"/>
      <c r="L505" s="305">
        <v>0</v>
      </c>
      <c r="M505" s="305"/>
      <c r="N505" s="305"/>
      <c r="O505" s="305"/>
      <c r="P505" s="305"/>
      <c r="Q505" s="305"/>
      <c r="R505" s="305"/>
      <c r="S505" s="305"/>
      <c r="T505" s="305"/>
      <c r="U505" s="305"/>
      <c r="V505" s="305"/>
      <c r="W505" s="305"/>
      <c r="X505" s="305"/>
      <c r="Y505" s="305"/>
      <c r="Z505" s="305">
        <v>0</v>
      </c>
      <c r="AA505" s="305"/>
      <c r="AB505" s="305"/>
      <c r="AC505" s="305"/>
      <c r="AD505" s="305"/>
      <c r="AE505" s="305"/>
      <c r="AF505" s="305"/>
      <c r="AG505" s="305"/>
      <c r="AH505" s="305"/>
      <c r="AI505" s="305"/>
      <c r="AJ505" s="305"/>
      <c r="AK505" s="305"/>
      <c r="AL505" s="305"/>
      <c r="AM505" s="305"/>
      <c r="AN505" s="305"/>
      <c r="AO505" s="305"/>
      <c r="AP505" s="305"/>
      <c r="AQ505" s="305"/>
      <c r="AR505" s="305"/>
      <c r="AS505" s="305"/>
      <c r="AT505" s="305"/>
      <c r="AU505" s="305"/>
    </row>
    <row r="506" spans="5:47" customFormat="1" ht="15.6" x14ac:dyDescent="0.3">
      <c r="E506" s="306"/>
      <c r="F506" s="306"/>
      <c r="G506" s="305"/>
      <c r="H506" s="305"/>
      <c r="I506" s="305"/>
      <c r="J506" s="305"/>
      <c r="K506" s="305"/>
      <c r="L506" s="305">
        <v>0</v>
      </c>
      <c r="M506" s="305"/>
      <c r="N506" s="305"/>
      <c r="O506" s="305"/>
      <c r="P506" s="305"/>
      <c r="Q506" s="305"/>
      <c r="R506" s="305"/>
      <c r="S506" s="305"/>
      <c r="T506" s="305"/>
      <c r="U506" s="305"/>
      <c r="V506" s="305"/>
      <c r="W506" s="305"/>
      <c r="X506" s="305"/>
      <c r="Y506" s="305"/>
      <c r="Z506" s="305">
        <v>0</v>
      </c>
      <c r="AA506" s="305"/>
      <c r="AB506" s="305"/>
      <c r="AC506" s="305"/>
      <c r="AD506" s="305"/>
      <c r="AE506" s="305"/>
      <c r="AF506" s="305"/>
      <c r="AG506" s="305"/>
      <c r="AH506" s="305"/>
      <c r="AI506" s="305"/>
      <c r="AJ506" s="305"/>
      <c r="AK506" s="305"/>
      <c r="AL506" s="305"/>
      <c r="AM506" s="305"/>
      <c r="AN506" s="305"/>
      <c r="AO506" s="305"/>
      <c r="AP506" s="305"/>
      <c r="AQ506" s="305"/>
      <c r="AR506" s="305"/>
      <c r="AS506" s="305"/>
      <c r="AT506" s="305"/>
      <c r="AU506" s="305"/>
    </row>
    <row r="507" spans="5:47" customFormat="1" ht="15.6" x14ac:dyDescent="0.3">
      <c r="E507" s="306"/>
      <c r="F507" s="306"/>
      <c r="G507" s="305"/>
      <c r="H507" s="305"/>
      <c r="I507" s="305"/>
      <c r="J507" s="305"/>
      <c r="K507" s="305"/>
      <c r="L507" s="305">
        <v>0</v>
      </c>
      <c r="M507" s="305"/>
      <c r="N507" s="305"/>
      <c r="O507" s="305"/>
      <c r="P507" s="305"/>
      <c r="Q507" s="305"/>
      <c r="R507" s="305"/>
      <c r="S507" s="305"/>
      <c r="T507" s="305"/>
      <c r="U507" s="305"/>
      <c r="V507" s="305"/>
      <c r="W507" s="305"/>
      <c r="X507" s="305"/>
      <c r="Y507" s="305"/>
      <c r="Z507" s="305">
        <v>0</v>
      </c>
      <c r="AA507" s="305"/>
      <c r="AB507" s="305"/>
      <c r="AC507" s="305"/>
      <c r="AD507" s="305"/>
      <c r="AE507" s="305"/>
      <c r="AF507" s="305"/>
      <c r="AG507" s="305"/>
      <c r="AH507" s="305"/>
      <c r="AI507" s="305"/>
      <c r="AJ507" s="305"/>
      <c r="AK507" s="305"/>
      <c r="AL507" s="305"/>
      <c r="AM507" s="305"/>
      <c r="AN507" s="305"/>
      <c r="AO507" s="305"/>
      <c r="AP507" s="305"/>
      <c r="AQ507" s="305"/>
      <c r="AR507" s="305"/>
      <c r="AS507" s="305"/>
      <c r="AT507" s="305"/>
      <c r="AU507" s="305"/>
    </row>
    <row r="508" spans="5:47" customFormat="1" ht="15.6" x14ac:dyDescent="0.3">
      <c r="E508" s="305"/>
      <c r="F508" s="305"/>
      <c r="G508" s="305"/>
      <c r="H508" s="305"/>
      <c r="I508" s="305"/>
      <c r="J508" s="305"/>
      <c r="K508" s="305"/>
      <c r="L508" s="305">
        <v>0</v>
      </c>
      <c r="M508" s="305"/>
      <c r="N508" s="305"/>
      <c r="O508" s="305"/>
      <c r="P508" s="305"/>
      <c r="Q508" s="305"/>
      <c r="R508" s="305"/>
      <c r="S508" s="305"/>
      <c r="T508" s="305"/>
      <c r="U508" s="305"/>
      <c r="V508" s="305"/>
      <c r="W508" s="305"/>
      <c r="X508" s="305"/>
      <c r="Y508" s="305"/>
      <c r="Z508" s="305">
        <v>0</v>
      </c>
      <c r="AA508" s="305"/>
      <c r="AB508" s="305"/>
      <c r="AC508" s="305"/>
      <c r="AD508" s="305"/>
      <c r="AE508" s="305"/>
      <c r="AF508" s="305"/>
      <c r="AG508" s="305"/>
      <c r="AH508" s="305"/>
      <c r="AI508" s="305"/>
      <c r="AJ508" s="305"/>
      <c r="AK508" s="305"/>
      <c r="AL508" s="305"/>
      <c r="AM508" s="305"/>
      <c r="AN508" s="305"/>
      <c r="AO508" s="305"/>
      <c r="AP508" s="305"/>
      <c r="AQ508" s="305"/>
      <c r="AR508" s="305"/>
      <c r="AS508" s="305"/>
      <c r="AT508" s="305"/>
      <c r="AU508" s="305"/>
    </row>
    <row r="509" spans="5:47" customFormat="1" ht="15.6" x14ac:dyDescent="0.3">
      <c r="E509" s="305"/>
      <c r="F509" s="305"/>
      <c r="G509" s="305"/>
      <c r="H509" s="305"/>
      <c r="I509" s="305"/>
      <c r="J509" s="305"/>
      <c r="K509" s="305"/>
      <c r="L509" s="305">
        <v>0</v>
      </c>
      <c r="M509" s="305"/>
      <c r="N509" s="305"/>
      <c r="O509" s="305"/>
      <c r="P509" s="305"/>
      <c r="Q509" s="305"/>
      <c r="R509" s="305"/>
      <c r="S509" s="305"/>
      <c r="T509" s="305"/>
      <c r="U509" s="305"/>
      <c r="V509" s="305"/>
      <c r="W509" s="305"/>
      <c r="X509" s="305"/>
      <c r="Y509" s="305"/>
      <c r="Z509" s="305">
        <v>0</v>
      </c>
      <c r="AA509" s="305"/>
      <c r="AB509" s="305"/>
      <c r="AC509" s="305"/>
      <c r="AD509" s="305"/>
      <c r="AE509" s="305"/>
      <c r="AF509" s="305"/>
      <c r="AG509" s="305"/>
      <c r="AH509" s="305"/>
      <c r="AI509" s="305"/>
      <c r="AJ509" s="305"/>
      <c r="AK509" s="305"/>
      <c r="AL509" s="305"/>
      <c r="AM509" s="305"/>
      <c r="AN509" s="305"/>
      <c r="AO509" s="305"/>
      <c r="AP509" s="305"/>
      <c r="AQ509" s="305"/>
      <c r="AR509" s="305"/>
      <c r="AS509" s="305"/>
      <c r="AT509" s="305"/>
      <c r="AU509" s="305"/>
    </row>
    <row r="510" spans="5:47" customFormat="1" ht="15.6" x14ac:dyDescent="0.3">
      <c r="E510" s="305"/>
      <c r="F510" s="305"/>
      <c r="G510" s="305"/>
      <c r="H510" s="305"/>
      <c r="I510" s="305"/>
      <c r="J510" s="305"/>
      <c r="K510" s="305"/>
      <c r="L510" s="305">
        <v>0</v>
      </c>
      <c r="M510" s="305"/>
      <c r="N510" s="305"/>
      <c r="O510" s="305"/>
      <c r="P510" s="305"/>
      <c r="Q510" s="305"/>
      <c r="R510" s="305"/>
      <c r="S510" s="305"/>
      <c r="T510" s="305"/>
      <c r="U510" s="305"/>
      <c r="V510" s="305"/>
      <c r="W510" s="305"/>
      <c r="X510" s="305"/>
      <c r="Y510" s="305"/>
      <c r="Z510" s="305">
        <v>0</v>
      </c>
      <c r="AA510" s="305"/>
      <c r="AB510" s="305"/>
      <c r="AC510" s="305"/>
      <c r="AD510" s="305"/>
      <c r="AE510" s="305"/>
      <c r="AF510" s="305"/>
      <c r="AG510" s="305"/>
      <c r="AH510" s="305"/>
      <c r="AI510" s="305"/>
      <c r="AJ510" s="305"/>
      <c r="AK510" s="305"/>
      <c r="AL510" s="305"/>
      <c r="AM510" s="305"/>
      <c r="AN510" s="305"/>
      <c r="AO510" s="305"/>
      <c r="AP510" s="305"/>
      <c r="AQ510" s="305"/>
      <c r="AR510" s="305"/>
      <c r="AS510" s="305"/>
      <c r="AT510" s="305"/>
      <c r="AU510" s="305"/>
    </row>
    <row r="511" spans="5:47" customFormat="1" ht="15.6" x14ac:dyDescent="0.3">
      <c r="E511" s="305"/>
      <c r="F511" s="305"/>
      <c r="G511" s="305"/>
      <c r="H511" s="305"/>
      <c r="I511" s="305"/>
      <c r="J511" s="305"/>
      <c r="K511" s="305"/>
      <c r="L511" s="305">
        <v>0</v>
      </c>
      <c r="M511" s="305"/>
      <c r="N511" s="305"/>
      <c r="O511" s="305"/>
      <c r="P511" s="305"/>
      <c r="Q511" s="305"/>
      <c r="R511" s="305"/>
      <c r="S511" s="305"/>
      <c r="T511" s="305"/>
      <c r="U511" s="305"/>
      <c r="V511" s="305"/>
      <c r="W511" s="305"/>
      <c r="X511" s="305"/>
      <c r="Y511" s="305"/>
      <c r="Z511" s="305">
        <v>0</v>
      </c>
      <c r="AA511" s="305"/>
      <c r="AB511" s="305"/>
      <c r="AC511" s="305"/>
      <c r="AD511" s="305"/>
      <c r="AE511" s="305"/>
      <c r="AF511" s="305"/>
      <c r="AG511" s="305"/>
      <c r="AH511" s="305"/>
      <c r="AI511" s="305"/>
      <c r="AJ511" s="305"/>
      <c r="AK511" s="305"/>
      <c r="AL511" s="305"/>
      <c r="AM511" s="305"/>
      <c r="AN511" s="305"/>
      <c r="AO511" s="305"/>
      <c r="AP511" s="305"/>
      <c r="AQ511" s="305"/>
      <c r="AR511" s="305"/>
      <c r="AS511" s="305"/>
      <c r="AT511" s="305"/>
      <c r="AU511" s="305"/>
    </row>
    <row r="512" spans="5:47" customFormat="1" ht="15.6" x14ac:dyDescent="0.3">
      <c r="E512" s="306"/>
      <c r="F512" s="306"/>
      <c r="G512" s="305"/>
      <c r="H512" s="305"/>
      <c r="I512" s="305"/>
      <c r="J512" s="305"/>
      <c r="K512" s="305"/>
      <c r="L512" s="305">
        <v>0</v>
      </c>
      <c r="M512" s="305"/>
      <c r="N512" s="305"/>
      <c r="O512" s="305"/>
      <c r="P512" s="305"/>
      <c r="Q512" s="305"/>
      <c r="R512" s="305"/>
      <c r="S512" s="305"/>
      <c r="T512" s="305"/>
      <c r="U512" s="305"/>
      <c r="V512" s="305"/>
      <c r="W512" s="305"/>
      <c r="X512" s="305"/>
      <c r="Y512" s="305"/>
      <c r="Z512" s="305">
        <v>0</v>
      </c>
      <c r="AA512" s="305"/>
      <c r="AB512" s="305"/>
      <c r="AC512" s="305"/>
      <c r="AD512" s="305"/>
      <c r="AE512" s="305"/>
      <c r="AF512" s="305"/>
      <c r="AG512" s="305"/>
      <c r="AH512" s="305"/>
      <c r="AI512" s="305"/>
      <c r="AJ512" s="305"/>
      <c r="AK512" s="305"/>
      <c r="AL512" s="305"/>
      <c r="AM512" s="305"/>
      <c r="AN512" s="305"/>
      <c r="AO512" s="305"/>
      <c r="AP512" s="305"/>
      <c r="AQ512" s="305"/>
      <c r="AR512" s="305"/>
      <c r="AS512" s="305"/>
      <c r="AT512" s="305"/>
      <c r="AU512" s="305"/>
    </row>
    <row r="513" spans="5:47" customFormat="1" ht="15.6" x14ac:dyDescent="0.3">
      <c r="E513" s="305"/>
      <c r="F513" s="305"/>
      <c r="G513" s="305"/>
      <c r="H513" s="305"/>
      <c r="I513" s="305"/>
      <c r="J513" s="305"/>
      <c r="K513" s="305"/>
      <c r="L513" s="305">
        <v>0</v>
      </c>
      <c r="M513" s="305"/>
      <c r="N513" s="305"/>
      <c r="O513" s="305"/>
      <c r="P513" s="305"/>
      <c r="Q513" s="305"/>
      <c r="R513" s="305"/>
      <c r="S513" s="305"/>
      <c r="T513" s="305"/>
      <c r="U513" s="305"/>
      <c r="V513" s="305"/>
      <c r="W513" s="305"/>
      <c r="X513" s="305"/>
      <c r="Y513" s="305"/>
      <c r="Z513" s="305">
        <v>0</v>
      </c>
      <c r="AA513" s="305"/>
      <c r="AB513" s="305"/>
      <c r="AC513" s="305"/>
      <c r="AD513" s="305"/>
      <c r="AE513" s="305"/>
      <c r="AF513" s="305"/>
      <c r="AG513" s="305"/>
      <c r="AH513" s="305"/>
      <c r="AI513" s="305"/>
      <c r="AJ513" s="305"/>
      <c r="AK513" s="305"/>
      <c r="AL513" s="305"/>
      <c r="AM513" s="305"/>
      <c r="AN513" s="305"/>
      <c r="AO513" s="305"/>
      <c r="AP513" s="305"/>
      <c r="AQ513" s="305"/>
      <c r="AR513" s="305"/>
      <c r="AS513" s="305"/>
      <c r="AT513" s="305"/>
      <c r="AU513" s="305"/>
    </row>
    <row r="514" spans="5:47" customFormat="1" ht="15.6" x14ac:dyDescent="0.3">
      <c r="E514" s="305"/>
      <c r="F514" s="305"/>
      <c r="G514" s="305"/>
      <c r="H514" s="305"/>
      <c r="I514" s="305"/>
      <c r="J514" s="305"/>
      <c r="K514" s="305"/>
      <c r="L514" s="305">
        <v>0</v>
      </c>
      <c r="M514" s="305"/>
      <c r="N514" s="305"/>
      <c r="O514" s="305"/>
      <c r="P514" s="305"/>
      <c r="Q514" s="305"/>
      <c r="R514" s="305"/>
      <c r="S514" s="305"/>
      <c r="T514" s="305"/>
      <c r="U514" s="305"/>
      <c r="V514" s="305"/>
      <c r="W514" s="305"/>
      <c r="X514" s="305"/>
      <c r="Y514" s="305"/>
      <c r="Z514" s="305">
        <v>0</v>
      </c>
      <c r="AA514" s="305"/>
      <c r="AB514" s="305"/>
      <c r="AC514" s="305"/>
      <c r="AD514" s="305"/>
      <c r="AE514" s="305"/>
      <c r="AF514" s="305"/>
      <c r="AG514" s="305"/>
      <c r="AH514" s="305"/>
      <c r="AI514" s="305"/>
      <c r="AJ514" s="305"/>
      <c r="AK514" s="305"/>
      <c r="AL514" s="305"/>
      <c r="AM514" s="305"/>
      <c r="AN514" s="305"/>
      <c r="AO514" s="305"/>
      <c r="AP514" s="305"/>
      <c r="AQ514" s="305"/>
      <c r="AR514" s="305"/>
      <c r="AS514" s="305"/>
      <c r="AT514" s="305"/>
      <c r="AU514" s="305"/>
    </row>
    <row r="515" spans="5:47" customFormat="1" ht="15.6" x14ac:dyDescent="0.3">
      <c r="E515" s="305"/>
      <c r="F515" s="305"/>
      <c r="G515" s="305"/>
      <c r="H515" s="305"/>
      <c r="I515" s="305"/>
      <c r="J515" s="305"/>
      <c r="K515" s="305"/>
      <c r="L515" s="305">
        <v>0</v>
      </c>
      <c r="M515" s="305"/>
      <c r="N515" s="305"/>
      <c r="O515" s="305"/>
      <c r="P515" s="305"/>
      <c r="Q515" s="305"/>
      <c r="R515" s="305"/>
      <c r="S515" s="305"/>
      <c r="T515" s="305"/>
      <c r="U515" s="305"/>
      <c r="V515" s="305"/>
      <c r="W515" s="305"/>
      <c r="X515" s="305"/>
      <c r="Y515" s="305"/>
      <c r="Z515" s="305">
        <v>0</v>
      </c>
      <c r="AA515" s="305"/>
      <c r="AB515" s="305"/>
      <c r="AC515" s="305"/>
      <c r="AD515" s="305"/>
      <c r="AE515" s="305"/>
      <c r="AF515" s="305"/>
      <c r="AG515" s="305"/>
      <c r="AH515" s="305"/>
      <c r="AI515" s="305"/>
      <c r="AJ515" s="305"/>
      <c r="AK515" s="305"/>
      <c r="AL515" s="305"/>
      <c r="AM515" s="305"/>
      <c r="AN515" s="305"/>
      <c r="AO515" s="305"/>
      <c r="AP515" s="305"/>
      <c r="AQ515" s="305"/>
      <c r="AR515" s="305"/>
      <c r="AS515" s="305"/>
      <c r="AT515" s="305"/>
      <c r="AU515" s="305"/>
    </row>
    <row r="516" spans="5:47" customFormat="1" ht="15.6" x14ac:dyDescent="0.3">
      <c r="E516" s="332"/>
      <c r="F516" s="332"/>
      <c r="G516" s="305"/>
      <c r="H516" s="305"/>
      <c r="I516" s="305"/>
      <c r="J516" s="305"/>
      <c r="K516" s="305"/>
      <c r="L516" s="305"/>
      <c r="M516" s="305"/>
      <c r="N516" s="305"/>
      <c r="O516" s="305"/>
      <c r="P516" s="305"/>
      <c r="Q516" s="305"/>
      <c r="R516" s="305"/>
      <c r="S516" s="305"/>
      <c r="T516" s="305"/>
      <c r="U516" s="305"/>
      <c r="V516" s="305"/>
      <c r="W516" s="305"/>
      <c r="X516" s="305"/>
      <c r="Y516" s="305"/>
      <c r="Z516" s="305"/>
      <c r="AA516" s="305"/>
      <c r="AB516" s="305"/>
      <c r="AC516" s="305"/>
      <c r="AD516" s="305"/>
      <c r="AE516" s="305"/>
      <c r="AF516" s="305"/>
      <c r="AG516" s="305"/>
      <c r="AH516" s="305"/>
      <c r="AI516" s="305"/>
      <c r="AJ516" s="305"/>
      <c r="AK516" s="305"/>
      <c r="AL516" s="305"/>
      <c r="AM516" s="305"/>
      <c r="AN516" s="305"/>
      <c r="AO516" s="305"/>
      <c r="AP516" s="305"/>
      <c r="AQ516" s="305"/>
      <c r="AR516" s="305"/>
      <c r="AS516" s="305"/>
      <c r="AT516" s="305"/>
      <c r="AU516" s="305"/>
    </row>
    <row r="517" spans="5:47" customFormat="1" ht="15.6" x14ac:dyDescent="0.3">
      <c r="E517" s="332"/>
      <c r="F517" s="332"/>
      <c r="G517" s="305"/>
      <c r="H517" s="305"/>
      <c r="I517" s="305"/>
      <c r="J517" s="305"/>
      <c r="K517" s="305"/>
      <c r="L517" s="305"/>
      <c r="M517" s="305"/>
      <c r="N517" s="305"/>
      <c r="O517" s="305"/>
      <c r="P517" s="305"/>
      <c r="Q517" s="305"/>
      <c r="R517" s="305"/>
      <c r="S517" s="305"/>
      <c r="T517" s="305"/>
      <c r="U517" s="305"/>
      <c r="V517" s="305"/>
      <c r="W517" s="305"/>
      <c r="X517" s="305"/>
      <c r="Y517" s="305"/>
      <c r="Z517" s="305"/>
      <c r="AA517" s="305"/>
      <c r="AB517" s="305"/>
      <c r="AC517" s="305"/>
      <c r="AD517" s="305"/>
      <c r="AE517" s="305"/>
      <c r="AF517" s="305"/>
      <c r="AG517" s="305"/>
      <c r="AH517" s="305"/>
      <c r="AI517" s="305"/>
      <c r="AJ517" s="305"/>
      <c r="AK517" s="305"/>
      <c r="AL517" s="305"/>
      <c r="AM517" s="305"/>
      <c r="AN517" s="305"/>
      <c r="AO517" s="305"/>
      <c r="AP517" s="305"/>
      <c r="AQ517" s="305"/>
      <c r="AR517" s="305"/>
      <c r="AS517" s="305"/>
      <c r="AT517" s="305"/>
      <c r="AU517" s="305"/>
    </row>
    <row r="518" spans="5:47" customFormat="1" x14ac:dyDescent="0.25">
      <c r="E518" s="332"/>
      <c r="F518" s="332"/>
      <c r="G518" s="333"/>
      <c r="H518" s="333"/>
      <c r="I518" s="333"/>
      <c r="J518" s="333"/>
      <c r="K518" s="333"/>
      <c r="L518" s="333"/>
      <c r="M518" s="333"/>
      <c r="N518" s="294"/>
      <c r="O518" s="294"/>
      <c r="P518" s="294"/>
      <c r="Q518" s="294"/>
      <c r="R518" s="294"/>
      <c r="S518" s="294"/>
      <c r="T518" s="294"/>
      <c r="U518" s="294"/>
      <c r="V518" s="294"/>
      <c r="W518" s="294"/>
      <c r="X518" s="294"/>
      <c r="Y518" s="294"/>
      <c r="Z518" s="294"/>
      <c r="AA518" s="294"/>
      <c r="AB518" s="294"/>
      <c r="AC518" s="294"/>
      <c r="AD518" s="294"/>
      <c r="AE518" s="294"/>
      <c r="AF518" s="294"/>
      <c r="AG518" s="294"/>
      <c r="AH518" s="294"/>
      <c r="AI518" s="294"/>
      <c r="AJ518" s="294"/>
      <c r="AK518" s="294"/>
      <c r="AL518" s="294"/>
      <c r="AM518" s="294"/>
      <c r="AN518" s="294"/>
      <c r="AO518" s="304"/>
      <c r="AP518" s="304"/>
      <c r="AQ518" s="304"/>
      <c r="AR518" s="304"/>
    </row>
    <row r="519" spans="5:47" customFormat="1" x14ac:dyDescent="0.25">
      <c r="E519" s="332"/>
      <c r="F519" s="332"/>
      <c r="G519" s="333"/>
      <c r="H519" s="333"/>
      <c r="I519" s="333"/>
      <c r="J519" s="333"/>
      <c r="K519" s="333"/>
      <c r="L519" s="333"/>
      <c r="M519" s="333"/>
      <c r="N519" s="294"/>
      <c r="O519" s="294"/>
      <c r="P519" s="294"/>
      <c r="Q519" s="294"/>
      <c r="R519" s="294"/>
      <c r="S519" s="294"/>
      <c r="T519" s="294"/>
      <c r="U519" s="294"/>
      <c r="V519" s="294"/>
      <c r="W519" s="294"/>
      <c r="X519" s="294"/>
      <c r="Y519" s="294"/>
      <c r="Z519" s="294"/>
      <c r="AA519" s="294"/>
      <c r="AB519" s="294"/>
      <c r="AC519" s="294"/>
      <c r="AD519" s="294"/>
      <c r="AE519" s="294"/>
      <c r="AF519" s="294"/>
      <c r="AG519" s="294"/>
      <c r="AH519" s="294"/>
      <c r="AI519" s="294"/>
      <c r="AJ519" s="294"/>
      <c r="AK519" s="294"/>
      <c r="AL519" s="294"/>
      <c r="AM519" s="294"/>
      <c r="AN519" s="294"/>
      <c r="AO519" s="304"/>
      <c r="AP519" s="304"/>
      <c r="AQ519" s="304"/>
      <c r="AR519" s="304"/>
    </row>
    <row r="520" spans="5:47" customFormat="1" x14ac:dyDescent="0.25">
      <c r="E520" s="332"/>
      <c r="F520" s="332"/>
      <c r="G520" s="333"/>
      <c r="H520" s="333"/>
      <c r="I520" s="333"/>
      <c r="J520" s="333"/>
      <c r="K520" s="333"/>
      <c r="L520" s="333"/>
      <c r="M520" s="333"/>
      <c r="N520" s="294"/>
      <c r="O520" s="294"/>
      <c r="P520" s="294"/>
      <c r="Q520" s="294"/>
      <c r="R520" s="294"/>
      <c r="S520" s="294"/>
      <c r="T520" s="294"/>
      <c r="U520" s="294"/>
      <c r="V520" s="294"/>
      <c r="W520" s="294"/>
      <c r="X520" s="294"/>
      <c r="Y520" s="294"/>
      <c r="Z520" s="294"/>
      <c r="AA520" s="294"/>
      <c r="AB520" s="294"/>
      <c r="AC520" s="294"/>
      <c r="AD520" s="294"/>
      <c r="AE520" s="294"/>
      <c r="AF520" s="294"/>
      <c r="AG520" s="294"/>
      <c r="AH520" s="294"/>
      <c r="AI520" s="294"/>
      <c r="AJ520" s="294"/>
      <c r="AK520" s="294"/>
      <c r="AL520" s="294"/>
      <c r="AM520" s="294"/>
      <c r="AN520" s="294"/>
      <c r="AO520" s="304"/>
      <c r="AP520" s="304"/>
      <c r="AQ520" s="304"/>
      <c r="AR520" s="304"/>
    </row>
    <row r="521" spans="5:47" customFormat="1" x14ac:dyDescent="0.25">
      <c r="E521" s="332"/>
      <c r="F521" s="332"/>
      <c r="G521" s="333"/>
      <c r="H521" s="333"/>
      <c r="I521" s="333"/>
      <c r="J521" s="333"/>
      <c r="K521" s="333"/>
      <c r="L521" s="333"/>
      <c r="M521" s="333"/>
      <c r="N521" s="294"/>
      <c r="O521" s="294"/>
      <c r="P521" s="294"/>
      <c r="Q521" s="294"/>
      <c r="R521" s="294"/>
      <c r="S521" s="294"/>
      <c r="T521" s="294"/>
      <c r="U521" s="294"/>
      <c r="V521" s="294"/>
      <c r="W521" s="294"/>
      <c r="X521" s="294"/>
      <c r="Y521" s="294"/>
      <c r="Z521" s="294"/>
      <c r="AA521" s="294"/>
      <c r="AB521" s="294"/>
      <c r="AC521" s="294"/>
      <c r="AD521" s="294"/>
      <c r="AE521" s="294"/>
      <c r="AF521" s="294"/>
      <c r="AG521" s="294"/>
      <c r="AH521" s="294"/>
      <c r="AI521" s="294"/>
      <c r="AJ521" s="294"/>
      <c r="AK521" s="294"/>
      <c r="AL521" s="294"/>
      <c r="AM521" s="294"/>
      <c r="AN521" s="294"/>
      <c r="AO521" s="304"/>
      <c r="AP521" s="304"/>
      <c r="AQ521" s="304"/>
      <c r="AR521" s="304"/>
    </row>
    <row r="522" spans="5:47" customFormat="1" x14ac:dyDescent="0.25">
      <c r="E522" s="332"/>
      <c r="F522" s="332"/>
      <c r="G522" s="333"/>
      <c r="H522" s="333"/>
      <c r="I522" s="333"/>
      <c r="J522" s="333"/>
      <c r="K522" s="333"/>
      <c r="L522" s="333"/>
      <c r="M522" s="333"/>
      <c r="N522" s="294"/>
      <c r="O522" s="294"/>
      <c r="P522" s="294"/>
      <c r="Q522" s="294"/>
      <c r="R522" s="294"/>
      <c r="S522" s="294"/>
      <c r="T522" s="294"/>
      <c r="U522" s="294"/>
      <c r="V522" s="294"/>
      <c r="W522" s="294"/>
      <c r="X522" s="294"/>
      <c r="Y522" s="294"/>
      <c r="Z522" s="294"/>
      <c r="AA522" s="294"/>
      <c r="AB522" s="294"/>
      <c r="AC522" s="294"/>
      <c r="AD522" s="294"/>
      <c r="AE522" s="294"/>
      <c r="AF522" s="294"/>
      <c r="AG522" s="294"/>
      <c r="AH522" s="294"/>
      <c r="AI522" s="294"/>
      <c r="AJ522" s="294"/>
      <c r="AK522" s="294"/>
      <c r="AL522" s="294"/>
      <c r="AM522" s="294"/>
      <c r="AN522" s="294"/>
      <c r="AO522" s="304"/>
      <c r="AP522" s="304"/>
      <c r="AQ522" s="304"/>
      <c r="AR522" s="304"/>
    </row>
    <row r="523" spans="5:47" customFormat="1" x14ac:dyDescent="0.25">
      <c r="E523" s="332"/>
      <c r="F523" s="332"/>
      <c r="G523" s="333"/>
      <c r="H523" s="333"/>
      <c r="I523" s="333"/>
      <c r="J523" s="333"/>
      <c r="K523" s="333"/>
      <c r="L523" s="333"/>
      <c r="M523" s="333"/>
      <c r="N523" s="294"/>
      <c r="O523" s="294"/>
      <c r="P523" s="294"/>
      <c r="Q523" s="294"/>
      <c r="R523" s="294"/>
      <c r="S523" s="294"/>
      <c r="T523" s="294"/>
      <c r="U523" s="294"/>
      <c r="V523" s="294"/>
      <c r="W523" s="294"/>
      <c r="X523" s="294"/>
      <c r="Y523" s="294"/>
      <c r="Z523" s="294"/>
      <c r="AA523" s="294"/>
      <c r="AB523" s="294"/>
      <c r="AC523" s="294"/>
      <c r="AD523" s="294"/>
      <c r="AE523" s="294"/>
      <c r="AF523" s="294"/>
      <c r="AG523" s="294"/>
      <c r="AH523" s="294"/>
      <c r="AI523" s="294"/>
      <c r="AJ523" s="294"/>
      <c r="AK523" s="294"/>
      <c r="AL523" s="294"/>
      <c r="AM523" s="294"/>
      <c r="AN523" s="294"/>
      <c r="AO523" s="304"/>
      <c r="AP523" s="304"/>
      <c r="AQ523" s="304"/>
      <c r="AR523" s="304"/>
    </row>
    <row r="524" spans="5:47" customFormat="1" x14ac:dyDescent="0.25">
      <c r="E524" s="332"/>
      <c r="F524" s="332"/>
      <c r="G524" s="333"/>
      <c r="H524" s="333"/>
      <c r="I524" s="333"/>
      <c r="J524" s="333"/>
      <c r="K524" s="333"/>
      <c r="L524" s="333"/>
      <c r="M524" s="333"/>
      <c r="N524" s="294"/>
      <c r="O524" s="294"/>
      <c r="P524" s="294"/>
      <c r="Q524" s="294"/>
      <c r="R524" s="294"/>
      <c r="S524" s="294"/>
      <c r="T524" s="294"/>
      <c r="U524" s="294"/>
      <c r="V524" s="294"/>
      <c r="W524" s="294"/>
      <c r="X524" s="294"/>
      <c r="Y524" s="294"/>
      <c r="Z524" s="294"/>
      <c r="AA524" s="294"/>
      <c r="AB524" s="294"/>
      <c r="AC524" s="294"/>
      <c r="AD524" s="294"/>
      <c r="AE524" s="294"/>
      <c r="AF524" s="294"/>
      <c r="AG524" s="294"/>
      <c r="AH524" s="294"/>
      <c r="AI524" s="294"/>
      <c r="AJ524" s="294"/>
      <c r="AK524" s="294"/>
      <c r="AL524" s="294"/>
      <c r="AM524" s="294"/>
      <c r="AN524" s="294"/>
      <c r="AO524" s="304"/>
      <c r="AP524" s="304"/>
      <c r="AQ524" s="304"/>
      <c r="AR524" s="304"/>
    </row>
    <row r="525" spans="5:47" customFormat="1" x14ac:dyDescent="0.25">
      <c r="E525" s="332"/>
      <c r="F525" s="332"/>
      <c r="G525" s="333"/>
      <c r="H525" s="333"/>
      <c r="I525" s="333"/>
      <c r="J525" s="333"/>
      <c r="K525" s="333"/>
      <c r="L525" s="333"/>
      <c r="M525" s="333"/>
      <c r="N525" s="294"/>
      <c r="O525" s="294"/>
      <c r="P525" s="294"/>
      <c r="Q525" s="294"/>
      <c r="R525" s="294"/>
      <c r="S525" s="294"/>
      <c r="T525" s="294"/>
      <c r="U525" s="294"/>
      <c r="V525" s="294"/>
      <c r="W525" s="294"/>
      <c r="X525" s="294"/>
      <c r="Y525" s="294"/>
      <c r="Z525" s="294"/>
      <c r="AA525" s="294"/>
      <c r="AB525" s="294"/>
      <c r="AC525" s="294"/>
      <c r="AD525" s="294"/>
      <c r="AE525" s="294"/>
      <c r="AF525" s="294"/>
      <c r="AG525" s="294"/>
      <c r="AH525" s="294"/>
      <c r="AI525" s="294"/>
      <c r="AJ525" s="294"/>
      <c r="AK525" s="294"/>
      <c r="AL525" s="294"/>
      <c r="AM525" s="294"/>
      <c r="AN525" s="294"/>
      <c r="AO525" s="304"/>
      <c r="AP525" s="304"/>
      <c r="AQ525" s="304"/>
      <c r="AR525" s="304"/>
    </row>
    <row r="526" spans="5:47" customFormat="1" x14ac:dyDescent="0.25">
      <c r="E526" s="332"/>
      <c r="F526" s="332"/>
      <c r="G526" s="333"/>
      <c r="H526" s="333"/>
      <c r="I526" s="333"/>
      <c r="J526" s="333"/>
      <c r="K526" s="333"/>
      <c r="L526" s="333"/>
      <c r="M526" s="333"/>
      <c r="N526" s="294"/>
      <c r="O526" s="294"/>
      <c r="P526" s="294"/>
      <c r="Q526" s="294"/>
      <c r="R526" s="294"/>
      <c r="S526" s="294"/>
      <c r="T526" s="294"/>
      <c r="U526" s="294"/>
      <c r="V526" s="294"/>
      <c r="W526" s="294"/>
      <c r="X526" s="294"/>
      <c r="Y526" s="294"/>
      <c r="Z526" s="294"/>
      <c r="AA526" s="294"/>
      <c r="AB526" s="294"/>
      <c r="AC526" s="294"/>
      <c r="AD526" s="294"/>
      <c r="AE526" s="294"/>
      <c r="AF526" s="294"/>
      <c r="AG526" s="294"/>
      <c r="AH526" s="294"/>
      <c r="AI526" s="294"/>
      <c r="AJ526" s="294"/>
      <c r="AK526" s="294"/>
      <c r="AL526" s="294"/>
      <c r="AM526" s="294"/>
      <c r="AN526" s="294"/>
      <c r="AO526" s="304"/>
      <c r="AP526" s="304"/>
      <c r="AQ526" s="304"/>
      <c r="AR526" s="304"/>
    </row>
    <row r="527" spans="5:47" customFormat="1" x14ac:dyDescent="0.25">
      <c r="E527" s="332"/>
      <c r="F527" s="332"/>
      <c r="G527" s="333"/>
      <c r="H527" s="333"/>
      <c r="I527" s="333"/>
      <c r="J527" s="333"/>
      <c r="K527" s="333"/>
      <c r="L527" s="333"/>
      <c r="M527" s="333"/>
      <c r="N527" s="294"/>
      <c r="O527" s="294"/>
      <c r="P527" s="294"/>
      <c r="Q527" s="294"/>
      <c r="R527" s="294"/>
      <c r="S527" s="294"/>
      <c r="T527" s="294"/>
      <c r="U527" s="294"/>
      <c r="V527" s="294"/>
      <c r="W527" s="294"/>
      <c r="X527" s="294"/>
      <c r="Y527" s="294"/>
      <c r="Z527" s="294"/>
      <c r="AA527" s="294"/>
      <c r="AB527" s="294"/>
      <c r="AC527" s="294"/>
      <c r="AD527" s="294"/>
      <c r="AE527" s="294"/>
      <c r="AF527" s="294"/>
      <c r="AG527" s="294"/>
      <c r="AH527" s="294"/>
      <c r="AI527" s="294"/>
      <c r="AJ527" s="294"/>
      <c r="AK527" s="294"/>
      <c r="AL527" s="294"/>
      <c r="AM527" s="294"/>
      <c r="AN527" s="294"/>
      <c r="AO527" s="304"/>
      <c r="AP527" s="304"/>
      <c r="AQ527" s="304"/>
      <c r="AR527" s="304"/>
    </row>
    <row r="528" spans="5:47" customFormat="1" x14ac:dyDescent="0.25">
      <c r="E528" s="332"/>
      <c r="F528" s="332"/>
      <c r="G528" s="333"/>
      <c r="H528" s="333"/>
      <c r="I528" s="333"/>
      <c r="J528" s="333"/>
      <c r="K528" s="333"/>
      <c r="L528" s="333"/>
      <c r="M528" s="333"/>
      <c r="N528" s="294"/>
      <c r="O528" s="294"/>
      <c r="P528" s="294"/>
      <c r="Q528" s="294"/>
      <c r="R528" s="294"/>
      <c r="S528" s="294"/>
      <c r="T528" s="294"/>
      <c r="U528" s="294"/>
      <c r="V528" s="294"/>
      <c r="W528" s="294"/>
      <c r="X528" s="294"/>
      <c r="Y528" s="294"/>
      <c r="Z528" s="294"/>
      <c r="AA528" s="294"/>
      <c r="AB528" s="294"/>
      <c r="AC528" s="294"/>
      <c r="AD528" s="294"/>
      <c r="AE528" s="294"/>
      <c r="AF528" s="294"/>
      <c r="AG528" s="294"/>
      <c r="AH528" s="294"/>
      <c r="AI528" s="294"/>
      <c r="AJ528" s="294"/>
      <c r="AK528" s="294"/>
      <c r="AL528" s="294"/>
      <c r="AM528" s="294"/>
      <c r="AN528" s="294"/>
      <c r="AO528" s="304"/>
      <c r="AP528" s="304"/>
      <c r="AQ528" s="304"/>
      <c r="AR528" s="304"/>
    </row>
    <row r="529" spans="5:44" customFormat="1" x14ac:dyDescent="0.25">
      <c r="E529" s="332"/>
      <c r="F529" s="332"/>
      <c r="G529" s="333"/>
      <c r="H529" s="333"/>
      <c r="I529" s="333"/>
      <c r="J529" s="333"/>
      <c r="K529" s="333"/>
      <c r="L529" s="333"/>
      <c r="M529" s="333"/>
      <c r="N529" s="294"/>
      <c r="O529" s="294"/>
      <c r="P529" s="294"/>
      <c r="Q529" s="294"/>
      <c r="R529" s="294"/>
      <c r="S529" s="294"/>
      <c r="T529" s="294"/>
      <c r="U529" s="294"/>
      <c r="V529" s="294"/>
      <c r="W529" s="294"/>
      <c r="X529" s="294"/>
      <c r="Y529" s="294"/>
      <c r="Z529" s="294"/>
      <c r="AA529" s="294"/>
      <c r="AB529" s="294"/>
      <c r="AC529" s="294"/>
      <c r="AD529" s="294"/>
      <c r="AE529" s="294"/>
      <c r="AF529" s="294"/>
      <c r="AG529" s="294"/>
      <c r="AH529" s="294"/>
      <c r="AI529" s="294"/>
      <c r="AJ529" s="294"/>
      <c r="AK529" s="294"/>
      <c r="AL529" s="294"/>
      <c r="AM529" s="294"/>
      <c r="AN529" s="294"/>
      <c r="AO529" s="304"/>
      <c r="AP529" s="304"/>
      <c r="AQ529" s="304"/>
      <c r="AR529" s="304"/>
    </row>
    <row r="530" spans="5:44" customFormat="1" x14ac:dyDescent="0.25">
      <c r="E530" s="332"/>
      <c r="F530" s="332"/>
      <c r="G530" s="333"/>
      <c r="H530" s="333"/>
      <c r="I530" s="333"/>
      <c r="J530" s="333"/>
      <c r="K530" s="333"/>
      <c r="L530" s="333"/>
      <c r="M530" s="333"/>
      <c r="N530" s="294"/>
      <c r="O530" s="294"/>
      <c r="P530" s="294"/>
      <c r="Q530" s="294"/>
      <c r="R530" s="294"/>
      <c r="S530" s="294"/>
      <c r="T530" s="294"/>
      <c r="U530" s="294"/>
      <c r="V530" s="294"/>
      <c r="W530" s="294"/>
      <c r="X530" s="294"/>
      <c r="Y530" s="294"/>
      <c r="Z530" s="294"/>
      <c r="AA530" s="294"/>
      <c r="AB530" s="294"/>
      <c r="AC530" s="294"/>
      <c r="AD530" s="294"/>
      <c r="AE530" s="294"/>
      <c r="AF530" s="294"/>
      <c r="AG530" s="294"/>
      <c r="AH530" s="294"/>
      <c r="AI530" s="294"/>
      <c r="AJ530" s="294"/>
      <c r="AK530" s="294"/>
      <c r="AL530" s="294"/>
      <c r="AM530" s="294"/>
      <c r="AN530" s="294"/>
      <c r="AO530" s="304"/>
      <c r="AP530" s="304"/>
      <c r="AQ530" s="304"/>
      <c r="AR530" s="304"/>
    </row>
    <row r="531" spans="5:44" customFormat="1" x14ac:dyDescent="0.25">
      <c r="E531" s="332"/>
      <c r="F531" s="332"/>
      <c r="G531" s="333"/>
      <c r="H531" s="333"/>
      <c r="I531" s="333"/>
      <c r="J531" s="333"/>
      <c r="K531" s="333"/>
      <c r="L531" s="333"/>
      <c r="M531" s="333"/>
      <c r="N531" s="294"/>
      <c r="O531" s="294"/>
      <c r="P531" s="294"/>
      <c r="Q531" s="294"/>
      <c r="R531" s="294"/>
      <c r="S531" s="294"/>
      <c r="T531" s="294"/>
      <c r="U531" s="294"/>
      <c r="V531" s="294"/>
      <c r="W531" s="294"/>
      <c r="X531" s="294"/>
      <c r="Y531" s="294"/>
      <c r="Z531" s="294"/>
      <c r="AA531" s="294"/>
      <c r="AB531" s="294"/>
      <c r="AC531" s="294"/>
      <c r="AD531" s="294"/>
      <c r="AE531" s="294"/>
      <c r="AF531" s="294"/>
      <c r="AG531" s="294"/>
      <c r="AH531" s="294"/>
      <c r="AI531" s="294"/>
      <c r="AJ531" s="294"/>
      <c r="AK531" s="294"/>
      <c r="AL531" s="294"/>
      <c r="AM531" s="294"/>
      <c r="AN531" s="294"/>
      <c r="AO531" s="304"/>
      <c r="AP531" s="304"/>
      <c r="AQ531" s="304"/>
      <c r="AR531" s="304"/>
    </row>
    <row r="532" spans="5:44" customFormat="1" x14ac:dyDescent="0.25">
      <c r="E532" s="332"/>
      <c r="F532" s="332"/>
      <c r="G532" s="333"/>
      <c r="H532" s="333"/>
      <c r="I532" s="333"/>
      <c r="J532" s="333"/>
      <c r="K532" s="333"/>
      <c r="L532" s="333"/>
      <c r="M532" s="333"/>
      <c r="N532" s="294"/>
      <c r="O532" s="294"/>
      <c r="P532" s="294"/>
      <c r="Q532" s="294"/>
      <c r="R532" s="294"/>
      <c r="S532" s="294"/>
      <c r="T532" s="294"/>
      <c r="U532" s="294"/>
      <c r="V532" s="294"/>
      <c r="W532" s="294"/>
      <c r="X532" s="294"/>
      <c r="Y532" s="294"/>
      <c r="Z532" s="294"/>
      <c r="AA532" s="294"/>
      <c r="AB532" s="294"/>
      <c r="AC532" s="294"/>
      <c r="AD532" s="294"/>
      <c r="AE532" s="294"/>
      <c r="AF532" s="294"/>
      <c r="AG532" s="294"/>
      <c r="AH532" s="294"/>
      <c r="AI532" s="294"/>
      <c r="AJ532" s="294"/>
      <c r="AK532" s="294"/>
      <c r="AL532" s="294"/>
      <c r="AM532" s="294"/>
      <c r="AN532" s="294"/>
      <c r="AO532" s="304"/>
      <c r="AP532" s="304"/>
      <c r="AQ532" s="304"/>
      <c r="AR532" s="304"/>
    </row>
    <row r="533" spans="5:44" customFormat="1" x14ac:dyDescent="0.25">
      <c r="E533" s="332"/>
      <c r="F533" s="332"/>
      <c r="G533" s="333"/>
      <c r="H533" s="333"/>
      <c r="I533" s="333"/>
      <c r="J533" s="333"/>
      <c r="K533" s="333"/>
      <c r="L533" s="333"/>
      <c r="M533" s="333"/>
      <c r="N533" s="294"/>
      <c r="O533" s="294"/>
      <c r="P533" s="294"/>
      <c r="Q533" s="294"/>
      <c r="R533" s="294"/>
      <c r="S533" s="294"/>
      <c r="T533" s="294"/>
      <c r="U533" s="294"/>
      <c r="V533" s="294"/>
      <c r="W533" s="294"/>
      <c r="X533" s="294"/>
      <c r="Y533" s="294"/>
      <c r="Z533" s="294"/>
      <c r="AA533" s="294"/>
      <c r="AB533" s="294"/>
      <c r="AC533" s="294"/>
      <c r="AD533" s="294"/>
      <c r="AE533" s="294"/>
      <c r="AF533" s="294"/>
      <c r="AG533" s="294"/>
      <c r="AH533" s="294"/>
      <c r="AI533" s="294"/>
      <c r="AJ533" s="294"/>
      <c r="AK533" s="294"/>
      <c r="AL533" s="294"/>
      <c r="AM533" s="294"/>
      <c r="AN533" s="294"/>
      <c r="AO533" s="304"/>
      <c r="AP533" s="304"/>
      <c r="AQ533" s="304"/>
      <c r="AR533" s="304"/>
    </row>
    <row r="534" spans="5:44" customFormat="1" x14ac:dyDescent="0.25">
      <c r="E534" s="332"/>
      <c r="F534" s="332"/>
      <c r="G534" s="333"/>
      <c r="H534" s="333"/>
      <c r="I534" s="333"/>
      <c r="J534" s="333"/>
      <c r="K534" s="333"/>
      <c r="L534" s="333"/>
      <c r="M534" s="333"/>
      <c r="N534" s="294"/>
      <c r="O534" s="294"/>
      <c r="P534" s="294"/>
      <c r="Q534" s="294"/>
      <c r="R534" s="294"/>
      <c r="S534" s="294"/>
      <c r="T534" s="294"/>
      <c r="U534" s="294"/>
      <c r="V534" s="294"/>
      <c r="W534" s="294"/>
      <c r="X534" s="294"/>
      <c r="Y534" s="294"/>
      <c r="Z534" s="294"/>
      <c r="AA534" s="294"/>
      <c r="AB534" s="294"/>
      <c r="AC534" s="294"/>
      <c r="AD534" s="294"/>
      <c r="AE534" s="294"/>
      <c r="AF534" s="294"/>
      <c r="AG534" s="294"/>
      <c r="AH534" s="294"/>
      <c r="AI534" s="294"/>
      <c r="AJ534" s="294"/>
      <c r="AK534" s="294"/>
      <c r="AL534" s="294"/>
      <c r="AM534" s="294"/>
      <c r="AN534" s="294"/>
      <c r="AO534" s="304"/>
      <c r="AP534" s="304"/>
      <c r="AQ534" s="304"/>
      <c r="AR534" s="304"/>
    </row>
    <row r="535" spans="5:44" customFormat="1" x14ac:dyDescent="0.25">
      <c r="E535" s="332"/>
      <c r="F535" s="332"/>
      <c r="G535" s="333"/>
      <c r="H535" s="333"/>
      <c r="I535" s="333"/>
      <c r="J535" s="333"/>
      <c r="K535" s="333"/>
      <c r="L535" s="333"/>
      <c r="M535" s="333"/>
      <c r="N535" s="294"/>
      <c r="O535" s="294"/>
      <c r="P535" s="294"/>
      <c r="Q535" s="294"/>
      <c r="R535" s="294"/>
      <c r="S535" s="294"/>
      <c r="T535" s="294"/>
      <c r="U535" s="294"/>
      <c r="V535" s="294"/>
      <c r="W535" s="294"/>
      <c r="X535" s="294"/>
      <c r="Y535" s="294"/>
      <c r="Z535" s="294"/>
      <c r="AA535" s="294"/>
      <c r="AB535" s="294"/>
      <c r="AC535" s="294"/>
      <c r="AD535" s="294"/>
      <c r="AE535" s="294"/>
      <c r="AF535" s="294"/>
      <c r="AG535" s="294"/>
      <c r="AH535" s="294"/>
      <c r="AI535" s="294"/>
      <c r="AJ535" s="294"/>
      <c r="AK535" s="294"/>
      <c r="AL535" s="294"/>
      <c r="AM535" s="294"/>
      <c r="AN535" s="294"/>
      <c r="AO535" s="304"/>
      <c r="AP535" s="304"/>
      <c r="AQ535" s="304"/>
      <c r="AR535" s="304"/>
    </row>
    <row r="536" spans="5:44" customFormat="1" x14ac:dyDescent="0.25">
      <c r="E536" s="332"/>
      <c r="F536" s="332"/>
      <c r="G536" s="333"/>
      <c r="H536" s="333"/>
      <c r="I536" s="333"/>
      <c r="J536" s="333"/>
      <c r="K536" s="333"/>
      <c r="L536" s="333"/>
      <c r="M536" s="333"/>
      <c r="N536" s="294"/>
      <c r="O536" s="294"/>
      <c r="P536" s="294"/>
      <c r="Q536" s="294"/>
      <c r="R536" s="294"/>
      <c r="S536" s="294"/>
      <c r="T536" s="294"/>
      <c r="U536" s="294"/>
      <c r="V536" s="294"/>
      <c r="W536" s="294"/>
      <c r="X536" s="294"/>
      <c r="Y536" s="294"/>
      <c r="Z536" s="294"/>
      <c r="AA536" s="294"/>
      <c r="AB536" s="294"/>
      <c r="AC536" s="294"/>
      <c r="AD536" s="294"/>
      <c r="AE536" s="294"/>
      <c r="AF536" s="294"/>
      <c r="AG536" s="294"/>
      <c r="AH536" s="294"/>
      <c r="AI536" s="294"/>
      <c r="AJ536" s="294"/>
      <c r="AK536" s="294"/>
      <c r="AL536" s="294"/>
      <c r="AM536" s="294"/>
      <c r="AN536" s="294"/>
      <c r="AO536" s="304"/>
      <c r="AP536" s="304"/>
      <c r="AQ536" s="304"/>
      <c r="AR536" s="304"/>
    </row>
    <row r="537" spans="5:44" customFormat="1" x14ac:dyDescent="0.25">
      <c r="E537" s="332"/>
      <c r="F537" s="332"/>
      <c r="G537" s="333"/>
      <c r="H537" s="333"/>
      <c r="I537" s="333"/>
      <c r="J537" s="333"/>
      <c r="K537" s="333"/>
      <c r="L537" s="333"/>
      <c r="M537" s="333"/>
      <c r="N537" s="294"/>
      <c r="O537" s="294"/>
      <c r="P537" s="294"/>
      <c r="Q537" s="294"/>
      <c r="R537" s="294"/>
      <c r="S537" s="294"/>
      <c r="T537" s="294"/>
      <c r="U537" s="294"/>
      <c r="V537" s="294"/>
      <c r="W537" s="294"/>
      <c r="X537" s="294"/>
      <c r="Y537" s="294"/>
      <c r="Z537" s="294"/>
      <c r="AA537" s="294"/>
      <c r="AB537" s="294"/>
      <c r="AC537" s="294"/>
      <c r="AD537" s="294"/>
      <c r="AE537" s="294"/>
      <c r="AF537" s="294"/>
      <c r="AG537" s="294"/>
      <c r="AH537" s="294"/>
      <c r="AI537" s="294"/>
      <c r="AJ537" s="294"/>
      <c r="AK537" s="294"/>
      <c r="AL537" s="294"/>
      <c r="AM537" s="294"/>
      <c r="AN537" s="294"/>
      <c r="AO537" s="304"/>
      <c r="AP537" s="304"/>
      <c r="AQ537" s="304"/>
      <c r="AR537" s="304"/>
    </row>
    <row r="538" spans="5:44" customFormat="1" x14ac:dyDescent="0.25">
      <c r="E538" s="332"/>
      <c r="F538" s="332"/>
      <c r="G538" s="333"/>
      <c r="H538" s="333"/>
      <c r="I538" s="333"/>
      <c r="J538" s="333"/>
      <c r="K538" s="333"/>
      <c r="L538" s="333"/>
      <c r="M538" s="333"/>
      <c r="N538" s="294"/>
      <c r="O538" s="294"/>
      <c r="P538" s="294"/>
      <c r="Q538" s="294"/>
      <c r="R538" s="294"/>
      <c r="S538" s="294"/>
      <c r="T538" s="294"/>
      <c r="U538" s="294"/>
      <c r="V538" s="294"/>
      <c r="W538" s="294"/>
      <c r="X538" s="294"/>
      <c r="Y538" s="294"/>
      <c r="Z538" s="294"/>
      <c r="AA538" s="294"/>
      <c r="AB538" s="294"/>
      <c r="AC538" s="294"/>
      <c r="AD538" s="294"/>
      <c r="AE538" s="294"/>
      <c r="AF538" s="294"/>
      <c r="AG538" s="294"/>
      <c r="AH538" s="294"/>
      <c r="AI538" s="294"/>
      <c r="AJ538" s="294"/>
      <c r="AK538" s="294"/>
      <c r="AL538" s="294"/>
      <c r="AM538" s="294"/>
      <c r="AN538" s="294"/>
      <c r="AO538" s="304"/>
      <c r="AP538" s="304"/>
      <c r="AQ538" s="304"/>
      <c r="AR538" s="304"/>
    </row>
    <row r="539" spans="5:44" customFormat="1" x14ac:dyDescent="0.25">
      <c r="E539" s="332"/>
      <c r="F539" s="332"/>
      <c r="G539" s="333"/>
      <c r="H539" s="333"/>
      <c r="I539" s="333"/>
      <c r="J539" s="333"/>
      <c r="K539" s="333"/>
      <c r="L539" s="333"/>
      <c r="M539" s="333"/>
      <c r="N539" s="294"/>
      <c r="O539" s="294"/>
      <c r="P539" s="294"/>
      <c r="Q539" s="294"/>
      <c r="R539" s="294"/>
      <c r="S539" s="294"/>
      <c r="T539" s="294"/>
      <c r="U539" s="294"/>
      <c r="V539" s="294"/>
      <c r="W539" s="294"/>
      <c r="X539" s="294"/>
      <c r="Y539" s="294"/>
      <c r="Z539" s="294"/>
      <c r="AA539" s="294"/>
      <c r="AB539" s="294"/>
      <c r="AC539" s="294"/>
      <c r="AD539" s="294"/>
      <c r="AE539" s="294"/>
      <c r="AF539" s="294"/>
      <c r="AG539" s="294"/>
      <c r="AH539" s="294"/>
      <c r="AI539" s="294"/>
      <c r="AJ539" s="294"/>
      <c r="AK539" s="294"/>
      <c r="AL539" s="294"/>
      <c r="AM539" s="294"/>
      <c r="AN539" s="294"/>
      <c r="AO539" s="304"/>
      <c r="AP539" s="304"/>
      <c r="AQ539" s="304"/>
      <c r="AR539" s="304"/>
    </row>
    <row r="540" spans="5:44" customFormat="1" x14ac:dyDescent="0.25">
      <c r="E540" s="332"/>
      <c r="F540" s="332"/>
      <c r="G540" s="333"/>
      <c r="H540" s="333"/>
      <c r="I540" s="333"/>
      <c r="J540" s="333"/>
      <c r="K540" s="333"/>
      <c r="L540" s="333"/>
      <c r="M540" s="333"/>
      <c r="N540" s="294"/>
      <c r="O540" s="294"/>
      <c r="P540" s="294"/>
      <c r="Q540" s="294"/>
      <c r="R540" s="294"/>
      <c r="S540" s="294"/>
      <c r="T540" s="294"/>
      <c r="U540" s="294"/>
      <c r="V540" s="294"/>
      <c r="W540" s="294"/>
      <c r="X540" s="294"/>
      <c r="Y540" s="294"/>
      <c r="Z540" s="294"/>
      <c r="AA540" s="294"/>
      <c r="AB540" s="294"/>
      <c r="AC540" s="294"/>
      <c r="AD540" s="294"/>
      <c r="AE540" s="294"/>
      <c r="AF540" s="294"/>
      <c r="AG540" s="294"/>
      <c r="AH540" s="294"/>
      <c r="AI540" s="294"/>
      <c r="AJ540" s="294"/>
      <c r="AK540" s="294"/>
      <c r="AL540" s="294"/>
      <c r="AM540" s="294"/>
      <c r="AN540" s="294"/>
      <c r="AO540" s="304"/>
      <c r="AP540" s="304"/>
      <c r="AQ540" s="304"/>
      <c r="AR540" s="304"/>
    </row>
    <row r="541" spans="5:44" customFormat="1" x14ac:dyDescent="0.25">
      <c r="E541" s="332"/>
      <c r="F541" s="332"/>
      <c r="G541" s="333"/>
      <c r="H541" s="333"/>
      <c r="I541" s="333"/>
      <c r="J541" s="333"/>
      <c r="K541" s="333"/>
      <c r="L541" s="333"/>
      <c r="M541" s="333"/>
      <c r="N541" s="294"/>
      <c r="O541" s="294"/>
      <c r="P541" s="294"/>
      <c r="Q541" s="294"/>
      <c r="R541" s="294"/>
      <c r="S541" s="294"/>
      <c r="T541" s="294"/>
      <c r="U541" s="294"/>
      <c r="V541" s="294"/>
      <c r="W541" s="294"/>
      <c r="X541" s="294"/>
      <c r="Y541" s="294"/>
      <c r="Z541" s="294"/>
      <c r="AA541" s="294"/>
      <c r="AB541" s="294"/>
      <c r="AC541" s="294"/>
      <c r="AD541" s="294"/>
      <c r="AE541" s="294"/>
      <c r="AF541" s="294"/>
      <c r="AG541" s="294"/>
      <c r="AH541" s="294"/>
      <c r="AI541" s="294"/>
      <c r="AJ541" s="294"/>
      <c r="AK541" s="294"/>
      <c r="AL541" s="294"/>
      <c r="AM541" s="294"/>
      <c r="AN541" s="294"/>
      <c r="AO541" s="304"/>
      <c r="AP541" s="304"/>
      <c r="AQ541" s="304"/>
      <c r="AR541" s="304"/>
    </row>
    <row r="542" spans="5:44" customFormat="1" x14ac:dyDescent="0.25">
      <c r="E542" s="332"/>
      <c r="F542" s="332"/>
      <c r="G542" s="333"/>
      <c r="H542" s="333"/>
      <c r="I542" s="333"/>
      <c r="J542" s="333"/>
      <c r="K542" s="333"/>
      <c r="L542" s="333"/>
      <c r="M542" s="333"/>
      <c r="N542" s="294"/>
      <c r="O542" s="294"/>
      <c r="P542" s="294"/>
      <c r="Q542" s="294"/>
      <c r="R542" s="294"/>
      <c r="S542" s="294"/>
      <c r="T542" s="294"/>
      <c r="U542" s="294"/>
      <c r="V542" s="294"/>
      <c r="W542" s="294"/>
      <c r="X542" s="294"/>
      <c r="Y542" s="294"/>
      <c r="Z542" s="294"/>
      <c r="AA542" s="294"/>
      <c r="AB542" s="294"/>
      <c r="AC542" s="294"/>
      <c r="AD542" s="294"/>
      <c r="AE542" s="294"/>
      <c r="AF542" s="294"/>
      <c r="AG542" s="294"/>
      <c r="AH542" s="294"/>
      <c r="AI542" s="294"/>
      <c r="AJ542" s="294"/>
      <c r="AK542" s="294"/>
      <c r="AL542" s="294"/>
      <c r="AM542" s="294"/>
      <c r="AN542" s="294"/>
      <c r="AO542" s="304"/>
      <c r="AP542" s="304"/>
      <c r="AQ542" s="304"/>
      <c r="AR542" s="304"/>
    </row>
    <row r="543" spans="5:44" customFormat="1" x14ac:dyDescent="0.25">
      <c r="E543" s="332"/>
      <c r="F543" s="332"/>
      <c r="G543" s="333"/>
      <c r="H543" s="333"/>
      <c r="I543" s="333"/>
      <c r="J543" s="333"/>
      <c r="K543" s="333"/>
      <c r="L543" s="333"/>
      <c r="M543" s="333"/>
      <c r="N543" s="294"/>
      <c r="O543" s="294"/>
      <c r="P543" s="294"/>
      <c r="Q543" s="294"/>
      <c r="R543" s="294"/>
      <c r="S543" s="294"/>
      <c r="T543" s="294"/>
      <c r="U543" s="294"/>
      <c r="V543" s="294"/>
      <c r="W543" s="294"/>
      <c r="X543" s="294"/>
      <c r="Y543" s="294"/>
      <c r="Z543" s="294"/>
      <c r="AA543" s="294"/>
      <c r="AB543" s="294"/>
      <c r="AC543" s="294"/>
      <c r="AD543" s="294"/>
      <c r="AE543" s="294"/>
      <c r="AF543" s="294"/>
      <c r="AG543" s="294"/>
      <c r="AH543" s="294"/>
      <c r="AI543" s="294"/>
      <c r="AJ543" s="294"/>
      <c r="AK543" s="294"/>
      <c r="AL543" s="294"/>
      <c r="AM543" s="294"/>
      <c r="AN543" s="294"/>
      <c r="AO543" s="304"/>
      <c r="AP543" s="304"/>
      <c r="AQ543" s="304"/>
      <c r="AR543" s="304"/>
    </row>
    <row r="544" spans="5:44" customFormat="1" x14ac:dyDescent="0.25">
      <c r="E544" s="332"/>
      <c r="F544" s="332"/>
      <c r="G544" s="333"/>
      <c r="H544" s="333"/>
      <c r="I544" s="333"/>
      <c r="J544" s="333"/>
      <c r="K544" s="333"/>
      <c r="L544" s="333"/>
      <c r="M544" s="333"/>
      <c r="N544" s="294"/>
      <c r="O544" s="294"/>
      <c r="P544" s="294"/>
      <c r="Q544" s="294"/>
      <c r="R544" s="294"/>
      <c r="S544" s="294"/>
      <c r="T544" s="294"/>
      <c r="U544" s="294"/>
      <c r="V544" s="294"/>
      <c r="W544" s="294"/>
      <c r="X544" s="294"/>
      <c r="Y544" s="294"/>
      <c r="Z544" s="294"/>
      <c r="AA544" s="294"/>
      <c r="AB544" s="294"/>
      <c r="AC544" s="294"/>
      <c r="AD544" s="294"/>
      <c r="AE544" s="294"/>
      <c r="AF544" s="294"/>
      <c r="AG544" s="294"/>
      <c r="AH544" s="294"/>
      <c r="AI544" s="294"/>
      <c r="AJ544" s="294"/>
      <c r="AK544" s="294"/>
      <c r="AL544" s="294"/>
      <c r="AM544" s="294"/>
      <c r="AN544" s="294"/>
      <c r="AO544" s="304"/>
      <c r="AP544" s="304"/>
      <c r="AQ544" s="304"/>
      <c r="AR544" s="304"/>
    </row>
    <row r="545" spans="5:44" customFormat="1" x14ac:dyDescent="0.25">
      <c r="E545" s="332"/>
      <c r="F545" s="332"/>
      <c r="G545" s="333"/>
      <c r="H545" s="333"/>
      <c r="I545" s="333"/>
      <c r="J545" s="333"/>
      <c r="K545" s="333"/>
      <c r="L545" s="333"/>
      <c r="M545" s="333"/>
      <c r="N545" s="294"/>
      <c r="O545" s="294"/>
      <c r="P545" s="294"/>
      <c r="Q545" s="294"/>
      <c r="R545" s="294"/>
      <c r="S545" s="294"/>
      <c r="T545" s="294"/>
      <c r="U545" s="294"/>
      <c r="V545" s="294"/>
      <c r="W545" s="294"/>
      <c r="X545" s="294"/>
      <c r="Y545" s="294"/>
      <c r="Z545" s="294"/>
      <c r="AA545" s="294"/>
      <c r="AB545" s="294"/>
      <c r="AC545" s="294"/>
      <c r="AD545" s="294"/>
      <c r="AE545" s="294"/>
      <c r="AF545" s="294"/>
      <c r="AG545" s="294"/>
      <c r="AH545" s="294"/>
      <c r="AI545" s="294"/>
      <c r="AJ545" s="294"/>
      <c r="AK545" s="294"/>
      <c r="AL545" s="294"/>
      <c r="AM545" s="294"/>
      <c r="AN545" s="294"/>
      <c r="AO545" s="304"/>
      <c r="AP545" s="304"/>
      <c r="AQ545" s="304"/>
      <c r="AR545" s="304"/>
    </row>
    <row r="546" spans="5:44" customFormat="1" x14ac:dyDescent="0.25">
      <c r="E546" s="332"/>
      <c r="F546" s="332"/>
      <c r="G546" s="333"/>
      <c r="H546" s="333"/>
      <c r="I546" s="333"/>
      <c r="J546" s="333"/>
      <c r="K546" s="333"/>
      <c r="L546" s="333"/>
      <c r="M546" s="333"/>
      <c r="N546" s="294"/>
      <c r="O546" s="294"/>
      <c r="P546" s="294"/>
      <c r="Q546" s="294"/>
      <c r="R546" s="294"/>
      <c r="S546" s="294"/>
      <c r="T546" s="294"/>
      <c r="U546" s="294"/>
      <c r="V546" s="294"/>
      <c r="W546" s="294"/>
      <c r="X546" s="294"/>
      <c r="Y546" s="294"/>
      <c r="Z546" s="294"/>
      <c r="AA546" s="294"/>
      <c r="AB546" s="294"/>
      <c r="AC546" s="294"/>
      <c r="AD546" s="294"/>
      <c r="AE546" s="294"/>
      <c r="AF546" s="294"/>
      <c r="AG546" s="294"/>
      <c r="AH546" s="294"/>
      <c r="AI546" s="294"/>
      <c r="AJ546" s="294"/>
      <c r="AK546" s="294"/>
      <c r="AL546" s="294"/>
      <c r="AM546" s="294"/>
      <c r="AN546" s="294"/>
      <c r="AO546" s="304"/>
      <c r="AP546" s="304"/>
      <c r="AQ546" s="304"/>
      <c r="AR546" s="304"/>
    </row>
    <row r="547" spans="5:44" customFormat="1" x14ac:dyDescent="0.25">
      <c r="E547" s="332"/>
      <c r="F547" s="332"/>
      <c r="G547" s="333"/>
      <c r="H547" s="333"/>
      <c r="I547" s="333"/>
      <c r="J547" s="333"/>
      <c r="K547" s="333"/>
      <c r="L547" s="333"/>
      <c r="M547" s="333"/>
      <c r="N547" s="294"/>
      <c r="O547" s="294"/>
      <c r="P547" s="294"/>
      <c r="Q547" s="294"/>
      <c r="R547" s="294"/>
      <c r="S547" s="294"/>
      <c r="T547" s="294"/>
      <c r="U547" s="294"/>
      <c r="V547" s="294"/>
      <c r="W547" s="294"/>
      <c r="X547" s="294"/>
      <c r="Y547" s="294"/>
      <c r="Z547" s="294"/>
      <c r="AA547" s="294"/>
      <c r="AB547" s="294"/>
      <c r="AC547" s="294"/>
      <c r="AD547" s="294"/>
      <c r="AE547" s="294"/>
      <c r="AF547" s="294"/>
      <c r="AG547" s="294"/>
      <c r="AH547" s="294"/>
      <c r="AI547" s="294"/>
      <c r="AJ547" s="294"/>
      <c r="AK547" s="294"/>
      <c r="AL547" s="294"/>
      <c r="AM547" s="294"/>
      <c r="AN547" s="294"/>
      <c r="AO547" s="304"/>
      <c r="AP547" s="304"/>
      <c r="AQ547" s="304"/>
      <c r="AR547" s="304"/>
    </row>
    <row r="548" spans="5:44" customFormat="1" x14ac:dyDescent="0.25">
      <c r="E548" s="332"/>
      <c r="F548" s="332"/>
      <c r="G548" s="333"/>
      <c r="H548" s="333"/>
      <c r="I548" s="333"/>
      <c r="J548" s="333"/>
      <c r="K548" s="333"/>
      <c r="L548" s="333"/>
      <c r="M548" s="333"/>
      <c r="N548" s="294"/>
      <c r="O548" s="294"/>
      <c r="P548" s="294"/>
      <c r="Q548" s="294"/>
      <c r="R548" s="294"/>
      <c r="S548" s="294"/>
      <c r="T548" s="294"/>
      <c r="U548" s="294"/>
      <c r="V548" s="294"/>
      <c r="W548" s="294"/>
      <c r="X548" s="294"/>
      <c r="Y548" s="294"/>
      <c r="Z548" s="294"/>
      <c r="AA548" s="294"/>
      <c r="AB548" s="294"/>
      <c r="AC548" s="294"/>
      <c r="AD548" s="294"/>
      <c r="AE548" s="294"/>
      <c r="AF548" s="294"/>
      <c r="AG548" s="294"/>
      <c r="AH548" s="294"/>
      <c r="AI548" s="294"/>
      <c r="AJ548" s="294"/>
      <c r="AK548" s="294"/>
      <c r="AL548" s="294"/>
      <c r="AM548" s="294"/>
      <c r="AN548" s="294"/>
      <c r="AO548" s="304"/>
      <c r="AP548" s="304"/>
      <c r="AQ548" s="304"/>
      <c r="AR548" s="304"/>
    </row>
    <row r="549" spans="5:44" customFormat="1" x14ac:dyDescent="0.25">
      <c r="E549" s="332"/>
      <c r="F549" s="332"/>
      <c r="G549" s="333"/>
      <c r="H549" s="333"/>
      <c r="I549" s="333"/>
      <c r="J549" s="333"/>
      <c r="K549" s="333"/>
      <c r="L549" s="333"/>
      <c r="M549" s="333"/>
      <c r="N549" s="294"/>
      <c r="O549" s="294"/>
      <c r="P549" s="294"/>
      <c r="Q549" s="294"/>
      <c r="R549" s="294"/>
      <c r="S549" s="294"/>
      <c r="T549" s="294"/>
      <c r="U549" s="294"/>
      <c r="V549" s="294"/>
      <c r="W549" s="294"/>
      <c r="X549" s="294"/>
      <c r="Y549" s="294"/>
      <c r="Z549" s="294"/>
      <c r="AA549" s="294"/>
      <c r="AB549" s="294"/>
      <c r="AC549" s="294"/>
      <c r="AD549" s="294"/>
      <c r="AE549" s="294"/>
      <c r="AF549" s="294"/>
      <c r="AG549" s="294"/>
      <c r="AH549" s="294"/>
      <c r="AI549" s="294"/>
      <c r="AJ549" s="294"/>
      <c r="AK549" s="294"/>
      <c r="AL549" s="294"/>
      <c r="AM549" s="294"/>
      <c r="AN549" s="294"/>
      <c r="AO549" s="304"/>
      <c r="AP549" s="304"/>
      <c r="AQ549" s="304"/>
      <c r="AR549" s="304"/>
    </row>
    <row r="550" spans="5:44" customFormat="1" x14ac:dyDescent="0.25">
      <c r="E550" s="332"/>
      <c r="F550" s="332"/>
      <c r="G550" s="333"/>
      <c r="H550" s="333"/>
      <c r="I550" s="333"/>
      <c r="J550" s="333"/>
      <c r="K550" s="333"/>
      <c r="L550" s="333"/>
      <c r="M550" s="333"/>
      <c r="N550" s="294"/>
      <c r="O550" s="294"/>
      <c r="P550" s="294"/>
      <c r="Q550" s="294"/>
      <c r="R550" s="294"/>
      <c r="S550" s="294"/>
      <c r="T550" s="294"/>
      <c r="U550" s="294"/>
      <c r="V550" s="294"/>
      <c r="W550" s="294"/>
      <c r="X550" s="294"/>
      <c r="Y550" s="294"/>
      <c r="Z550" s="294"/>
      <c r="AA550" s="294"/>
      <c r="AB550" s="294"/>
      <c r="AC550" s="294"/>
      <c r="AD550" s="294"/>
      <c r="AE550" s="294"/>
      <c r="AF550" s="294"/>
      <c r="AG550" s="294"/>
      <c r="AH550" s="294"/>
      <c r="AI550" s="294"/>
      <c r="AJ550" s="294"/>
      <c r="AK550" s="294"/>
      <c r="AL550" s="294"/>
      <c r="AM550" s="294"/>
      <c r="AN550" s="294"/>
      <c r="AO550" s="304"/>
      <c r="AP550" s="304"/>
      <c r="AQ550" s="304"/>
      <c r="AR550" s="304"/>
    </row>
    <row r="551" spans="5:44" customFormat="1" x14ac:dyDescent="0.25">
      <c r="E551" s="332"/>
      <c r="F551" s="332"/>
      <c r="G551" s="333"/>
      <c r="H551" s="333"/>
      <c r="I551" s="333"/>
      <c r="J551" s="333"/>
      <c r="K551" s="333"/>
      <c r="L551" s="333"/>
      <c r="M551" s="333"/>
      <c r="N551" s="294"/>
      <c r="O551" s="294"/>
      <c r="P551" s="294"/>
      <c r="Q551" s="294"/>
      <c r="R551" s="294"/>
      <c r="S551" s="294"/>
      <c r="T551" s="294"/>
      <c r="U551" s="294"/>
      <c r="V551" s="294"/>
      <c r="W551" s="294"/>
      <c r="X551" s="294"/>
      <c r="Y551" s="294"/>
      <c r="Z551" s="294"/>
      <c r="AA551" s="294"/>
      <c r="AB551" s="294"/>
      <c r="AC551" s="294"/>
      <c r="AD551" s="294"/>
      <c r="AE551" s="294"/>
      <c r="AF551" s="294"/>
      <c r="AG551" s="294"/>
      <c r="AH551" s="294"/>
      <c r="AI551" s="294"/>
      <c r="AJ551" s="294"/>
      <c r="AK551" s="294"/>
      <c r="AL551" s="294"/>
      <c r="AM551" s="294"/>
      <c r="AN551" s="294"/>
      <c r="AO551" s="304"/>
      <c r="AP551" s="304"/>
      <c r="AQ551" s="304"/>
      <c r="AR551" s="304"/>
    </row>
    <row r="552" spans="5:44" customFormat="1" x14ac:dyDescent="0.25">
      <c r="E552" s="332"/>
      <c r="F552" s="332"/>
      <c r="G552" s="333"/>
      <c r="H552" s="333"/>
      <c r="I552" s="333"/>
      <c r="J552" s="333"/>
      <c r="K552" s="333"/>
      <c r="L552" s="333"/>
      <c r="M552" s="333"/>
      <c r="N552" s="294"/>
      <c r="O552" s="294"/>
      <c r="P552" s="294"/>
      <c r="Q552" s="294"/>
      <c r="R552" s="294"/>
      <c r="S552" s="294"/>
      <c r="T552" s="294"/>
      <c r="U552" s="294"/>
      <c r="V552" s="294"/>
      <c r="W552" s="294"/>
      <c r="X552" s="294"/>
      <c r="Y552" s="294"/>
      <c r="Z552" s="294"/>
      <c r="AA552" s="294"/>
      <c r="AB552" s="294"/>
      <c r="AC552" s="294"/>
      <c r="AD552" s="294"/>
      <c r="AE552" s="294"/>
      <c r="AF552" s="294"/>
      <c r="AG552" s="294"/>
      <c r="AH552" s="294"/>
      <c r="AI552" s="294"/>
      <c r="AJ552" s="294"/>
      <c r="AK552" s="294"/>
      <c r="AL552" s="294"/>
      <c r="AM552" s="294"/>
      <c r="AN552" s="294"/>
      <c r="AO552" s="304"/>
      <c r="AP552" s="304"/>
      <c r="AQ552" s="304"/>
      <c r="AR552" s="304"/>
    </row>
    <row r="553" spans="5:44" customFormat="1" x14ac:dyDescent="0.25">
      <c r="E553" s="332"/>
      <c r="F553" s="332"/>
      <c r="G553" s="333"/>
      <c r="H553" s="333"/>
      <c r="I553" s="333"/>
      <c r="J553" s="333"/>
      <c r="K553" s="333"/>
      <c r="L553" s="333"/>
      <c r="M553" s="333"/>
      <c r="N553" s="294"/>
      <c r="O553" s="294"/>
      <c r="P553" s="294"/>
      <c r="Q553" s="294"/>
      <c r="R553" s="294"/>
      <c r="S553" s="294"/>
      <c r="T553" s="294"/>
      <c r="U553" s="294"/>
      <c r="V553" s="294"/>
      <c r="W553" s="294"/>
      <c r="X553" s="294"/>
      <c r="Y553" s="294"/>
      <c r="Z553" s="294"/>
      <c r="AA553" s="294"/>
      <c r="AB553" s="294"/>
      <c r="AC553" s="294"/>
      <c r="AD553" s="294"/>
      <c r="AE553" s="294"/>
      <c r="AF553" s="294"/>
      <c r="AG553" s="294"/>
      <c r="AH553" s="294"/>
      <c r="AI553" s="294"/>
      <c r="AJ553" s="294"/>
      <c r="AK553" s="294"/>
      <c r="AL553" s="294"/>
      <c r="AM553" s="294"/>
      <c r="AN553" s="294"/>
      <c r="AO553" s="304"/>
      <c r="AP553" s="304"/>
      <c r="AQ553" s="304"/>
      <c r="AR553" s="304"/>
    </row>
    <row r="554" spans="5:44" customFormat="1" x14ac:dyDescent="0.25">
      <c r="E554" s="332"/>
      <c r="F554" s="332"/>
      <c r="G554" s="333"/>
      <c r="H554" s="333"/>
      <c r="I554" s="333"/>
      <c r="J554" s="333"/>
      <c r="K554" s="333"/>
      <c r="L554" s="333"/>
      <c r="M554" s="333"/>
      <c r="N554" s="294"/>
      <c r="O554" s="294"/>
      <c r="P554" s="294"/>
      <c r="Q554" s="294"/>
      <c r="R554" s="294"/>
      <c r="S554" s="294"/>
      <c r="T554" s="294"/>
      <c r="U554" s="294"/>
      <c r="V554" s="294"/>
      <c r="W554" s="294"/>
      <c r="X554" s="294"/>
      <c r="Y554" s="294"/>
      <c r="Z554" s="294"/>
      <c r="AA554" s="294"/>
      <c r="AB554" s="294"/>
      <c r="AC554" s="294"/>
      <c r="AD554" s="294"/>
      <c r="AE554" s="294"/>
      <c r="AF554" s="294"/>
      <c r="AG554" s="294"/>
      <c r="AH554" s="294"/>
      <c r="AI554" s="294"/>
      <c r="AJ554" s="294"/>
      <c r="AK554" s="294"/>
      <c r="AL554" s="294"/>
      <c r="AM554" s="294"/>
      <c r="AN554" s="294"/>
      <c r="AO554" s="304"/>
      <c r="AP554" s="304"/>
      <c r="AQ554" s="304"/>
      <c r="AR554" s="304"/>
    </row>
    <row r="555" spans="5:44" customFormat="1" x14ac:dyDescent="0.25">
      <c r="E555" s="332"/>
      <c r="F555" s="332"/>
      <c r="G555" s="333"/>
      <c r="H555" s="333"/>
      <c r="I555" s="333"/>
      <c r="J555" s="333"/>
      <c r="K555" s="333"/>
      <c r="L555" s="333"/>
      <c r="M555" s="333"/>
      <c r="N555" s="294"/>
      <c r="O555" s="294"/>
      <c r="P555" s="294"/>
      <c r="Q555" s="294"/>
      <c r="R555" s="294"/>
      <c r="S555" s="294"/>
      <c r="T555" s="294"/>
      <c r="U555" s="294"/>
      <c r="V555" s="294"/>
      <c r="W555" s="294"/>
      <c r="X555" s="294"/>
      <c r="Y555" s="294"/>
      <c r="Z555" s="294"/>
      <c r="AA555" s="294"/>
      <c r="AB555" s="294"/>
      <c r="AC555" s="294"/>
      <c r="AD555" s="294"/>
      <c r="AE555" s="294"/>
      <c r="AF555" s="294"/>
      <c r="AG555" s="294"/>
      <c r="AH555" s="294"/>
      <c r="AI555" s="294"/>
      <c r="AJ555" s="294"/>
      <c r="AK555" s="294"/>
      <c r="AL555" s="294"/>
      <c r="AM555" s="294"/>
      <c r="AN555" s="294"/>
      <c r="AO555" s="304"/>
      <c r="AP555" s="304"/>
      <c r="AQ555" s="304"/>
      <c r="AR555" s="304"/>
    </row>
    <row r="556" spans="5:44" customFormat="1" x14ac:dyDescent="0.25">
      <c r="E556" s="332"/>
      <c r="F556" s="332"/>
      <c r="G556" s="333"/>
      <c r="H556" s="333"/>
      <c r="I556" s="333"/>
      <c r="J556" s="333"/>
      <c r="K556" s="333"/>
      <c r="L556" s="333"/>
      <c r="M556" s="333"/>
      <c r="N556" s="294"/>
      <c r="O556" s="294"/>
      <c r="P556" s="294"/>
      <c r="Q556" s="294"/>
      <c r="R556" s="294"/>
      <c r="S556" s="294"/>
      <c r="T556" s="294"/>
      <c r="U556" s="294"/>
      <c r="V556" s="294"/>
      <c r="W556" s="294"/>
      <c r="X556" s="294"/>
      <c r="Y556" s="294"/>
      <c r="Z556" s="294"/>
      <c r="AA556" s="294"/>
      <c r="AB556" s="294"/>
      <c r="AC556" s="294"/>
      <c r="AD556" s="294"/>
      <c r="AE556" s="294"/>
      <c r="AF556" s="294"/>
      <c r="AG556" s="294"/>
      <c r="AH556" s="294"/>
      <c r="AI556" s="294"/>
      <c r="AJ556" s="294"/>
      <c r="AK556" s="294"/>
      <c r="AL556" s="294"/>
      <c r="AM556" s="294"/>
      <c r="AN556" s="294"/>
      <c r="AO556" s="304"/>
      <c r="AP556" s="304"/>
      <c r="AQ556" s="304"/>
      <c r="AR556" s="304"/>
    </row>
    <row r="557" spans="5:44" customFormat="1" x14ac:dyDescent="0.25">
      <c r="E557" s="332"/>
      <c r="F557" s="332"/>
      <c r="G557" s="333"/>
      <c r="H557" s="333"/>
      <c r="I557" s="333"/>
      <c r="J557" s="333"/>
      <c r="K557" s="333"/>
      <c r="L557" s="333"/>
      <c r="M557" s="333"/>
      <c r="N557" s="294"/>
      <c r="O557" s="294"/>
      <c r="P557" s="294"/>
      <c r="Q557" s="294"/>
      <c r="R557" s="294"/>
      <c r="S557" s="294"/>
      <c r="T557" s="294"/>
      <c r="U557" s="294"/>
      <c r="V557" s="294"/>
      <c r="W557" s="294"/>
      <c r="X557" s="294"/>
      <c r="Y557" s="294"/>
      <c r="Z557" s="294"/>
      <c r="AA557" s="294"/>
      <c r="AB557" s="294"/>
      <c r="AC557" s="294"/>
      <c r="AD557" s="294"/>
      <c r="AE557" s="294"/>
      <c r="AF557" s="294"/>
      <c r="AG557" s="294"/>
      <c r="AH557" s="294"/>
      <c r="AI557" s="294"/>
      <c r="AJ557" s="294"/>
      <c r="AK557" s="294"/>
      <c r="AL557" s="294"/>
      <c r="AM557" s="294"/>
      <c r="AN557" s="294"/>
      <c r="AO557" s="304"/>
      <c r="AP557" s="304"/>
      <c r="AQ557" s="304"/>
      <c r="AR557" s="304"/>
    </row>
    <row r="558" spans="5:44" customFormat="1" x14ac:dyDescent="0.25">
      <c r="E558" s="332"/>
      <c r="F558" s="332"/>
      <c r="G558" s="333"/>
      <c r="H558" s="333"/>
      <c r="I558" s="333"/>
      <c r="J558" s="333"/>
      <c r="K558" s="333"/>
      <c r="L558" s="333"/>
      <c r="M558" s="333"/>
      <c r="N558" s="294"/>
      <c r="O558" s="294"/>
      <c r="P558" s="294"/>
      <c r="Q558" s="294"/>
      <c r="R558" s="294"/>
      <c r="S558" s="294"/>
      <c r="T558" s="294"/>
      <c r="U558" s="294"/>
      <c r="V558" s="294"/>
      <c r="W558" s="294"/>
      <c r="X558" s="294"/>
      <c r="Y558" s="294"/>
      <c r="Z558" s="294"/>
      <c r="AA558" s="294"/>
      <c r="AB558" s="294"/>
      <c r="AC558" s="294"/>
      <c r="AD558" s="294"/>
      <c r="AE558" s="294"/>
      <c r="AF558" s="294"/>
      <c r="AG558" s="294"/>
      <c r="AH558" s="294"/>
      <c r="AI558" s="294"/>
      <c r="AJ558" s="294"/>
      <c r="AK558" s="294"/>
      <c r="AL558" s="294"/>
      <c r="AM558" s="294"/>
      <c r="AN558" s="294"/>
      <c r="AO558" s="304"/>
      <c r="AP558" s="304"/>
      <c r="AQ558" s="304"/>
      <c r="AR558" s="304"/>
    </row>
    <row r="559" spans="5:44" customFormat="1" x14ac:dyDescent="0.25">
      <c r="E559" s="332"/>
      <c r="F559" s="332"/>
      <c r="G559" s="333"/>
      <c r="H559" s="333"/>
      <c r="I559" s="333"/>
      <c r="J559" s="333"/>
      <c r="K559" s="333"/>
      <c r="L559" s="333"/>
      <c r="M559" s="333"/>
      <c r="N559" s="294"/>
      <c r="O559" s="294"/>
      <c r="P559" s="294"/>
      <c r="Q559" s="294"/>
      <c r="R559" s="294"/>
      <c r="S559" s="294"/>
      <c r="T559" s="294"/>
      <c r="U559" s="294"/>
      <c r="V559" s="294"/>
      <c r="W559" s="294"/>
      <c r="X559" s="294"/>
      <c r="Y559" s="294"/>
      <c r="Z559" s="294"/>
      <c r="AA559" s="294"/>
      <c r="AB559" s="294"/>
      <c r="AC559" s="294"/>
      <c r="AD559" s="294"/>
      <c r="AE559" s="294"/>
      <c r="AF559" s="294"/>
      <c r="AG559" s="294"/>
      <c r="AH559" s="294"/>
      <c r="AI559" s="294"/>
      <c r="AJ559" s="294"/>
      <c r="AK559" s="294"/>
      <c r="AL559" s="294"/>
      <c r="AM559" s="294"/>
      <c r="AN559" s="294"/>
      <c r="AO559" s="304"/>
      <c r="AP559" s="304"/>
      <c r="AQ559" s="304"/>
      <c r="AR559" s="304"/>
    </row>
    <row r="560" spans="5:44" customFormat="1" x14ac:dyDescent="0.25">
      <c r="E560" s="332"/>
      <c r="F560" s="332"/>
      <c r="G560" s="333"/>
      <c r="H560" s="333"/>
      <c r="I560" s="333"/>
      <c r="J560" s="333"/>
      <c r="K560" s="333"/>
      <c r="L560" s="333"/>
      <c r="M560" s="333"/>
      <c r="N560" s="294"/>
      <c r="O560" s="294"/>
      <c r="P560" s="294"/>
      <c r="Q560" s="294"/>
      <c r="R560" s="294"/>
      <c r="S560" s="294"/>
      <c r="T560" s="294"/>
      <c r="U560" s="294"/>
      <c r="V560" s="294"/>
      <c r="W560" s="294"/>
      <c r="X560" s="294"/>
      <c r="Y560" s="294"/>
      <c r="Z560" s="294"/>
      <c r="AA560" s="294"/>
      <c r="AB560" s="294"/>
      <c r="AC560" s="294"/>
      <c r="AD560" s="294"/>
      <c r="AE560" s="294"/>
      <c r="AF560" s="294"/>
      <c r="AG560" s="294"/>
      <c r="AH560" s="294"/>
      <c r="AI560" s="294"/>
      <c r="AJ560" s="294"/>
      <c r="AK560" s="294"/>
      <c r="AL560" s="294"/>
      <c r="AM560" s="294"/>
      <c r="AN560" s="294"/>
      <c r="AO560" s="304"/>
      <c r="AP560" s="304"/>
      <c r="AQ560" s="304"/>
      <c r="AR560" s="304"/>
    </row>
    <row r="561" spans="5:44" customFormat="1" x14ac:dyDescent="0.25">
      <c r="E561" s="332"/>
      <c r="F561" s="332"/>
      <c r="G561" s="333"/>
      <c r="H561" s="333"/>
      <c r="I561" s="333"/>
      <c r="J561" s="333"/>
      <c r="K561" s="333"/>
      <c r="L561" s="333"/>
      <c r="M561" s="333"/>
      <c r="N561" s="294"/>
      <c r="O561" s="294"/>
      <c r="P561" s="294"/>
      <c r="Q561" s="294"/>
      <c r="R561" s="294"/>
      <c r="S561" s="294"/>
      <c r="T561" s="294"/>
      <c r="U561" s="294"/>
      <c r="V561" s="294"/>
      <c r="W561" s="294"/>
      <c r="X561" s="294"/>
      <c r="Y561" s="294"/>
      <c r="Z561" s="294"/>
      <c r="AA561" s="294"/>
      <c r="AB561" s="294"/>
      <c r="AC561" s="294"/>
      <c r="AD561" s="294"/>
      <c r="AE561" s="294"/>
      <c r="AF561" s="294"/>
      <c r="AG561" s="294"/>
      <c r="AH561" s="294"/>
      <c r="AI561" s="294"/>
      <c r="AJ561" s="294"/>
      <c r="AK561" s="294"/>
      <c r="AL561" s="294"/>
      <c r="AM561" s="294"/>
      <c r="AN561" s="294"/>
      <c r="AO561" s="304"/>
      <c r="AP561" s="304"/>
      <c r="AQ561" s="304"/>
      <c r="AR561" s="304"/>
    </row>
    <row r="562" spans="5:44" customFormat="1" x14ac:dyDescent="0.25">
      <c r="E562" s="332"/>
      <c r="F562" s="332"/>
      <c r="G562" s="333"/>
      <c r="H562" s="333"/>
      <c r="I562" s="333"/>
      <c r="J562" s="333"/>
      <c r="K562" s="333"/>
      <c r="L562" s="333"/>
      <c r="M562" s="333"/>
      <c r="N562" s="294"/>
      <c r="O562" s="294"/>
      <c r="P562" s="294"/>
      <c r="Q562" s="294"/>
      <c r="R562" s="294"/>
      <c r="S562" s="294"/>
      <c r="T562" s="294"/>
      <c r="U562" s="294"/>
      <c r="V562" s="294"/>
      <c r="W562" s="294"/>
      <c r="X562" s="294"/>
      <c r="Y562" s="294"/>
      <c r="Z562" s="294"/>
      <c r="AA562" s="294"/>
      <c r="AB562" s="294"/>
      <c r="AC562" s="294"/>
      <c r="AD562" s="294"/>
      <c r="AE562" s="294"/>
      <c r="AF562" s="294"/>
      <c r="AG562" s="294"/>
      <c r="AH562" s="294"/>
      <c r="AI562" s="294"/>
      <c r="AJ562" s="294"/>
      <c r="AK562" s="294"/>
      <c r="AL562" s="294"/>
      <c r="AM562" s="294"/>
      <c r="AN562" s="294"/>
      <c r="AO562" s="304"/>
      <c r="AP562" s="304"/>
      <c r="AQ562" s="304"/>
      <c r="AR562" s="304"/>
    </row>
    <row r="563" spans="5:44" customFormat="1" x14ac:dyDescent="0.25">
      <c r="E563" s="332"/>
      <c r="F563" s="332"/>
      <c r="G563" s="333"/>
      <c r="H563" s="333"/>
      <c r="I563" s="333"/>
      <c r="J563" s="333"/>
      <c r="K563" s="333"/>
      <c r="L563" s="333"/>
      <c r="M563" s="333"/>
      <c r="N563" s="294"/>
      <c r="O563" s="294"/>
      <c r="P563" s="294"/>
      <c r="Q563" s="294"/>
      <c r="R563" s="294"/>
      <c r="S563" s="294"/>
      <c r="T563" s="294"/>
      <c r="U563" s="294"/>
      <c r="V563" s="294"/>
      <c r="W563" s="294"/>
      <c r="X563" s="294"/>
      <c r="Y563" s="294"/>
      <c r="Z563" s="294"/>
      <c r="AA563" s="294"/>
      <c r="AB563" s="294"/>
      <c r="AC563" s="294"/>
      <c r="AD563" s="294"/>
      <c r="AE563" s="294"/>
      <c r="AF563" s="294"/>
      <c r="AG563" s="294"/>
      <c r="AH563" s="294"/>
      <c r="AI563" s="294"/>
      <c r="AJ563" s="294"/>
      <c r="AK563" s="294"/>
      <c r="AL563" s="294"/>
      <c r="AM563" s="294"/>
      <c r="AN563" s="294"/>
      <c r="AO563" s="304"/>
      <c r="AP563" s="304"/>
      <c r="AQ563" s="304"/>
      <c r="AR563" s="304"/>
    </row>
    <row r="564" spans="5:44" customFormat="1" x14ac:dyDescent="0.25">
      <c r="E564" s="332"/>
      <c r="F564" s="332"/>
      <c r="G564" s="333"/>
      <c r="H564" s="333"/>
      <c r="I564" s="333"/>
      <c r="J564" s="333"/>
      <c r="K564" s="333"/>
      <c r="L564" s="333"/>
      <c r="M564" s="333"/>
      <c r="N564" s="294"/>
      <c r="O564" s="294"/>
      <c r="P564" s="294"/>
      <c r="Q564" s="294"/>
      <c r="R564" s="294"/>
      <c r="S564" s="294"/>
      <c r="T564" s="294"/>
      <c r="U564" s="294"/>
      <c r="V564" s="294"/>
      <c r="W564" s="294"/>
      <c r="X564" s="294"/>
      <c r="Y564" s="294"/>
      <c r="Z564" s="294"/>
      <c r="AA564" s="294"/>
      <c r="AB564" s="294"/>
      <c r="AC564" s="294"/>
      <c r="AD564" s="294"/>
      <c r="AE564" s="294"/>
      <c r="AF564" s="294"/>
      <c r="AG564" s="294"/>
      <c r="AH564" s="294"/>
      <c r="AI564" s="294"/>
      <c r="AJ564" s="294"/>
      <c r="AK564" s="294"/>
      <c r="AL564" s="294"/>
      <c r="AM564" s="294"/>
      <c r="AN564" s="294"/>
      <c r="AO564" s="304"/>
      <c r="AP564" s="304"/>
      <c r="AQ564" s="304"/>
      <c r="AR564" s="304"/>
    </row>
    <row r="565" spans="5:44" customFormat="1" x14ac:dyDescent="0.25">
      <c r="E565" s="332"/>
      <c r="F565" s="332"/>
      <c r="G565" s="333"/>
      <c r="H565" s="333"/>
      <c r="I565" s="333"/>
      <c r="J565" s="333"/>
      <c r="K565" s="333"/>
      <c r="L565" s="333"/>
      <c r="M565" s="333"/>
      <c r="N565" s="294"/>
      <c r="O565" s="294"/>
      <c r="P565" s="294"/>
      <c r="Q565" s="294"/>
      <c r="R565" s="294"/>
      <c r="S565" s="294"/>
      <c r="T565" s="294"/>
      <c r="U565" s="294"/>
      <c r="V565" s="294"/>
      <c r="W565" s="294"/>
      <c r="X565" s="294"/>
      <c r="Y565" s="294"/>
      <c r="Z565" s="294"/>
      <c r="AA565" s="294"/>
      <c r="AB565" s="294"/>
      <c r="AC565" s="294"/>
      <c r="AD565" s="294"/>
      <c r="AE565" s="294"/>
      <c r="AF565" s="294"/>
      <c r="AG565" s="294"/>
      <c r="AH565" s="294"/>
      <c r="AI565" s="294"/>
      <c r="AJ565" s="294"/>
      <c r="AK565" s="294"/>
      <c r="AL565" s="294"/>
      <c r="AM565" s="294"/>
      <c r="AN565" s="294"/>
      <c r="AO565" s="304"/>
      <c r="AP565" s="304"/>
      <c r="AQ565" s="304"/>
      <c r="AR565" s="304"/>
    </row>
    <row r="566" spans="5:44" customFormat="1" x14ac:dyDescent="0.25">
      <c r="E566" s="332"/>
      <c r="F566" s="332"/>
      <c r="G566" s="333"/>
      <c r="H566" s="333"/>
      <c r="I566" s="333"/>
      <c r="J566" s="333"/>
      <c r="K566" s="333"/>
      <c r="L566" s="333"/>
      <c r="M566" s="333"/>
      <c r="N566" s="294"/>
      <c r="O566" s="294"/>
      <c r="P566" s="294"/>
      <c r="Q566" s="294"/>
      <c r="R566" s="294"/>
      <c r="S566" s="294"/>
      <c r="T566" s="294"/>
      <c r="U566" s="294"/>
      <c r="V566" s="294"/>
      <c r="W566" s="294"/>
      <c r="X566" s="294"/>
      <c r="Y566" s="294"/>
      <c r="Z566" s="294"/>
      <c r="AA566" s="294"/>
      <c r="AB566" s="294"/>
      <c r="AC566" s="294"/>
      <c r="AD566" s="294"/>
      <c r="AE566" s="294"/>
      <c r="AF566" s="294"/>
      <c r="AG566" s="294"/>
      <c r="AH566" s="294"/>
      <c r="AI566" s="294"/>
      <c r="AJ566" s="294"/>
      <c r="AK566" s="294"/>
      <c r="AL566" s="294"/>
      <c r="AM566" s="294"/>
      <c r="AN566" s="294"/>
      <c r="AO566" s="304"/>
      <c r="AP566" s="304"/>
      <c r="AQ566" s="304"/>
      <c r="AR566" s="304"/>
    </row>
    <row r="567" spans="5:44" customFormat="1" x14ac:dyDescent="0.25">
      <c r="E567" s="332"/>
      <c r="F567" s="332"/>
      <c r="G567" s="333"/>
      <c r="H567" s="333"/>
      <c r="I567" s="333"/>
      <c r="J567" s="333"/>
      <c r="K567" s="333"/>
      <c r="L567" s="333"/>
      <c r="M567" s="333"/>
      <c r="N567" s="294"/>
      <c r="O567" s="294"/>
      <c r="P567" s="294"/>
      <c r="Q567" s="294"/>
      <c r="R567" s="294"/>
      <c r="S567" s="294"/>
      <c r="T567" s="294"/>
      <c r="U567" s="294"/>
      <c r="V567" s="294"/>
      <c r="W567" s="294"/>
      <c r="X567" s="294"/>
      <c r="Y567" s="294"/>
      <c r="Z567" s="294"/>
      <c r="AA567" s="294"/>
      <c r="AB567" s="294"/>
      <c r="AC567" s="294"/>
      <c r="AD567" s="294"/>
      <c r="AE567" s="294"/>
      <c r="AF567" s="294"/>
      <c r="AG567" s="294"/>
      <c r="AH567" s="294"/>
      <c r="AI567" s="294"/>
      <c r="AJ567" s="294"/>
      <c r="AK567" s="294"/>
      <c r="AL567" s="294"/>
      <c r="AM567" s="294"/>
      <c r="AN567" s="294"/>
      <c r="AO567" s="304"/>
      <c r="AP567" s="304"/>
      <c r="AQ567" s="304"/>
      <c r="AR567" s="304"/>
    </row>
    <row r="568" spans="5:44" customFormat="1" x14ac:dyDescent="0.25">
      <c r="E568" s="332"/>
      <c r="F568" s="332"/>
      <c r="G568" s="333"/>
      <c r="H568" s="333"/>
      <c r="I568" s="333"/>
      <c r="J568" s="333"/>
      <c r="K568" s="333"/>
      <c r="L568" s="333"/>
      <c r="M568" s="333"/>
      <c r="N568" s="294"/>
      <c r="O568" s="294"/>
      <c r="P568" s="294"/>
      <c r="Q568" s="294"/>
      <c r="R568" s="294"/>
      <c r="S568" s="294"/>
      <c r="T568" s="294"/>
      <c r="U568" s="294"/>
      <c r="V568" s="294"/>
      <c r="W568" s="294"/>
      <c r="X568" s="294"/>
      <c r="Y568" s="294"/>
      <c r="Z568" s="294"/>
      <c r="AA568" s="294"/>
      <c r="AB568" s="294"/>
      <c r="AC568" s="294"/>
      <c r="AD568" s="294"/>
      <c r="AE568" s="294"/>
      <c r="AF568" s="294"/>
      <c r="AG568" s="294"/>
      <c r="AH568" s="294"/>
      <c r="AI568" s="294"/>
      <c r="AJ568" s="294"/>
      <c r="AK568" s="294"/>
      <c r="AL568" s="294"/>
      <c r="AM568" s="294"/>
      <c r="AN568" s="294"/>
      <c r="AO568" s="304"/>
      <c r="AP568" s="304"/>
      <c r="AQ568" s="304"/>
      <c r="AR568" s="304"/>
    </row>
    <row r="569" spans="5:44" customFormat="1" x14ac:dyDescent="0.25">
      <c r="E569" s="332"/>
      <c r="F569" s="332"/>
      <c r="G569" s="333"/>
      <c r="H569" s="333"/>
      <c r="I569" s="333"/>
      <c r="J569" s="333"/>
      <c r="K569" s="333"/>
      <c r="L569" s="333"/>
      <c r="M569" s="333"/>
      <c r="N569" s="294"/>
      <c r="O569" s="294"/>
      <c r="P569" s="294"/>
      <c r="Q569" s="294"/>
      <c r="R569" s="294"/>
      <c r="S569" s="294"/>
      <c r="T569" s="294"/>
      <c r="U569" s="294"/>
      <c r="V569" s="294"/>
      <c r="W569" s="294"/>
      <c r="X569" s="294"/>
      <c r="Y569" s="294"/>
      <c r="Z569" s="294"/>
      <c r="AA569" s="294"/>
      <c r="AB569" s="294"/>
      <c r="AC569" s="294"/>
      <c r="AD569" s="294"/>
      <c r="AE569" s="294"/>
      <c r="AF569" s="294"/>
      <c r="AG569" s="294"/>
      <c r="AH569" s="294"/>
      <c r="AI569" s="294"/>
      <c r="AJ569" s="294"/>
      <c r="AK569" s="294"/>
      <c r="AL569" s="294"/>
      <c r="AM569" s="294"/>
      <c r="AN569" s="294"/>
      <c r="AO569" s="304"/>
      <c r="AP569" s="304"/>
      <c r="AQ569" s="304"/>
      <c r="AR569" s="304"/>
    </row>
    <row r="570" spans="5:44" customFormat="1" x14ac:dyDescent="0.25">
      <c r="E570" s="332"/>
      <c r="F570" s="332"/>
      <c r="G570" s="333"/>
      <c r="H570" s="333"/>
      <c r="I570" s="333"/>
      <c r="J570" s="333"/>
      <c r="K570" s="333"/>
      <c r="L570" s="333"/>
      <c r="M570" s="333"/>
      <c r="N570" s="294"/>
      <c r="O570" s="294"/>
      <c r="P570" s="294"/>
      <c r="Q570" s="294"/>
      <c r="R570" s="294"/>
      <c r="S570" s="294"/>
      <c r="T570" s="294"/>
      <c r="U570" s="294"/>
      <c r="V570" s="294"/>
      <c r="W570" s="294"/>
      <c r="X570" s="294"/>
      <c r="Y570" s="294"/>
      <c r="Z570" s="294"/>
      <c r="AA570" s="294"/>
      <c r="AB570" s="294"/>
      <c r="AC570" s="294"/>
      <c r="AD570" s="294"/>
      <c r="AE570" s="294"/>
      <c r="AF570" s="294"/>
      <c r="AG570" s="294"/>
      <c r="AH570" s="294"/>
      <c r="AI570" s="294"/>
      <c r="AJ570" s="294"/>
      <c r="AK570" s="294"/>
      <c r="AL570" s="294"/>
      <c r="AM570" s="294"/>
      <c r="AN570" s="294"/>
      <c r="AO570" s="304"/>
      <c r="AP570" s="304"/>
      <c r="AQ570" s="304"/>
      <c r="AR570" s="304"/>
    </row>
    <row r="571" spans="5:44" customFormat="1" x14ac:dyDescent="0.25">
      <c r="E571" s="332"/>
      <c r="F571" s="332"/>
      <c r="G571" s="333"/>
      <c r="H571" s="333"/>
      <c r="I571" s="333"/>
      <c r="J571" s="333"/>
      <c r="K571" s="333"/>
      <c r="L571" s="333"/>
      <c r="M571" s="333"/>
      <c r="N571" s="294"/>
      <c r="O571" s="294"/>
      <c r="P571" s="294"/>
      <c r="Q571" s="294"/>
      <c r="R571" s="294"/>
      <c r="S571" s="294"/>
      <c r="T571" s="294"/>
      <c r="U571" s="294"/>
      <c r="V571" s="294"/>
      <c r="W571" s="294"/>
      <c r="X571" s="294"/>
      <c r="Y571" s="294"/>
      <c r="Z571" s="294"/>
      <c r="AA571" s="294"/>
      <c r="AB571" s="294"/>
      <c r="AC571" s="294"/>
      <c r="AD571" s="294"/>
      <c r="AE571" s="294"/>
      <c r="AF571" s="294"/>
      <c r="AG571" s="294"/>
      <c r="AH571" s="294"/>
      <c r="AI571" s="294"/>
      <c r="AJ571" s="294"/>
      <c r="AK571" s="294"/>
      <c r="AL571" s="294"/>
      <c r="AM571" s="294"/>
      <c r="AN571" s="294"/>
      <c r="AO571" s="304"/>
      <c r="AP571" s="304"/>
      <c r="AQ571" s="304"/>
      <c r="AR571" s="304"/>
    </row>
    <row r="572" spans="5:44" customFormat="1" x14ac:dyDescent="0.25">
      <c r="E572" s="332"/>
      <c r="F572" s="332"/>
      <c r="G572" s="333"/>
      <c r="H572" s="333"/>
      <c r="I572" s="333"/>
      <c r="J572" s="333"/>
      <c r="K572" s="333"/>
      <c r="L572" s="333"/>
      <c r="M572" s="333"/>
      <c r="N572" s="294"/>
      <c r="O572" s="294"/>
      <c r="P572" s="294"/>
      <c r="Q572" s="294"/>
      <c r="R572" s="294"/>
      <c r="S572" s="294"/>
      <c r="T572" s="294"/>
      <c r="U572" s="294"/>
      <c r="V572" s="294"/>
      <c r="W572" s="294"/>
      <c r="X572" s="294"/>
      <c r="Y572" s="294"/>
      <c r="Z572" s="294"/>
      <c r="AA572" s="294"/>
      <c r="AB572" s="294"/>
      <c r="AC572" s="294"/>
      <c r="AD572" s="294"/>
      <c r="AE572" s="294"/>
      <c r="AF572" s="294"/>
      <c r="AG572" s="294"/>
      <c r="AH572" s="294"/>
      <c r="AI572" s="294"/>
      <c r="AJ572" s="294"/>
      <c r="AK572" s="294"/>
      <c r="AL572" s="294"/>
      <c r="AM572" s="294"/>
      <c r="AN572" s="294"/>
      <c r="AO572" s="304"/>
      <c r="AP572" s="304"/>
      <c r="AQ572" s="304"/>
      <c r="AR572" s="304"/>
    </row>
    <row r="573" spans="5:44" customFormat="1" x14ac:dyDescent="0.25">
      <c r="E573" s="332"/>
      <c r="F573" s="332"/>
      <c r="G573" s="333"/>
      <c r="H573" s="333"/>
      <c r="I573" s="333"/>
      <c r="J573" s="333"/>
      <c r="K573" s="333"/>
      <c r="L573" s="333"/>
      <c r="M573" s="333"/>
      <c r="N573" s="294"/>
      <c r="O573" s="294"/>
      <c r="P573" s="294"/>
      <c r="Q573" s="294"/>
      <c r="R573" s="294"/>
      <c r="S573" s="294"/>
      <c r="T573" s="294"/>
      <c r="U573" s="294"/>
      <c r="V573" s="294"/>
      <c r="W573" s="294"/>
      <c r="X573" s="294"/>
      <c r="Y573" s="294"/>
      <c r="Z573" s="294"/>
      <c r="AA573" s="294"/>
      <c r="AB573" s="294"/>
      <c r="AC573" s="294"/>
      <c r="AD573" s="294"/>
      <c r="AE573" s="294"/>
      <c r="AF573" s="294"/>
      <c r="AG573" s="294"/>
      <c r="AH573" s="294"/>
      <c r="AI573" s="294"/>
      <c r="AJ573" s="294"/>
      <c r="AK573" s="294"/>
      <c r="AL573" s="294"/>
      <c r="AM573" s="294"/>
      <c r="AN573" s="294"/>
      <c r="AO573" s="304"/>
      <c r="AP573" s="304"/>
      <c r="AQ573" s="304"/>
      <c r="AR573" s="304"/>
    </row>
    <row r="574" spans="5:44" customFormat="1" x14ac:dyDescent="0.25">
      <c r="E574" s="332"/>
      <c r="F574" s="332"/>
      <c r="G574" s="333"/>
      <c r="H574" s="333"/>
      <c r="I574" s="333"/>
      <c r="J574" s="333"/>
      <c r="K574" s="333"/>
      <c r="L574" s="333"/>
      <c r="M574" s="333"/>
      <c r="N574" s="294"/>
      <c r="O574" s="294"/>
      <c r="P574" s="294"/>
      <c r="Q574" s="294"/>
      <c r="R574" s="294"/>
      <c r="S574" s="294"/>
      <c r="T574" s="294"/>
      <c r="U574" s="294"/>
      <c r="V574" s="294"/>
      <c r="W574" s="294"/>
      <c r="X574" s="294"/>
      <c r="Y574" s="294"/>
      <c r="Z574" s="294"/>
      <c r="AA574" s="294"/>
      <c r="AB574" s="294"/>
      <c r="AC574" s="294"/>
      <c r="AD574" s="294"/>
      <c r="AE574" s="294"/>
      <c r="AF574" s="294"/>
      <c r="AG574" s="294"/>
      <c r="AH574" s="294"/>
      <c r="AI574" s="294"/>
      <c r="AJ574" s="294"/>
      <c r="AK574" s="294"/>
      <c r="AL574" s="294"/>
      <c r="AM574" s="294"/>
      <c r="AN574" s="294"/>
      <c r="AO574" s="304"/>
      <c r="AP574" s="304"/>
      <c r="AQ574" s="304"/>
      <c r="AR574" s="304"/>
    </row>
    <row r="575" spans="5:44" customFormat="1" x14ac:dyDescent="0.25">
      <c r="E575" s="332"/>
      <c r="F575" s="332"/>
      <c r="G575" s="333"/>
      <c r="H575" s="333"/>
      <c r="I575" s="333"/>
      <c r="J575" s="333"/>
      <c r="K575" s="333"/>
      <c r="L575" s="333"/>
      <c r="M575" s="333"/>
      <c r="N575" s="294"/>
      <c r="O575" s="294"/>
      <c r="P575" s="294"/>
      <c r="Q575" s="294"/>
      <c r="R575" s="294"/>
      <c r="S575" s="294"/>
      <c r="T575" s="294"/>
      <c r="U575" s="294"/>
      <c r="V575" s="294"/>
      <c r="W575" s="294"/>
      <c r="X575" s="294"/>
      <c r="Y575" s="294"/>
      <c r="Z575" s="294"/>
      <c r="AA575" s="294"/>
      <c r="AB575" s="294"/>
      <c r="AC575" s="294"/>
      <c r="AD575" s="294"/>
      <c r="AE575" s="294"/>
      <c r="AF575" s="294"/>
      <c r="AG575" s="294"/>
      <c r="AH575" s="294"/>
      <c r="AI575" s="294"/>
      <c r="AJ575" s="294"/>
      <c r="AK575" s="294"/>
      <c r="AL575" s="294"/>
      <c r="AM575" s="294"/>
      <c r="AN575" s="294"/>
      <c r="AO575" s="304"/>
      <c r="AP575" s="304"/>
      <c r="AQ575" s="304"/>
      <c r="AR575" s="304"/>
    </row>
    <row r="576" spans="5:44" customFormat="1" x14ac:dyDescent="0.25">
      <c r="E576" s="332"/>
      <c r="F576" s="332"/>
      <c r="G576" s="333"/>
      <c r="H576" s="333"/>
      <c r="I576" s="333"/>
      <c r="J576" s="333"/>
      <c r="K576" s="333"/>
      <c r="L576" s="333"/>
      <c r="M576" s="333"/>
      <c r="N576" s="294"/>
      <c r="O576" s="294"/>
      <c r="P576" s="294"/>
      <c r="Q576" s="294"/>
      <c r="R576" s="294"/>
      <c r="S576" s="294"/>
      <c r="T576" s="294"/>
      <c r="U576" s="294"/>
      <c r="V576" s="294"/>
      <c r="W576" s="294"/>
      <c r="X576" s="294"/>
      <c r="Y576" s="294"/>
      <c r="Z576" s="294"/>
      <c r="AA576" s="294"/>
      <c r="AB576" s="294"/>
      <c r="AC576" s="294"/>
      <c r="AD576" s="294"/>
      <c r="AE576" s="294"/>
      <c r="AF576" s="294"/>
      <c r="AG576" s="294"/>
      <c r="AH576" s="294"/>
      <c r="AI576" s="294"/>
      <c r="AJ576" s="294"/>
      <c r="AK576" s="294"/>
      <c r="AL576" s="294"/>
      <c r="AM576" s="294"/>
      <c r="AN576" s="294"/>
      <c r="AO576" s="304"/>
      <c r="AP576" s="304"/>
      <c r="AQ576" s="304"/>
      <c r="AR576" s="304"/>
    </row>
    <row r="577" spans="5:44" customFormat="1" x14ac:dyDescent="0.25">
      <c r="E577" s="332"/>
      <c r="F577" s="332"/>
      <c r="G577" s="333"/>
      <c r="H577" s="333"/>
      <c r="I577" s="333"/>
      <c r="J577" s="333"/>
      <c r="K577" s="333"/>
      <c r="L577" s="333"/>
      <c r="M577" s="333"/>
      <c r="N577" s="294"/>
      <c r="O577" s="294"/>
      <c r="P577" s="294"/>
      <c r="Q577" s="294"/>
      <c r="R577" s="294"/>
      <c r="S577" s="294"/>
      <c r="T577" s="294"/>
      <c r="U577" s="294"/>
      <c r="V577" s="294"/>
      <c r="W577" s="294"/>
      <c r="X577" s="294"/>
      <c r="Y577" s="294"/>
      <c r="Z577" s="294"/>
      <c r="AA577" s="294"/>
      <c r="AB577" s="294"/>
      <c r="AC577" s="294"/>
      <c r="AD577" s="294"/>
      <c r="AE577" s="294"/>
      <c r="AF577" s="294"/>
      <c r="AG577" s="294"/>
      <c r="AH577" s="294"/>
      <c r="AI577" s="294"/>
      <c r="AJ577" s="294"/>
      <c r="AK577" s="294"/>
      <c r="AL577" s="294"/>
      <c r="AM577" s="294"/>
      <c r="AN577" s="294"/>
      <c r="AO577" s="304"/>
      <c r="AP577" s="304"/>
      <c r="AQ577" s="304"/>
      <c r="AR577" s="304"/>
    </row>
    <row r="578" spans="5:44" customFormat="1" x14ac:dyDescent="0.25">
      <c r="E578" s="332"/>
      <c r="F578" s="332"/>
      <c r="G578" s="333"/>
      <c r="H578" s="333"/>
      <c r="I578" s="333"/>
      <c r="J578" s="333"/>
      <c r="K578" s="333"/>
      <c r="L578" s="333"/>
      <c r="M578" s="333"/>
      <c r="N578" s="294"/>
      <c r="O578" s="294"/>
      <c r="P578" s="294"/>
      <c r="Q578" s="294"/>
      <c r="R578" s="294"/>
      <c r="S578" s="294"/>
      <c r="T578" s="294"/>
      <c r="U578" s="294"/>
      <c r="V578" s="294"/>
      <c r="W578" s="294"/>
      <c r="X578" s="294"/>
      <c r="Y578" s="294"/>
      <c r="Z578" s="294"/>
      <c r="AA578" s="294"/>
      <c r="AB578" s="294"/>
      <c r="AC578" s="294"/>
      <c r="AD578" s="294"/>
      <c r="AE578" s="294"/>
      <c r="AF578" s="294"/>
      <c r="AG578" s="294"/>
      <c r="AH578" s="294"/>
      <c r="AI578" s="294"/>
      <c r="AJ578" s="294"/>
      <c r="AK578" s="294"/>
      <c r="AL578" s="294"/>
      <c r="AM578" s="294"/>
      <c r="AN578" s="294"/>
      <c r="AO578" s="304"/>
      <c r="AP578" s="304"/>
      <c r="AQ578" s="304"/>
      <c r="AR578" s="304"/>
    </row>
    <row r="579" spans="5:44" customFormat="1" x14ac:dyDescent="0.25">
      <c r="E579" s="332"/>
      <c r="F579" s="332"/>
      <c r="G579" s="333"/>
      <c r="H579" s="333"/>
      <c r="I579" s="333"/>
      <c r="J579" s="333"/>
      <c r="K579" s="333"/>
      <c r="L579" s="333"/>
      <c r="M579" s="333"/>
      <c r="N579" s="294"/>
      <c r="O579" s="294"/>
      <c r="P579" s="294"/>
      <c r="Q579" s="294"/>
      <c r="R579" s="294"/>
      <c r="S579" s="294"/>
      <c r="T579" s="294"/>
      <c r="U579" s="294"/>
      <c r="V579" s="294"/>
      <c r="W579" s="294"/>
      <c r="X579" s="294"/>
      <c r="Y579" s="294"/>
      <c r="Z579" s="294"/>
      <c r="AA579" s="294"/>
      <c r="AB579" s="294"/>
      <c r="AC579" s="294"/>
      <c r="AD579" s="294"/>
      <c r="AE579" s="294"/>
      <c r="AF579" s="294"/>
      <c r="AG579" s="294"/>
      <c r="AH579" s="294"/>
      <c r="AI579" s="294"/>
      <c r="AJ579" s="294"/>
      <c r="AK579" s="294"/>
      <c r="AL579" s="294"/>
      <c r="AM579" s="294"/>
      <c r="AN579" s="294"/>
      <c r="AO579" s="304"/>
      <c r="AP579" s="304"/>
      <c r="AQ579" s="304"/>
      <c r="AR579" s="304"/>
    </row>
    <row r="580" spans="5:44" customFormat="1" x14ac:dyDescent="0.25">
      <c r="E580" s="332"/>
      <c r="F580" s="332"/>
      <c r="G580" s="333"/>
      <c r="H580" s="333"/>
      <c r="I580" s="333"/>
      <c r="J580" s="333"/>
      <c r="K580" s="333"/>
      <c r="L580" s="333"/>
      <c r="M580" s="333"/>
      <c r="N580" s="294"/>
      <c r="O580" s="294"/>
      <c r="P580" s="294"/>
      <c r="Q580" s="294"/>
      <c r="R580" s="294"/>
      <c r="S580" s="294"/>
      <c r="T580" s="294"/>
      <c r="U580" s="294"/>
      <c r="V580" s="294"/>
      <c r="W580" s="294"/>
      <c r="X580" s="294"/>
      <c r="Y580" s="294"/>
      <c r="Z580" s="294"/>
      <c r="AA580" s="294"/>
      <c r="AB580" s="294"/>
      <c r="AC580" s="294"/>
      <c r="AD580" s="294"/>
      <c r="AE580" s="294"/>
      <c r="AF580" s="294"/>
      <c r="AG580" s="294"/>
      <c r="AH580" s="294"/>
      <c r="AI580" s="294"/>
      <c r="AJ580" s="294"/>
      <c r="AK580" s="294"/>
      <c r="AL580" s="294"/>
      <c r="AM580" s="294"/>
      <c r="AN580" s="294"/>
      <c r="AO580" s="304"/>
      <c r="AP580" s="304"/>
      <c r="AQ580" s="304"/>
      <c r="AR580" s="304"/>
    </row>
    <row r="581" spans="5:44" customFormat="1" x14ac:dyDescent="0.25">
      <c r="E581" s="332"/>
      <c r="F581" s="332"/>
      <c r="G581" s="333"/>
      <c r="H581" s="333"/>
      <c r="I581" s="333"/>
      <c r="J581" s="333"/>
      <c r="K581" s="333"/>
      <c r="L581" s="333"/>
      <c r="M581" s="333"/>
      <c r="N581" s="294"/>
      <c r="O581" s="294"/>
      <c r="P581" s="294"/>
      <c r="Q581" s="294"/>
      <c r="R581" s="294"/>
      <c r="S581" s="294"/>
      <c r="T581" s="294"/>
      <c r="U581" s="294"/>
      <c r="V581" s="294"/>
      <c r="W581" s="294"/>
      <c r="X581" s="294"/>
      <c r="Y581" s="294"/>
      <c r="Z581" s="294"/>
      <c r="AA581" s="294"/>
      <c r="AB581" s="294"/>
      <c r="AC581" s="294"/>
      <c r="AD581" s="294"/>
      <c r="AE581" s="294"/>
      <c r="AF581" s="294"/>
      <c r="AG581" s="294"/>
      <c r="AH581" s="294"/>
      <c r="AI581" s="294"/>
      <c r="AJ581" s="294"/>
      <c r="AK581" s="294"/>
      <c r="AL581" s="294"/>
      <c r="AM581" s="294"/>
      <c r="AN581" s="294"/>
      <c r="AO581" s="304"/>
      <c r="AP581" s="304"/>
      <c r="AQ581" s="304"/>
      <c r="AR581" s="304"/>
    </row>
    <row r="582" spans="5:44" customFormat="1" x14ac:dyDescent="0.25">
      <c r="E582" s="332"/>
      <c r="F582" s="332"/>
      <c r="G582" s="333"/>
      <c r="H582" s="333"/>
      <c r="I582" s="333"/>
      <c r="J582" s="333"/>
      <c r="K582" s="333"/>
      <c r="L582" s="333"/>
      <c r="M582" s="333"/>
      <c r="N582" s="294"/>
      <c r="O582" s="294"/>
      <c r="P582" s="294"/>
      <c r="Q582" s="294"/>
      <c r="R582" s="294"/>
      <c r="S582" s="294"/>
      <c r="T582" s="294"/>
      <c r="U582" s="294"/>
      <c r="V582" s="294"/>
      <c r="W582" s="294"/>
      <c r="X582" s="294"/>
      <c r="Y582" s="294"/>
      <c r="Z582" s="294"/>
      <c r="AA582" s="294"/>
      <c r="AB582" s="294"/>
      <c r="AC582" s="294"/>
      <c r="AD582" s="294"/>
      <c r="AE582" s="294"/>
      <c r="AF582" s="294"/>
      <c r="AG582" s="294"/>
      <c r="AH582" s="294"/>
      <c r="AI582" s="294"/>
      <c r="AJ582" s="294"/>
      <c r="AK582" s="294"/>
      <c r="AL582" s="294"/>
      <c r="AM582" s="294"/>
      <c r="AN582" s="294"/>
      <c r="AO582" s="304"/>
      <c r="AP582" s="304"/>
      <c r="AQ582" s="304"/>
      <c r="AR582" s="304"/>
    </row>
    <row r="583" spans="5:44" customFormat="1" x14ac:dyDescent="0.25">
      <c r="E583" s="332"/>
      <c r="F583" s="332"/>
      <c r="G583" s="333"/>
      <c r="H583" s="333"/>
      <c r="I583" s="333"/>
      <c r="J583" s="333"/>
      <c r="K583" s="333"/>
      <c r="L583" s="333"/>
      <c r="M583" s="333"/>
      <c r="N583" s="294"/>
      <c r="O583" s="294"/>
      <c r="P583" s="294"/>
      <c r="Q583" s="294"/>
      <c r="R583" s="294"/>
      <c r="S583" s="294"/>
      <c r="T583" s="294"/>
      <c r="U583" s="294"/>
      <c r="V583" s="294"/>
      <c r="W583" s="294"/>
      <c r="X583" s="294"/>
      <c r="Y583" s="294"/>
      <c r="Z583" s="294"/>
      <c r="AA583" s="294"/>
      <c r="AB583" s="294"/>
      <c r="AC583" s="294"/>
      <c r="AD583" s="294"/>
      <c r="AE583" s="294"/>
      <c r="AF583" s="294"/>
      <c r="AG583" s="294"/>
      <c r="AH583" s="294"/>
      <c r="AI583" s="294"/>
      <c r="AJ583" s="294"/>
      <c r="AK583" s="294"/>
      <c r="AL583" s="294"/>
      <c r="AM583" s="294"/>
      <c r="AN583" s="294"/>
      <c r="AO583" s="304"/>
      <c r="AP583" s="304"/>
      <c r="AQ583" s="304"/>
      <c r="AR583" s="304"/>
    </row>
    <row r="584" spans="5:44" customFormat="1" x14ac:dyDescent="0.25">
      <c r="E584" s="332"/>
      <c r="F584" s="332"/>
      <c r="G584" s="333"/>
      <c r="H584" s="333"/>
      <c r="I584" s="333"/>
      <c r="J584" s="333"/>
      <c r="K584" s="333"/>
      <c r="L584" s="333"/>
      <c r="M584" s="333"/>
      <c r="N584" s="294"/>
      <c r="O584" s="294"/>
      <c r="P584" s="294"/>
      <c r="Q584" s="294"/>
      <c r="R584" s="294"/>
      <c r="S584" s="294"/>
      <c r="T584" s="294"/>
      <c r="U584" s="294"/>
      <c r="V584" s="294"/>
      <c r="W584" s="294"/>
      <c r="X584" s="294"/>
      <c r="Y584" s="294"/>
      <c r="Z584" s="294"/>
      <c r="AA584" s="294"/>
      <c r="AB584" s="294"/>
      <c r="AC584" s="294"/>
      <c r="AD584" s="294"/>
      <c r="AE584" s="294"/>
      <c r="AF584" s="294"/>
      <c r="AG584" s="294"/>
      <c r="AH584" s="294"/>
      <c r="AI584" s="294"/>
      <c r="AJ584" s="294"/>
      <c r="AK584" s="294"/>
      <c r="AL584" s="294"/>
      <c r="AM584" s="294"/>
      <c r="AN584" s="294"/>
      <c r="AO584" s="304"/>
      <c r="AP584" s="304"/>
      <c r="AQ584" s="304"/>
      <c r="AR584" s="304"/>
    </row>
    <row r="585" spans="5:44" customFormat="1" x14ac:dyDescent="0.25">
      <c r="E585" s="332"/>
      <c r="F585" s="332"/>
      <c r="G585" s="333"/>
      <c r="H585" s="333"/>
      <c r="I585" s="333"/>
      <c r="J585" s="333"/>
      <c r="K585" s="333"/>
      <c r="L585" s="333"/>
      <c r="M585" s="333"/>
      <c r="N585" s="294"/>
      <c r="O585" s="294"/>
      <c r="P585" s="294"/>
      <c r="Q585" s="294"/>
      <c r="R585" s="294"/>
      <c r="S585" s="294"/>
      <c r="T585" s="294"/>
      <c r="U585" s="294"/>
      <c r="V585" s="294"/>
      <c r="W585" s="294"/>
      <c r="X585" s="294"/>
      <c r="Y585" s="294"/>
      <c r="Z585" s="294"/>
      <c r="AA585" s="294"/>
      <c r="AB585" s="294"/>
      <c r="AC585" s="294"/>
      <c r="AD585" s="294"/>
      <c r="AE585" s="294"/>
      <c r="AF585" s="294"/>
      <c r="AG585" s="294"/>
      <c r="AH585" s="294"/>
      <c r="AI585" s="294"/>
      <c r="AJ585" s="294"/>
      <c r="AK585" s="294"/>
      <c r="AL585" s="294"/>
      <c r="AM585" s="294"/>
      <c r="AN585" s="294"/>
      <c r="AO585" s="304"/>
      <c r="AP585" s="304"/>
      <c r="AQ585" s="304"/>
      <c r="AR585" s="304"/>
    </row>
    <row r="586" spans="5:44" customFormat="1" x14ac:dyDescent="0.25">
      <c r="E586" s="332"/>
      <c r="F586" s="332"/>
      <c r="G586" s="333"/>
      <c r="H586" s="333"/>
      <c r="I586" s="333"/>
      <c r="J586" s="333"/>
      <c r="K586" s="333"/>
      <c r="L586" s="333"/>
      <c r="M586" s="333"/>
      <c r="N586" s="294"/>
      <c r="O586" s="294"/>
      <c r="P586" s="294"/>
      <c r="Q586" s="294"/>
      <c r="R586" s="294"/>
      <c r="S586" s="294"/>
      <c r="T586" s="294"/>
      <c r="U586" s="294"/>
      <c r="V586" s="294"/>
      <c r="W586" s="294"/>
      <c r="X586" s="294"/>
      <c r="Y586" s="294"/>
      <c r="Z586" s="294"/>
      <c r="AA586" s="294"/>
      <c r="AB586" s="294"/>
      <c r="AC586" s="294"/>
      <c r="AD586" s="294"/>
      <c r="AE586" s="294"/>
      <c r="AF586" s="294"/>
      <c r="AG586" s="294"/>
      <c r="AH586" s="294"/>
      <c r="AI586" s="294"/>
      <c r="AJ586" s="294"/>
      <c r="AK586" s="294"/>
      <c r="AL586" s="294"/>
      <c r="AM586" s="294"/>
      <c r="AN586" s="294"/>
      <c r="AO586" s="304"/>
      <c r="AP586" s="304"/>
      <c r="AQ586" s="304"/>
      <c r="AR586" s="304"/>
    </row>
    <row r="587" spans="5:44" customFormat="1" x14ac:dyDescent="0.25">
      <c r="E587" s="332"/>
      <c r="F587" s="332"/>
      <c r="G587" s="333"/>
      <c r="H587" s="333"/>
      <c r="I587" s="333"/>
      <c r="J587" s="333"/>
      <c r="K587" s="333"/>
      <c r="L587" s="333"/>
      <c r="M587" s="333"/>
      <c r="N587" s="294"/>
      <c r="O587" s="294"/>
      <c r="P587" s="294"/>
      <c r="Q587" s="294"/>
      <c r="R587" s="294"/>
      <c r="S587" s="294"/>
      <c r="T587" s="294"/>
      <c r="U587" s="294"/>
      <c r="V587" s="294"/>
      <c r="W587" s="294"/>
      <c r="X587" s="294"/>
      <c r="Y587" s="294"/>
      <c r="Z587" s="294"/>
      <c r="AA587" s="294"/>
      <c r="AB587" s="294"/>
      <c r="AC587" s="294"/>
      <c r="AD587" s="294"/>
      <c r="AE587" s="294"/>
      <c r="AF587" s="294"/>
      <c r="AG587" s="294"/>
      <c r="AH587" s="294"/>
      <c r="AI587" s="294"/>
      <c r="AJ587" s="294"/>
      <c r="AK587" s="294"/>
      <c r="AL587" s="294"/>
      <c r="AM587" s="294"/>
      <c r="AN587" s="294"/>
      <c r="AO587" s="304"/>
      <c r="AP587" s="304"/>
      <c r="AQ587" s="304"/>
      <c r="AR587" s="304"/>
    </row>
    <row r="588" spans="5:44" customFormat="1" x14ac:dyDescent="0.25">
      <c r="E588" s="332"/>
      <c r="F588" s="332"/>
      <c r="G588" s="333"/>
      <c r="H588" s="333"/>
      <c r="I588" s="333"/>
      <c r="J588" s="333"/>
      <c r="K588" s="333"/>
      <c r="L588" s="333"/>
      <c r="M588" s="333"/>
      <c r="N588" s="294"/>
      <c r="O588" s="294"/>
      <c r="P588" s="294"/>
      <c r="Q588" s="294"/>
      <c r="R588" s="294"/>
      <c r="S588" s="294"/>
      <c r="T588" s="294"/>
      <c r="U588" s="294"/>
      <c r="V588" s="294"/>
      <c r="W588" s="294"/>
      <c r="X588" s="294"/>
      <c r="Y588" s="294"/>
      <c r="Z588" s="294"/>
      <c r="AA588" s="294"/>
      <c r="AB588" s="294"/>
      <c r="AC588" s="294"/>
      <c r="AD588" s="294"/>
      <c r="AE588" s="294"/>
      <c r="AF588" s="294"/>
      <c r="AG588" s="294"/>
      <c r="AH588" s="294"/>
      <c r="AI588" s="294"/>
      <c r="AJ588" s="294"/>
      <c r="AK588" s="294"/>
      <c r="AL588" s="294"/>
      <c r="AM588" s="294"/>
      <c r="AN588" s="294"/>
      <c r="AO588" s="304"/>
      <c r="AP588" s="304"/>
      <c r="AQ588" s="304"/>
      <c r="AR588" s="304"/>
    </row>
    <row r="589" spans="5:44" customFormat="1" x14ac:dyDescent="0.25">
      <c r="E589" s="332"/>
      <c r="F589" s="332"/>
      <c r="G589" s="333"/>
      <c r="H589" s="333"/>
      <c r="I589" s="333"/>
      <c r="J589" s="333"/>
      <c r="K589" s="333"/>
      <c r="L589" s="333"/>
      <c r="M589" s="333"/>
      <c r="N589" s="294"/>
      <c r="O589" s="294"/>
      <c r="P589" s="294"/>
      <c r="Q589" s="294"/>
      <c r="R589" s="294"/>
      <c r="S589" s="294"/>
      <c r="T589" s="294"/>
      <c r="U589" s="294"/>
      <c r="V589" s="294"/>
      <c r="W589" s="294"/>
      <c r="X589" s="294"/>
      <c r="Y589" s="294"/>
      <c r="Z589" s="294"/>
      <c r="AA589" s="294"/>
      <c r="AB589" s="294"/>
      <c r="AC589" s="294"/>
      <c r="AD589" s="294"/>
      <c r="AE589" s="294"/>
      <c r="AF589" s="294"/>
      <c r="AG589" s="294"/>
      <c r="AH589" s="294"/>
      <c r="AI589" s="294"/>
      <c r="AJ589" s="294"/>
      <c r="AK589" s="294"/>
      <c r="AL589" s="294"/>
      <c r="AM589" s="294"/>
      <c r="AN589" s="294"/>
      <c r="AO589" s="304"/>
      <c r="AP589" s="304"/>
      <c r="AQ589" s="304"/>
      <c r="AR589" s="304"/>
    </row>
    <row r="590" spans="5:44" customFormat="1" x14ac:dyDescent="0.25">
      <c r="E590" s="332"/>
      <c r="F590" s="332"/>
      <c r="G590" s="333"/>
      <c r="H590" s="333"/>
      <c r="I590" s="333"/>
      <c r="J590" s="333"/>
      <c r="K590" s="333"/>
      <c r="L590" s="333"/>
      <c r="M590" s="333"/>
      <c r="N590" s="294"/>
      <c r="O590" s="294"/>
      <c r="P590" s="294"/>
      <c r="Q590" s="294"/>
      <c r="R590" s="294"/>
      <c r="S590" s="294"/>
      <c r="T590" s="294"/>
      <c r="U590" s="294"/>
      <c r="V590" s="294"/>
      <c r="W590" s="294"/>
      <c r="X590" s="294"/>
      <c r="Y590" s="294"/>
      <c r="Z590" s="294"/>
      <c r="AA590" s="294"/>
      <c r="AB590" s="294"/>
      <c r="AC590" s="294"/>
      <c r="AD590" s="294"/>
      <c r="AE590" s="294"/>
      <c r="AF590" s="294"/>
      <c r="AG590" s="294"/>
      <c r="AH590" s="294"/>
      <c r="AI590" s="294"/>
      <c r="AJ590" s="294"/>
      <c r="AK590" s="294"/>
      <c r="AL590" s="294"/>
      <c r="AM590" s="294"/>
      <c r="AN590" s="294"/>
      <c r="AO590" s="304"/>
      <c r="AP590" s="304"/>
      <c r="AQ590" s="304"/>
      <c r="AR590" s="304"/>
    </row>
    <row r="591" spans="5:44" customFormat="1" x14ac:dyDescent="0.25">
      <c r="E591" s="332"/>
      <c r="F591" s="332"/>
      <c r="G591" s="333"/>
      <c r="H591" s="333"/>
      <c r="I591" s="333"/>
      <c r="J591" s="333"/>
      <c r="K591" s="333"/>
      <c r="L591" s="333"/>
      <c r="M591" s="333"/>
      <c r="N591" s="294"/>
      <c r="O591" s="294"/>
      <c r="P591" s="294"/>
      <c r="Q591" s="294"/>
      <c r="R591" s="294"/>
      <c r="S591" s="294"/>
      <c r="T591" s="294"/>
      <c r="U591" s="294"/>
      <c r="V591" s="294"/>
      <c r="W591" s="294"/>
      <c r="X591" s="294"/>
      <c r="Y591" s="294"/>
      <c r="Z591" s="294"/>
      <c r="AA591" s="294"/>
      <c r="AB591" s="294"/>
      <c r="AC591" s="294"/>
      <c r="AD591" s="294"/>
      <c r="AE591" s="294"/>
      <c r="AF591" s="294"/>
      <c r="AG591" s="294"/>
      <c r="AH591" s="294"/>
      <c r="AI591" s="294"/>
      <c r="AJ591" s="294"/>
      <c r="AK591" s="294"/>
      <c r="AL591" s="294"/>
      <c r="AM591" s="294"/>
      <c r="AN591" s="294"/>
      <c r="AO591" s="304"/>
      <c r="AP591" s="304"/>
      <c r="AQ591" s="304"/>
      <c r="AR591" s="304"/>
    </row>
    <row r="592" spans="5:44" customFormat="1" x14ac:dyDescent="0.25">
      <c r="E592" s="332"/>
      <c r="F592" s="332"/>
      <c r="G592" s="333"/>
      <c r="H592" s="333"/>
      <c r="I592" s="333"/>
      <c r="J592" s="333"/>
      <c r="K592" s="333"/>
      <c r="L592" s="333"/>
      <c r="M592" s="333"/>
      <c r="N592" s="294"/>
      <c r="O592" s="294"/>
      <c r="P592" s="294"/>
      <c r="Q592" s="294"/>
      <c r="R592" s="294"/>
      <c r="S592" s="294"/>
      <c r="T592" s="294"/>
      <c r="U592" s="294"/>
      <c r="V592" s="294"/>
      <c r="W592" s="294"/>
      <c r="X592" s="294"/>
      <c r="Y592" s="294"/>
      <c r="Z592" s="294"/>
      <c r="AA592" s="294"/>
      <c r="AB592" s="294"/>
      <c r="AC592" s="294"/>
      <c r="AD592" s="294"/>
      <c r="AE592" s="294"/>
      <c r="AF592" s="294"/>
      <c r="AG592" s="294"/>
      <c r="AH592" s="294"/>
      <c r="AI592" s="294"/>
      <c r="AJ592" s="294"/>
      <c r="AK592" s="294"/>
      <c r="AL592" s="294"/>
      <c r="AM592" s="294"/>
      <c r="AN592" s="294"/>
      <c r="AO592" s="304"/>
      <c r="AP592" s="304"/>
      <c r="AQ592" s="304"/>
      <c r="AR592" s="304"/>
    </row>
    <row r="593" spans="5:44" customFormat="1" x14ac:dyDescent="0.25">
      <c r="E593" s="334"/>
      <c r="F593" s="334"/>
      <c r="G593" s="333"/>
      <c r="H593" s="333"/>
      <c r="I593" s="333"/>
      <c r="J593" s="333"/>
      <c r="K593" s="333"/>
      <c r="L593" s="333"/>
      <c r="M593" s="333"/>
      <c r="N593" s="294"/>
      <c r="O593" s="294"/>
      <c r="P593" s="294"/>
      <c r="Q593" s="294"/>
      <c r="R593" s="294"/>
      <c r="S593" s="294"/>
      <c r="T593" s="294"/>
      <c r="U593" s="294"/>
      <c r="V593" s="294"/>
      <c r="W593" s="294"/>
      <c r="X593" s="294"/>
      <c r="Y593" s="294"/>
      <c r="Z593" s="294"/>
      <c r="AA593" s="294"/>
      <c r="AB593" s="294"/>
      <c r="AC593" s="294"/>
      <c r="AD593" s="294"/>
      <c r="AE593" s="294"/>
      <c r="AF593" s="294"/>
      <c r="AG593" s="294"/>
      <c r="AH593" s="294"/>
      <c r="AI593" s="294"/>
      <c r="AJ593" s="294"/>
      <c r="AK593" s="294"/>
      <c r="AL593" s="294"/>
      <c r="AM593" s="294"/>
      <c r="AN593" s="294"/>
      <c r="AO593" s="304"/>
      <c r="AP593" s="304"/>
      <c r="AQ593" s="304"/>
      <c r="AR593" s="304"/>
    </row>
    <row r="594" spans="5:44" customFormat="1" x14ac:dyDescent="0.25">
      <c r="E594" s="332"/>
      <c r="F594" s="332"/>
      <c r="G594" s="333"/>
      <c r="H594" s="333"/>
      <c r="I594" s="333"/>
      <c r="J594" s="333"/>
      <c r="K594" s="333"/>
      <c r="L594" s="333"/>
      <c r="M594" s="333"/>
      <c r="N594" s="294"/>
      <c r="O594" s="294"/>
      <c r="P594" s="294"/>
      <c r="Q594" s="294"/>
      <c r="R594" s="294"/>
      <c r="S594" s="294"/>
      <c r="T594" s="294"/>
      <c r="U594" s="294"/>
      <c r="V594" s="294"/>
      <c r="W594" s="294"/>
      <c r="X594" s="294"/>
      <c r="Y594" s="294"/>
      <c r="Z594" s="294"/>
      <c r="AA594" s="294"/>
      <c r="AB594" s="294"/>
      <c r="AC594" s="294"/>
      <c r="AD594" s="294"/>
      <c r="AE594" s="294"/>
      <c r="AF594" s="294"/>
      <c r="AG594" s="294"/>
      <c r="AH594" s="294"/>
      <c r="AI594" s="294"/>
      <c r="AJ594" s="294"/>
      <c r="AK594" s="294"/>
      <c r="AL594" s="294"/>
      <c r="AM594" s="294"/>
      <c r="AN594" s="294"/>
      <c r="AO594" s="304"/>
      <c r="AP594" s="304"/>
      <c r="AQ594" s="304"/>
      <c r="AR594" s="304"/>
    </row>
    <row r="595" spans="5:44" s="320" customFormat="1" x14ac:dyDescent="0.25">
      <c r="E595" s="332"/>
      <c r="F595" s="332"/>
      <c r="G595" s="335"/>
      <c r="H595" s="335"/>
      <c r="I595" s="335"/>
      <c r="J595" s="335"/>
      <c r="K595" s="335"/>
      <c r="L595" s="333"/>
      <c r="M595" s="335"/>
      <c r="N595" s="336"/>
      <c r="O595" s="336"/>
      <c r="P595" s="336"/>
      <c r="Q595" s="336"/>
      <c r="R595" s="336"/>
      <c r="S595" s="336"/>
      <c r="T595" s="336"/>
      <c r="U595" s="336"/>
      <c r="V595" s="336"/>
      <c r="W595" s="336"/>
      <c r="X595" s="336"/>
      <c r="Y595" s="336"/>
      <c r="Z595" s="294"/>
      <c r="AA595" s="336"/>
      <c r="AB595" s="336"/>
      <c r="AC595" s="336"/>
      <c r="AD595" s="336"/>
      <c r="AE595" s="336"/>
      <c r="AF595" s="336"/>
      <c r="AG595" s="336"/>
      <c r="AH595" s="336"/>
      <c r="AI595" s="294"/>
      <c r="AJ595" s="336"/>
      <c r="AK595" s="336"/>
      <c r="AL595" s="336"/>
      <c r="AM595" s="336"/>
      <c r="AN595" s="336"/>
      <c r="AO595" s="337"/>
      <c r="AP595" s="337"/>
      <c r="AQ595" s="337"/>
      <c r="AR595" s="337"/>
    </row>
    <row r="596" spans="5:44" customFormat="1" x14ac:dyDescent="0.25">
      <c r="E596" s="332"/>
      <c r="F596" s="332"/>
      <c r="G596" s="333"/>
      <c r="H596" s="333"/>
      <c r="I596" s="333"/>
      <c r="J596" s="333"/>
      <c r="K596" s="333"/>
      <c r="L596" s="333"/>
      <c r="M596" s="333"/>
      <c r="N596" s="294"/>
      <c r="O596" s="294"/>
      <c r="P596" s="294"/>
      <c r="Q596" s="294"/>
      <c r="R596" s="294"/>
      <c r="S596" s="294"/>
      <c r="T596" s="294"/>
      <c r="U596" s="294"/>
      <c r="V596" s="294"/>
      <c r="W596" s="294"/>
      <c r="X596" s="294"/>
      <c r="Y596" s="294"/>
      <c r="Z596" s="294"/>
      <c r="AA596" s="294"/>
      <c r="AB596" s="294"/>
      <c r="AC596" s="294"/>
      <c r="AD596" s="294"/>
      <c r="AE596" s="294"/>
      <c r="AF596" s="294"/>
      <c r="AG596" s="294"/>
      <c r="AH596" s="294"/>
      <c r="AI596" s="294"/>
      <c r="AJ596" s="294"/>
      <c r="AK596" s="294"/>
      <c r="AL596" s="294"/>
      <c r="AM596" s="294"/>
      <c r="AN596" s="294"/>
      <c r="AO596" s="304"/>
      <c r="AP596" s="304"/>
      <c r="AQ596" s="304"/>
      <c r="AR596" s="304"/>
    </row>
    <row r="597" spans="5:44" customFormat="1" x14ac:dyDescent="0.25">
      <c r="E597" s="332"/>
      <c r="F597" s="332"/>
      <c r="G597" s="333"/>
      <c r="H597" s="333"/>
      <c r="I597" s="333"/>
      <c r="J597" s="333"/>
      <c r="K597" s="333"/>
      <c r="L597" s="333"/>
      <c r="M597" s="333"/>
      <c r="N597" s="294"/>
      <c r="O597" s="294"/>
      <c r="P597" s="294"/>
      <c r="Q597" s="294"/>
      <c r="R597" s="294"/>
      <c r="S597" s="294"/>
      <c r="T597" s="294"/>
      <c r="U597" s="294"/>
      <c r="V597" s="294"/>
      <c r="W597" s="294"/>
      <c r="X597" s="294"/>
      <c r="Y597" s="294"/>
      <c r="Z597" s="294"/>
      <c r="AA597" s="294"/>
      <c r="AB597" s="294"/>
      <c r="AC597" s="294"/>
      <c r="AD597" s="294"/>
      <c r="AE597" s="294"/>
      <c r="AF597" s="294"/>
      <c r="AG597" s="294"/>
      <c r="AH597" s="294"/>
      <c r="AI597" s="294"/>
      <c r="AJ597" s="294"/>
      <c r="AK597" s="294"/>
      <c r="AL597" s="294"/>
      <c r="AM597" s="294"/>
      <c r="AN597" s="294"/>
      <c r="AO597" s="304"/>
      <c r="AP597" s="304"/>
      <c r="AQ597" s="304"/>
      <c r="AR597" s="304"/>
    </row>
    <row r="598" spans="5:44" customFormat="1" x14ac:dyDescent="0.25">
      <c r="E598" s="332"/>
      <c r="F598" s="332"/>
      <c r="G598" s="333"/>
      <c r="H598" s="333"/>
      <c r="I598" s="333"/>
      <c r="J598" s="333"/>
      <c r="K598" s="333"/>
      <c r="L598" s="333"/>
      <c r="M598" s="333"/>
      <c r="N598" s="294"/>
      <c r="O598" s="294"/>
      <c r="P598" s="294"/>
      <c r="Q598" s="294"/>
      <c r="R598" s="294"/>
      <c r="S598" s="294"/>
      <c r="T598" s="294"/>
      <c r="U598" s="294"/>
      <c r="V598" s="294"/>
      <c r="W598" s="294"/>
      <c r="X598" s="294"/>
      <c r="Y598" s="294"/>
      <c r="Z598" s="294"/>
      <c r="AA598" s="294"/>
      <c r="AB598" s="294"/>
      <c r="AC598" s="294"/>
      <c r="AD598" s="294"/>
      <c r="AE598" s="294"/>
      <c r="AF598" s="294"/>
      <c r="AG598" s="294"/>
      <c r="AH598" s="294"/>
      <c r="AI598" s="294"/>
      <c r="AJ598" s="294"/>
      <c r="AK598" s="294"/>
      <c r="AL598" s="294"/>
      <c r="AM598" s="294"/>
      <c r="AN598" s="294"/>
      <c r="AO598" s="304"/>
      <c r="AP598" s="304"/>
      <c r="AQ598" s="304"/>
      <c r="AR598" s="304"/>
    </row>
    <row r="599" spans="5:44" customFormat="1" x14ac:dyDescent="0.25">
      <c r="E599" s="332"/>
      <c r="F599" s="332"/>
      <c r="G599" s="333"/>
      <c r="H599" s="333"/>
      <c r="I599" s="333"/>
      <c r="J599" s="333"/>
      <c r="K599" s="333"/>
      <c r="L599" s="333"/>
      <c r="M599" s="333"/>
      <c r="N599" s="294"/>
      <c r="O599" s="294"/>
      <c r="P599" s="294"/>
      <c r="Q599" s="294"/>
      <c r="R599" s="294"/>
      <c r="S599" s="294"/>
      <c r="T599" s="294"/>
      <c r="U599" s="294"/>
      <c r="V599" s="294"/>
      <c r="W599" s="294"/>
      <c r="X599" s="294"/>
      <c r="Y599" s="294"/>
      <c r="Z599" s="294"/>
      <c r="AA599" s="294"/>
      <c r="AB599" s="294"/>
      <c r="AC599" s="294"/>
      <c r="AD599" s="294"/>
      <c r="AE599" s="294"/>
      <c r="AF599" s="294"/>
      <c r="AG599" s="294"/>
      <c r="AH599" s="294"/>
      <c r="AI599" s="294"/>
      <c r="AJ599" s="294"/>
      <c r="AK599" s="294"/>
      <c r="AL599" s="294"/>
      <c r="AM599" s="294"/>
      <c r="AN599" s="294"/>
      <c r="AO599" s="304"/>
      <c r="AP599" s="304"/>
      <c r="AQ599" s="304"/>
      <c r="AR599" s="304"/>
    </row>
    <row r="600" spans="5:44" customFormat="1" x14ac:dyDescent="0.25">
      <c r="E600" s="332"/>
      <c r="F600" s="332"/>
      <c r="G600" s="333"/>
      <c r="H600" s="333"/>
      <c r="I600" s="333"/>
      <c r="J600" s="333"/>
      <c r="K600" s="333"/>
      <c r="L600" s="333"/>
      <c r="M600" s="333"/>
      <c r="N600" s="294"/>
      <c r="O600" s="294"/>
      <c r="P600" s="294"/>
      <c r="Q600" s="294"/>
      <c r="R600" s="294"/>
      <c r="S600" s="294"/>
      <c r="T600" s="294"/>
      <c r="U600" s="294"/>
      <c r="V600" s="294"/>
      <c r="W600" s="294"/>
      <c r="X600" s="294"/>
      <c r="Y600" s="294"/>
      <c r="Z600" s="294"/>
      <c r="AA600" s="294"/>
      <c r="AB600" s="294"/>
      <c r="AC600" s="294"/>
      <c r="AD600" s="294"/>
      <c r="AE600" s="294"/>
      <c r="AF600" s="294"/>
      <c r="AG600" s="294"/>
      <c r="AH600" s="294"/>
      <c r="AI600" s="294"/>
      <c r="AJ600" s="294"/>
      <c r="AK600" s="294"/>
      <c r="AL600" s="294"/>
      <c r="AM600" s="294"/>
      <c r="AN600" s="294"/>
      <c r="AO600" s="304"/>
      <c r="AP600" s="304"/>
      <c r="AQ600" s="304"/>
      <c r="AR600" s="304"/>
    </row>
    <row r="601" spans="5:44" customFormat="1" x14ac:dyDescent="0.25">
      <c r="E601" s="332"/>
      <c r="F601" s="332"/>
      <c r="G601" s="333"/>
      <c r="H601" s="333"/>
      <c r="I601" s="333"/>
      <c r="J601" s="333"/>
      <c r="K601" s="333"/>
      <c r="L601" s="333"/>
      <c r="M601" s="333"/>
      <c r="N601" s="294"/>
      <c r="O601" s="294"/>
      <c r="P601" s="294"/>
      <c r="Q601" s="294"/>
      <c r="R601" s="294"/>
      <c r="S601" s="294"/>
      <c r="T601" s="294"/>
      <c r="U601" s="294"/>
      <c r="V601" s="294"/>
      <c r="W601" s="294"/>
      <c r="X601" s="294"/>
      <c r="Y601" s="294"/>
      <c r="Z601" s="294"/>
      <c r="AA601" s="294"/>
      <c r="AB601" s="294"/>
      <c r="AC601" s="294"/>
      <c r="AD601" s="294"/>
      <c r="AE601" s="294"/>
      <c r="AF601" s="294"/>
      <c r="AG601" s="294"/>
      <c r="AH601" s="294"/>
      <c r="AI601" s="294"/>
      <c r="AJ601" s="294"/>
      <c r="AK601" s="294"/>
      <c r="AL601" s="294"/>
      <c r="AM601" s="294"/>
      <c r="AN601" s="294"/>
      <c r="AO601" s="304"/>
      <c r="AP601" s="304"/>
      <c r="AQ601" s="304"/>
      <c r="AR601" s="304"/>
    </row>
    <row r="602" spans="5:44" customFormat="1" x14ac:dyDescent="0.25">
      <c r="E602" s="332"/>
      <c r="F602" s="332"/>
      <c r="G602" s="333"/>
      <c r="H602" s="333"/>
      <c r="I602" s="333"/>
      <c r="J602" s="333"/>
      <c r="K602" s="333"/>
      <c r="L602" s="333"/>
      <c r="M602" s="333"/>
      <c r="N602" s="294"/>
      <c r="O602" s="294"/>
      <c r="P602" s="294"/>
      <c r="Q602" s="294"/>
      <c r="R602" s="294"/>
      <c r="S602" s="294"/>
      <c r="T602" s="294"/>
      <c r="U602" s="294"/>
      <c r="V602" s="294"/>
      <c r="W602" s="294"/>
      <c r="X602" s="294"/>
      <c r="Y602" s="294"/>
      <c r="Z602" s="294"/>
      <c r="AA602" s="294"/>
      <c r="AB602" s="294"/>
      <c r="AC602" s="294"/>
      <c r="AD602" s="294"/>
      <c r="AE602" s="294"/>
      <c r="AF602" s="294"/>
      <c r="AG602" s="294"/>
      <c r="AH602" s="294"/>
      <c r="AI602" s="294"/>
      <c r="AJ602" s="294"/>
      <c r="AK602" s="294"/>
      <c r="AL602" s="294"/>
      <c r="AM602" s="294"/>
      <c r="AN602" s="294"/>
      <c r="AO602" s="304"/>
      <c r="AP602" s="304"/>
      <c r="AQ602" s="304"/>
      <c r="AR602" s="304"/>
    </row>
    <row r="603" spans="5:44" customFormat="1" x14ac:dyDescent="0.25">
      <c r="E603" s="332"/>
      <c r="F603" s="332"/>
      <c r="G603" s="333"/>
      <c r="H603" s="333"/>
      <c r="I603" s="333"/>
      <c r="J603" s="333"/>
      <c r="K603" s="333"/>
      <c r="L603" s="333"/>
      <c r="M603" s="333"/>
      <c r="N603" s="294"/>
      <c r="O603" s="294"/>
      <c r="P603" s="294"/>
      <c r="Q603" s="294"/>
      <c r="R603" s="294"/>
      <c r="S603" s="294"/>
      <c r="T603" s="294"/>
      <c r="U603" s="294"/>
      <c r="V603" s="294"/>
      <c r="W603" s="294"/>
      <c r="X603" s="294"/>
      <c r="Y603" s="294"/>
      <c r="Z603" s="294"/>
      <c r="AA603" s="294"/>
      <c r="AB603" s="294"/>
      <c r="AC603" s="294"/>
      <c r="AD603" s="294"/>
      <c r="AE603" s="294"/>
      <c r="AF603" s="294"/>
      <c r="AG603" s="294"/>
      <c r="AH603" s="294"/>
      <c r="AI603" s="294"/>
      <c r="AJ603" s="294"/>
      <c r="AK603" s="294"/>
      <c r="AL603" s="294"/>
      <c r="AM603" s="294"/>
      <c r="AN603" s="294"/>
      <c r="AO603" s="304"/>
      <c r="AP603" s="304"/>
      <c r="AQ603" s="304"/>
      <c r="AR603" s="304"/>
    </row>
    <row r="604" spans="5:44" customFormat="1" x14ac:dyDescent="0.25">
      <c r="E604" s="332"/>
      <c r="F604" s="332"/>
      <c r="G604" s="333"/>
      <c r="H604" s="333"/>
      <c r="I604" s="333"/>
      <c r="J604" s="333"/>
      <c r="K604" s="333"/>
      <c r="L604" s="333"/>
      <c r="M604" s="333"/>
      <c r="N604" s="294"/>
      <c r="O604" s="294"/>
      <c r="P604" s="294"/>
      <c r="Q604" s="294"/>
      <c r="R604" s="294"/>
      <c r="S604" s="294"/>
      <c r="T604" s="294"/>
      <c r="U604" s="294"/>
      <c r="V604" s="294"/>
      <c r="W604" s="294"/>
      <c r="X604" s="294"/>
      <c r="Y604" s="294"/>
      <c r="Z604" s="294"/>
      <c r="AA604" s="294"/>
      <c r="AB604" s="294"/>
      <c r="AC604" s="294"/>
      <c r="AD604" s="294"/>
      <c r="AE604" s="294"/>
      <c r="AF604" s="294"/>
      <c r="AG604" s="294"/>
      <c r="AH604" s="294"/>
      <c r="AI604" s="294"/>
      <c r="AJ604" s="294"/>
      <c r="AK604" s="294"/>
      <c r="AL604" s="294"/>
      <c r="AM604" s="294"/>
      <c r="AN604" s="294"/>
      <c r="AO604" s="304"/>
      <c r="AP604" s="304"/>
      <c r="AQ604" s="304"/>
      <c r="AR604" s="304"/>
    </row>
    <row r="605" spans="5:44" customFormat="1" x14ac:dyDescent="0.25">
      <c r="E605" s="332"/>
      <c r="F605" s="332"/>
      <c r="G605" s="333"/>
      <c r="H605" s="333"/>
      <c r="I605" s="333"/>
      <c r="J605" s="333"/>
      <c r="K605" s="333"/>
      <c r="L605" s="333"/>
      <c r="M605" s="333"/>
      <c r="N605" s="294"/>
      <c r="O605" s="294"/>
      <c r="P605" s="294"/>
      <c r="Q605" s="294"/>
      <c r="R605" s="294"/>
      <c r="S605" s="294"/>
      <c r="T605" s="294"/>
      <c r="U605" s="294"/>
      <c r="V605" s="294"/>
      <c r="W605" s="294"/>
      <c r="X605" s="294"/>
      <c r="Y605" s="294"/>
      <c r="Z605" s="294"/>
      <c r="AA605" s="294"/>
      <c r="AB605" s="294"/>
      <c r="AC605" s="294"/>
      <c r="AD605" s="294"/>
      <c r="AE605" s="294"/>
      <c r="AF605" s="294"/>
      <c r="AG605" s="294"/>
      <c r="AH605" s="294"/>
      <c r="AI605" s="294"/>
      <c r="AJ605" s="294"/>
      <c r="AK605" s="294"/>
      <c r="AL605" s="294"/>
      <c r="AM605" s="294"/>
      <c r="AN605" s="294"/>
      <c r="AO605" s="304"/>
      <c r="AP605" s="304"/>
      <c r="AQ605" s="304"/>
      <c r="AR605" s="304"/>
    </row>
    <row r="606" spans="5:44" customFormat="1" x14ac:dyDescent="0.25">
      <c r="E606" s="332"/>
      <c r="F606" s="332"/>
      <c r="G606" s="333"/>
      <c r="H606" s="333"/>
      <c r="I606" s="333"/>
      <c r="J606" s="333"/>
      <c r="K606" s="333"/>
      <c r="L606" s="333"/>
      <c r="M606" s="333"/>
      <c r="N606" s="294"/>
      <c r="O606" s="294"/>
      <c r="P606" s="294"/>
      <c r="Q606" s="294"/>
      <c r="R606" s="294"/>
      <c r="S606" s="294"/>
      <c r="T606" s="294"/>
      <c r="U606" s="294"/>
      <c r="V606" s="294"/>
      <c r="W606" s="294"/>
      <c r="X606" s="294"/>
      <c r="Y606" s="294"/>
      <c r="Z606" s="294"/>
      <c r="AA606" s="294"/>
      <c r="AB606" s="294"/>
      <c r="AC606" s="294"/>
      <c r="AD606" s="294"/>
      <c r="AE606" s="294"/>
      <c r="AF606" s="294"/>
      <c r="AG606" s="294"/>
      <c r="AH606" s="294"/>
      <c r="AI606" s="294"/>
      <c r="AJ606" s="294"/>
      <c r="AK606" s="294"/>
      <c r="AL606" s="294"/>
      <c r="AM606" s="294"/>
      <c r="AN606" s="294"/>
      <c r="AO606" s="304"/>
      <c r="AP606" s="304"/>
      <c r="AQ606" s="304"/>
      <c r="AR606" s="304"/>
    </row>
    <row r="607" spans="5:44" customFormat="1" x14ac:dyDescent="0.25">
      <c r="E607" s="332"/>
      <c r="F607" s="332"/>
      <c r="G607" s="333"/>
      <c r="H607" s="333"/>
      <c r="I607" s="333"/>
      <c r="J607" s="333"/>
      <c r="K607" s="333"/>
      <c r="L607" s="333"/>
      <c r="M607" s="333"/>
      <c r="N607" s="294"/>
      <c r="O607" s="294"/>
      <c r="P607" s="294"/>
      <c r="Q607" s="294"/>
      <c r="R607" s="294"/>
      <c r="S607" s="294"/>
      <c r="T607" s="294"/>
      <c r="U607" s="294"/>
      <c r="V607" s="294"/>
      <c r="W607" s="294"/>
      <c r="X607" s="294"/>
      <c r="Y607" s="294"/>
      <c r="Z607" s="294"/>
      <c r="AA607" s="294"/>
      <c r="AB607" s="294"/>
      <c r="AC607" s="294"/>
      <c r="AD607" s="294"/>
      <c r="AE607" s="294"/>
      <c r="AF607" s="294"/>
      <c r="AG607" s="294"/>
      <c r="AH607" s="294"/>
      <c r="AI607" s="294"/>
      <c r="AJ607" s="294"/>
      <c r="AK607" s="294"/>
      <c r="AL607" s="294"/>
      <c r="AM607" s="294"/>
      <c r="AN607" s="294"/>
      <c r="AO607" s="304"/>
      <c r="AP607" s="304"/>
      <c r="AQ607" s="304"/>
      <c r="AR607" s="304"/>
    </row>
    <row r="608" spans="5:44" customFormat="1" x14ac:dyDescent="0.25">
      <c r="E608" s="332"/>
      <c r="F608" s="332"/>
      <c r="G608" s="333"/>
      <c r="H608" s="333"/>
      <c r="I608" s="333"/>
      <c r="J608" s="333"/>
      <c r="K608" s="333"/>
      <c r="L608" s="333"/>
      <c r="M608" s="333"/>
      <c r="N608" s="294"/>
      <c r="O608" s="294"/>
      <c r="P608" s="294"/>
      <c r="Q608" s="294"/>
      <c r="R608" s="294"/>
      <c r="S608" s="294"/>
      <c r="T608" s="294"/>
      <c r="U608" s="294"/>
      <c r="V608" s="294"/>
      <c r="W608" s="294"/>
      <c r="X608" s="294"/>
      <c r="Y608" s="294"/>
      <c r="Z608" s="294"/>
      <c r="AA608" s="294"/>
      <c r="AB608" s="294"/>
      <c r="AC608" s="294"/>
      <c r="AD608" s="294"/>
      <c r="AE608" s="294"/>
      <c r="AF608" s="294"/>
      <c r="AG608" s="294"/>
      <c r="AH608" s="294"/>
      <c r="AI608" s="294"/>
      <c r="AJ608" s="294"/>
      <c r="AK608" s="294"/>
      <c r="AL608" s="294"/>
      <c r="AM608" s="294"/>
      <c r="AN608" s="294"/>
      <c r="AO608" s="304"/>
      <c r="AP608" s="304"/>
      <c r="AQ608" s="304"/>
      <c r="AR608" s="304"/>
    </row>
    <row r="609" spans="5:44" customFormat="1" x14ac:dyDescent="0.25">
      <c r="E609" s="332"/>
      <c r="F609" s="332"/>
      <c r="G609" s="333"/>
      <c r="H609" s="333"/>
      <c r="I609" s="333"/>
      <c r="J609" s="333"/>
      <c r="K609" s="333"/>
      <c r="L609" s="333"/>
      <c r="M609" s="333"/>
      <c r="N609" s="294"/>
      <c r="O609" s="294"/>
      <c r="P609" s="294"/>
      <c r="Q609" s="294"/>
      <c r="R609" s="294"/>
      <c r="S609" s="294"/>
      <c r="T609" s="294"/>
      <c r="U609" s="294"/>
      <c r="V609" s="294"/>
      <c r="W609" s="294"/>
      <c r="X609" s="294"/>
      <c r="Y609" s="294"/>
      <c r="Z609" s="294"/>
      <c r="AA609" s="294"/>
      <c r="AB609" s="294"/>
      <c r="AC609" s="294"/>
      <c r="AD609" s="294"/>
      <c r="AE609" s="294"/>
      <c r="AF609" s="294"/>
      <c r="AG609" s="294"/>
      <c r="AH609" s="294"/>
      <c r="AI609" s="294"/>
      <c r="AJ609" s="294"/>
      <c r="AK609" s="294"/>
      <c r="AL609" s="294"/>
      <c r="AM609" s="294"/>
      <c r="AN609" s="294"/>
      <c r="AO609" s="304"/>
      <c r="AP609" s="304"/>
      <c r="AQ609" s="304"/>
      <c r="AR609" s="304"/>
    </row>
    <row r="610" spans="5:44" customFormat="1" x14ac:dyDescent="0.25">
      <c r="E610" s="332"/>
      <c r="F610" s="332"/>
      <c r="G610" s="333"/>
      <c r="H610" s="333"/>
      <c r="I610" s="333"/>
      <c r="J610" s="333"/>
      <c r="K610" s="333"/>
      <c r="L610" s="333"/>
      <c r="M610" s="333"/>
      <c r="N610" s="294"/>
      <c r="O610" s="294"/>
      <c r="P610" s="294"/>
      <c r="Q610" s="294"/>
      <c r="R610" s="294"/>
      <c r="S610" s="294"/>
      <c r="T610" s="294"/>
      <c r="U610" s="294"/>
      <c r="V610" s="294"/>
      <c r="W610" s="294"/>
      <c r="X610" s="294"/>
      <c r="Y610" s="294"/>
      <c r="Z610" s="294"/>
      <c r="AA610" s="294"/>
      <c r="AB610" s="294"/>
      <c r="AC610" s="294"/>
      <c r="AD610" s="294"/>
      <c r="AE610" s="294"/>
      <c r="AF610" s="294"/>
      <c r="AG610" s="294"/>
      <c r="AH610" s="294"/>
      <c r="AI610" s="294"/>
      <c r="AJ610" s="294"/>
      <c r="AK610" s="294"/>
      <c r="AL610" s="294"/>
      <c r="AM610" s="294"/>
      <c r="AN610" s="294"/>
      <c r="AO610" s="304"/>
      <c r="AP610" s="304"/>
      <c r="AQ610" s="304"/>
      <c r="AR610" s="304"/>
    </row>
    <row r="611" spans="5:44" customFormat="1" x14ac:dyDescent="0.25">
      <c r="E611" s="332"/>
      <c r="F611" s="332"/>
      <c r="G611" s="333"/>
      <c r="H611" s="333"/>
      <c r="I611" s="333"/>
      <c r="J611" s="333"/>
      <c r="K611" s="333"/>
      <c r="L611" s="333"/>
      <c r="M611" s="333"/>
      <c r="N611" s="294"/>
      <c r="O611" s="294"/>
      <c r="P611" s="294"/>
      <c r="Q611" s="294"/>
      <c r="R611" s="294"/>
      <c r="S611" s="294"/>
      <c r="T611" s="294"/>
      <c r="U611" s="294"/>
      <c r="V611" s="294"/>
      <c r="W611" s="294"/>
      <c r="X611" s="294"/>
      <c r="Y611" s="294"/>
      <c r="Z611" s="294"/>
      <c r="AA611" s="294"/>
      <c r="AB611" s="294"/>
      <c r="AC611" s="294"/>
      <c r="AD611" s="294"/>
      <c r="AE611" s="294"/>
      <c r="AF611" s="294"/>
      <c r="AG611" s="294"/>
      <c r="AH611" s="294"/>
      <c r="AI611" s="294"/>
      <c r="AJ611" s="294"/>
      <c r="AK611" s="294"/>
      <c r="AL611" s="294"/>
      <c r="AM611" s="294"/>
      <c r="AN611" s="294"/>
      <c r="AO611" s="304"/>
      <c r="AP611" s="304"/>
      <c r="AQ611" s="304"/>
      <c r="AR611" s="304"/>
    </row>
    <row r="612" spans="5:44" customFormat="1" x14ac:dyDescent="0.25">
      <c r="E612" s="332"/>
      <c r="F612" s="332"/>
      <c r="G612" s="333"/>
      <c r="H612" s="333"/>
      <c r="I612" s="333"/>
      <c r="J612" s="333"/>
      <c r="K612" s="333"/>
      <c r="L612" s="333"/>
      <c r="M612" s="333"/>
      <c r="N612" s="294"/>
      <c r="O612" s="294"/>
      <c r="P612" s="294"/>
      <c r="Q612" s="294"/>
      <c r="R612" s="294"/>
      <c r="S612" s="294"/>
      <c r="T612" s="294"/>
      <c r="U612" s="294"/>
      <c r="V612" s="294"/>
      <c r="W612" s="294"/>
      <c r="X612" s="294"/>
      <c r="Y612" s="294"/>
      <c r="Z612" s="294"/>
      <c r="AA612" s="294"/>
      <c r="AB612" s="294"/>
      <c r="AC612" s="294"/>
      <c r="AD612" s="294"/>
      <c r="AE612" s="294"/>
      <c r="AF612" s="294"/>
      <c r="AG612" s="294"/>
      <c r="AH612" s="294"/>
      <c r="AI612" s="294"/>
      <c r="AJ612" s="294"/>
      <c r="AK612" s="294"/>
      <c r="AL612" s="294"/>
      <c r="AM612" s="294"/>
      <c r="AN612" s="294"/>
      <c r="AO612" s="304"/>
      <c r="AP612" s="304"/>
      <c r="AQ612" s="304"/>
      <c r="AR612" s="304"/>
    </row>
    <row r="613" spans="5:44" customFormat="1" x14ac:dyDescent="0.25">
      <c r="E613" s="338"/>
      <c r="F613" s="338"/>
      <c r="G613" s="333"/>
      <c r="H613" s="333"/>
      <c r="I613" s="333"/>
      <c r="J613" s="333"/>
      <c r="K613" s="333"/>
      <c r="L613" s="333"/>
      <c r="M613" s="333"/>
      <c r="N613" s="294"/>
      <c r="O613" s="294"/>
      <c r="P613" s="294"/>
      <c r="Q613" s="294"/>
      <c r="R613" s="294"/>
      <c r="S613" s="294"/>
      <c r="T613" s="294"/>
      <c r="U613" s="294"/>
      <c r="V613" s="294"/>
      <c r="W613" s="294"/>
      <c r="X613" s="294"/>
      <c r="Y613" s="294"/>
      <c r="Z613" s="294"/>
      <c r="AA613" s="294"/>
      <c r="AB613" s="294"/>
      <c r="AC613" s="294"/>
      <c r="AD613" s="294"/>
      <c r="AE613" s="294"/>
      <c r="AF613" s="294"/>
      <c r="AG613" s="294"/>
      <c r="AH613" s="294"/>
      <c r="AI613" s="294"/>
      <c r="AJ613" s="294"/>
      <c r="AK613" s="294"/>
      <c r="AL613" s="294"/>
      <c r="AM613" s="294"/>
      <c r="AN613" s="294"/>
      <c r="AO613" s="304"/>
      <c r="AP613" s="304"/>
      <c r="AQ613" s="304"/>
      <c r="AR613" s="304"/>
    </row>
    <row r="614" spans="5:44" customFormat="1" x14ac:dyDescent="0.25">
      <c r="E614" s="332"/>
      <c r="F614" s="332"/>
      <c r="G614" s="333"/>
      <c r="H614" s="333"/>
      <c r="I614" s="333"/>
      <c r="J614" s="333"/>
      <c r="K614" s="333"/>
      <c r="L614" s="333"/>
      <c r="M614" s="333"/>
      <c r="N614" s="294"/>
      <c r="O614" s="294"/>
      <c r="P614" s="294"/>
      <c r="Q614" s="294"/>
      <c r="R614" s="294"/>
      <c r="S614" s="294"/>
      <c r="T614" s="294"/>
      <c r="U614" s="294"/>
      <c r="V614" s="294"/>
      <c r="W614" s="294"/>
      <c r="X614" s="294"/>
      <c r="Y614" s="294"/>
      <c r="Z614" s="294"/>
      <c r="AA614" s="294"/>
      <c r="AB614" s="294"/>
      <c r="AC614" s="294"/>
      <c r="AD614" s="294"/>
      <c r="AE614" s="294"/>
      <c r="AF614" s="294"/>
      <c r="AG614" s="294"/>
      <c r="AH614" s="294"/>
      <c r="AI614" s="294"/>
      <c r="AJ614" s="294"/>
      <c r="AK614" s="294"/>
      <c r="AL614" s="294"/>
      <c r="AM614" s="294"/>
      <c r="AN614" s="294"/>
      <c r="AO614" s="304"/>
      <c r="AP614" s="304"/>
      <c r="AQ614" s="304"/>
      <c r="AR614" s="304"/>
    </row>
    <row r="615" spans="5:44" customFormat="1" x14ac:dyDescent="0.25">
      <c r="E615" s="332"/>
      <c r="F615" s="332"/>
      <c r="G615" s="333"/>
      <c r="H615" s="333"/>
      <c r="I615" s="333"/>
      <c r="J615" s="333"/>
      <c r="K615" s="333"/>
      <c r="L615" s="333"/>
      <c r="M615" s="333"/>
      <c r="N615" s="294"/>
      <c r="O615" s="294"/>
      <c r="P615" s="294"/>
      <c r="Q615" s="294"/>
      <c r="R615" s="294"/>
      <c r="S615" s="294"/>
      <c r="T615" s="294"/>
      <c r="U615" s="294"/>
      <c r="V615" s="294"/>
      <c r="W615" s="294"/>
      <c r="X615" s="294"/>
      <c r="Y615" s="294"/>
      <c r="Z615" s="294"/>
      <c r="AA615" s="294"/>
      <c r="AB615" s="294"/>
      <c r="AC615" s="294"/>
      <c r="AD615" s="294"/>
      <c r="AE615" s="294"/>
      <c r="AF615" s="294"/>
      <c r="AG615" s="294"/>
      <c r="AH615" s="294"/>
      <c r="AI615" s="294"/>
      <c r="AJ615" s="294"/>
      <c r="AK615" s="294"/>
      <c r="AL615" s="294"/>
      <c r="AM615" s="294"/>
      <c r="AN615" s="294"/>
      <c r="AO615" s="304"/>
      <c r="AP615" s="304"/>
      <c r="AQ615" s="304"/>
      <c r="AR615" s="304"/>
    </row>
    <row r="616" spans="5:44" customFormat="1" x14ac:dyDescent="0.25">
      <c r="E616" s="332"/>
      <c r="F616" s="332"/>
      <c r="G616" s="333"/>
      <c r="H616" s="333"/>
      <c r="I616" s="333"/>
      <c r="J616" s="333"/>
      <c r="K616" s="333"/>
      <c r="L616" s="333"/>
      <c r="M616" s="333"/>
      <c r="N616" s="294"/>
      <c r="O616" s="294"/>
      <c r="P616" s="294"/>
      <c r="Q616" s="294"/>
      <c r="R616" s="294"/>
      <c r="S616" s="294"/>
      <c r="T616" s="294"/>
      <c r="U616" s="294"/>
      <c r="V616" s="294"/>
      <c r="W616" s="294"/>
      <c r="X616" s="294"/>
      <c r="Y616" s="294"/>
      <c r="Z616" s="294"/>
      <c r="AA616" s="294"/>
      <c r="AB616" s="294"/>
      <c r="AC616" s="294"/>
      <c r="AD616" s="294"/>
      <c r="AE616" s="294"/>
      <c r="AF616" s="294"/>
      <c r="AG616" s="294"/>
      <c r="AH616" s="294"/>
      <c r="AI616" s="294"/>
      <c r="AJ616" s="294"/>
      <c r="AK616" s="294"/>
      <c r="AL616" s="294"/>
      <c r="AM616" s="294"/>
      <c r="AN616" s="294"/>
      <c r="AO616" s="304"/>
      <c r="AP616" s="304"/>
      <c r="AQ616" s="304"/>
      <c r="AR616" s="304"/>
    </row>
    <row r="617" spans="5:44" customFormat="1" x14ac:dyDescent="0.25">
      <c r="E617" s="332"/>
      <c r="F617" s="332"/>
      <c r="G617" s="333"/>
      <c r="H617" s="333"/>
      <c r="I617" s="333"/>
      <c r="J617" s="333"/>
      <c r="K617" s="333"/>
      <c r="L617" s="333"/>
      <c r="M617" s="333"/>
      <c r="N617" s="294"/>
      <c r="O617" s="294"/>
      <c r="P617" s="294"/>
      <c r="Q617" s="294"/>
      <c r="R617" s="294"/>
      <c r="S617" s="294"/>
      <c r="T617" s="294"/>
      <c r="U617" s="294"/>
      <c r="V617" s="294"/>
      <c r="W617" s="294"/>
      <c r="X617" s="294"/>
      <c r="Y617" s="294"/>
      <c r="Z617" s="294"/>
      <c r="AA617" s="294"/>
      <c r="AB617" s="294"/>
      <c r="AC617" s="294"/>
      <c r="AD617" s="294"/>
      <c r="AE617" s="294"/>
      <c r="AF617" s="294"/>
      <c r="AG617" s="294"/>
      <c r="AH617" s="294"/>
      <c r="AI617" s="294"/>
      <c r="AJ617" s="294"/>
      <c r="AK617" s="294"/>
      <c r="AL617" s="294"/>
      <c r="AM617" s="294"/>
      <c r="AN617" s="294"/>
      <c r="AO617" s="304"/>
      <c r="AP617" s="304"/>
      <c r="AQ617" s="304"/>
      <c r="AR617" s="304"/>
    </row>
    <row r="618" spans="5:44" customFormat="1" x14ac:dyDescent="0.25">
      <c r="E618" s="332"/>
      <c r="F618" s="332"/>
      <c r="G618" s="333"/>
      <c r="H618" s="333"/>
      <c r="I618" s="333"/>
      <c r="J618" s="333"/>
      <c r="K618" s="333"/>
      <c r="L618" s="333"/>
      <c r="M618" s="333"/>
      <c r="N618" s="294"/>
      <c r="O618" s="294"/>
      <c r="P618" s="294"/>
      <c r="Q618" s="294"/>
      <c r="R618" s="294"/>
      <c r="S618" s="294"/>
      <c r="T618" s="294"/>
      <c r="U618" s="294"/>
      <c r="V618" s="294"/>
      <c r="W618" s="294"/>
      <c r="X618" s="294"/>
      <c r="Y618" s="294"/>
      <c r="Z618" s="294"/>
      <c r="AA618" s="294"/>
      <c r="AB618" s="294"/>
      <c r="AC618" s="294"/>
      <c r="AD618" s="294"/>
      <c r="AE618" s="294"/>
      <c r="AF618" s="294"/>
      <c r="AG618" s="294"/>
      <c r="AH618" s="294"/>
      <c r="AI618" s="294"/>
      <c r="AJ618" s="294"/>
      <c r="AK618" s="294"/>
      <c r="AL618" s="294"/>
      <c r="AM618" s="294"/>
      <c r="AN618" s="294"/>
      <c r="AO618" s="304"/>
      <c r="AP618" s="304"/>
      <c r="AQ618" s="304"/>
      <c r="AR618" s="304"/>
    </row>
    <row r="619" spans="5:44" customFormat="1" x14ac:dyDescent="0.25">
      <c r="E619" s="332"/>
      <c r="F619" s="332"/>
      <c r="G619" s="333"/>
      <c r="H619" s="333"/>
      <c r="I619" s="333"/>
      <c r="J619" s="333"/>
      <c r="K619" s="333"/>
      <c r="L619" s="333"/>
      <c r="M619" s="333"/>
      <c r="N619" s="294"/>
      <c r="O619" s="294"/>
      <c r="P619" s="294"/>
      <c r="Q619" s="294"/>
      <c r="R619" s="294"/>
      <c r="S619" s="294"/>
      <c r="T619" s="294"/>
      <c r="U619" s="294"/>
      <c r="V619" s="294"/>
      <c r="W619" s="294"/>
      <c r="X619" s="294"/>
      <c r="Y619" s="294"/>
      <c r="Z619" s="294"/>
      <c r="AA619" s="294"/>
      <c r="AB619" s="294"/>
      <c r="AC619" s="294"/>
      <c r="AD619" s="294"/>
      <c r="AE619" s="294"/>
      <c r="AF619" s="294"/>
      <c r="AG619" s="294"/>
      <c r="AH619" s="294"/>
      <c r="AI619" s="294"/>
      <c r="AJ619" s="294"/>
      <c r="AK619" s="294"/>
      <c r="AL619" s="294"/>
      <c r="AM619" s="294"/>
      <c r="AN619" s="294"/>
      <c r="AO619" s="304"/>
      <c r="AP619" s="304"/>
      <c r="AQ619" s="304"/>
      <c r="AR619" s="304"/>
    </row>
    <row r="620" spans="5:44" customFormat="1" x14ac:dyDescent="0.25">
      <c r="E620" s="332"/>
      <c r="F620" s="332"/>
      <c r="G620" s="333"/>
      <c r="H620" s="333"/>
      <c r="I620" s="333"/>
      <c r="J620" s="333"/>
      <c r="K620" s="333"/>
      <c r="L620" s="333"/>
      <c r="M620" s="333"/>
      <c r="N620" s="294"/>
      <c r="O620" s="294"/>
      <c r="P620" s="294"/>
      <c r="Q620" s="294"/>
      <c r="R620" s="294"/>
      <c r="S620" s="294"/>
      <c r="T620" s="294"/>
      <c r="U620" s="294"/>
      <c r="V620" s="294"/>
      <c r="W620" s="294"/>
      <c r="X620" s="294"/>
      <c r="Y620" s="294"/>
      <c r="Z620" s="294"/>
      <c r="AA620" s="294"/>
      <c r="AB620" s="294"/>
      <c r="AC620" s="294"/>
      <c r="AD620" s="294"/>
      <c r="AE620" s="294"/>
      <c r="AF620" s="294"/>
      <c r="AG620" s="294"/>
      <c r="AH620" s="294"/>
      <c r="AI620" s="294"/>
      <c r="AJ620" s="294"/>
      <c r="AK620" s="294"/>
      <c r="AL620" s="294"/>
      <c r="AM620" s="294"/>
      <c r="AN620" s="294"/>
      <c r="AO620" s="304"/>
      <c r="AP620" s="304"/>
      <c r="AQ620" s="304"/>
      <c r="AR620" s="304"/>
    </row>
    <row r="621" spans="5:44" customFormat="1" x14ac:dyDescent="0.25">
      <c r="E621" s="332"/>
      <c r="F621" s="332"/>
      <c r="G621" s="333"/>
      <c r="H621" s="333"/>
      <c r="I621" s="333"/>
      <c r="J621" s="333"/>
      <c r="K621" s="333"/>
      <c r="L621" s="333"/>
      <c r="M621" s="333"/>
      <c r="N621" s="294"/>
      <c r="O621" s="294"/>
      <c r="P621" s="294"/>
      <c r="Q621" s="294"/>
      <c r="R621" s="294"/>
      <c r="S621" s="294"/>
      <c r="T621" s="294"/>
      <c r="U621" s="294"/>
      <c r="V621" s="294"/>
      <c r="W621" s="294"/>
      <c r="X621" s="294"/>
      <c r="Y621" s="294"/>
      <c r="Z621" s="294"/>
      <c r="AA621" s="294"/>
      <c r="AB621" s="294"/>
      <c r="AC621" s="294"/>
      <c r="AD621" s="294"/>
      <c r="AE621" s="294"/>
      <c r="AF621" s="294"/>
      <c r="AG621" s="294"/>
      <c r="AH621" s="294"/>
      <c r="AI621" s="294"/>
      <c r="AJ621" s="294"/>
      <c r="AK621" s="294"/>
      <c r="AL621" s="294"/>
      <c r="AM621" s="294"/>
      <c r="AN621" s="294"/>
      <c r="AO621" s="304"/>
      <c r="AP621" s="304"/>
      <c r="AQ621" s="304"/>
      <c r="AR621" s="304"/>
    </row>
    <row r="622" spans="5:44" customFormat="1" x14ac:dyDescent="0.25">
      <c r="E622" s="332"/>
      <c r="F622" s="332"/>
      <c r="G622" s="333"/>
      <c r="H622" s="333"/>
      <c r="I622" s="333"/>
      <c r="J622" s="333"/>
      <c r="K622" s="333"/>
      <c r="L622" s="333"/>
      <c r="M622" s="333"/>
      <c r="N622" s="294"/>
      <c r="O622" s="294"/>
      <c r="P622" s="294"/>
      <c r="Q622" s="294"/>
      <c r="R622" s="294"/>
      <c r="S622" s="294"/>
      <c r="T622" s="294"/>
      <c r="U622" s="294"/>
      <c r="V622" s="294"/>
      <c r="W622" s="294"/>
      <c r="X622" s="294"/>
      <c r="Y622" s="294"/>
      <c r="Z622" s="294"/>
      <c r="AA622" s="294"/>
      <c r="AB622" s="294"/>
      <c r="AC622" s="294"/>
      <c r="AD622" s="294"/>
      <c r="AE622" s="294"/>
      <c r="AF622" s="294"/>
      <c r="AG622" s="294"/>
      <c r="AH622" s="294"/>
      <c r="AI622" s="294"/>
      <c r="AJ622" s="294"/>
      <c r="AK622" s="294"/>
      <c r="AL622" s="294"/>
      <c r="AM622" s="294"/>
      <c r="AN622" s="294"/>
      <c r="AO622" s="304"/>
      <c r="AP622" s="304"/>
      <c r="AQ622" s="304"/>
      <c r="AR622" s="304"/>
    </row>
    <row r="623" spans="5:44" customFormat="1" x14ac:dyDescent="0.25">
      <c r="E623" s="338"/>
      <c r="F623" s="338"/>
      <c r="G623" s="333"/>
      <c r="H623" s="333"/>
      <c r="I623" s="333"/>
      <c r="J623" s="333"/>
      <c r="K623" s="333"/>
      <c r="L623" s="333"/>
      <c r="M623" s="333"/>
      <c r="N623" s="294"/>
      <c r="O623" s="294"/>
      <c r="P623" s="294"/>
      <c r="Q623" s="294"/>
      <c r="R623" s="294"/>
      <c r="S623" s="294"/>
      <c r="T623" s="294"/>
      <c r="U623" s="294"/>
      <c r="V623" s="294"/>
      <c r="W623" s="294"/>
      <c r="X623" s="294"/>
      <c r="Y623" s="294"/>
      <c r="Z623" s="294"/>
      <c r="AA623" s="294"/>
      <c r="AB623" s="294"/>
      <c r="AC623" s="294"/>
      <c r="AD623" s="294"/>
      <c r="AE623" s="294"/>
      <c r="AF623" s="294"/>
      <c r="AG623" s="294"/>
      <c r="AH623" s="294"/>
      <c r="AI623" s="294"/>
      <c r="AJ623" s="294"/>
      <c r="AK623" s="294"/>
      <c r="AL623" s="294"/>
      <c r="AM623" s="294"/>
      <c r="AN623" s="294"/>
      <c r="AO623" s="304"/>
      <c r="AP623" s="304"/>
      <c r="AQ623" s="304"/>
      <c r="AR623" s="304"/>
    </row>
    <row r="624" spans="5:44" customFormat="1" x14ac:dyDescent="0.25">
      <c r="E624" s="332"/>
      <c r="F624" s="332"/>
      <c r="G624" s="333"/>
      <c r="H624" s="333"/>
      <c r="I624" s="333"/>
      <c r="J624" s="333"/>
      <c r="K624" s="333"/>
      <c r="L624" s="333"/>
      <c r="M624" s="333"/>
      <c r="N624" s="294"/>
      <c r="O624" s="294"/>
      <c r="P624" s="294"/>
      <c r="Q624" s="294"/>
      <c r="R624" s="294"/>
      <c r="S624" s="294"/>
      <c r="T624" s="294"/>
      <c r="U624" s="294"/>
      <c r="V624" s="294"/>
      <c r="W624" s="294"/>
      <c r="X624" s="294"/>
      <c r="Y624" s="294"/>
      <c r="Z624" s="294"/>
      <c r="AA624" s="294"/>
      <c r="AB624" s="294"/>
      <c r="AC624" s="294"/>
      <c r="AD624" s="294"/>
      <c r="AE624" s="294"/>
      <c r="AF624" s="294"/>
      <c r="AG624" s="294"/>
      <c r="AH624" s="294"/>
      <c r="AI624" s="294"/>
      <c r="AJ624" s="294"/>
      <c r="AK624" s="294"/>
      <c r="AL624" s="294"/>
      <c r="AM624" s="294"/>
      <c r="AN624" s="294"/>
      <c r="AO624" s="304"/>
      <c r="AP624" s="304"/>
      <c r="AQ624" s="304"/>
      <c r="AR624" s="304"/>
    </row>
    <row r="625" spans="5:44" customFormat="1" x14ac:dyDescent="0.25">
      <c r="E625" s="338"/>
      <c r="F625" s="338"/>
      <c r="G625" s="333"/>
      <c r="H625" s="333"/>
      <c r="I625" s="333"/>
      <c r="J625" s="333"/>
      <c r="K625" s="333"/>
      <c r="L625" s="333"/>
      <c r="M625" s="333"/>
      <c r="N625" s="294"/>
      <c r="O625" s="294"/>
      <c r="P625" s="294"/>
      <c r="Q625" s="294"/>
      <c r="R625" s="294"/>
      <c r="S625" s="294"/>
      <c r="T625" s="294"/>
      <c r="U625" s="294"/>
      <c r="V625" s="294"/>
      <c r="W625" s="294"/>
      <c r="X625" s="294"/>
      <c r="Y625" s="294"/>
      <c r="Z625" s="294"/>
      <c r="AA625" s="294"/>
      <c r="AB625" s="294"/>
      <c r="AC625" s="294"/>
      <c r="AD625" s="294"/>
      <c r="AE625" s="294"/>
      <c r="AF625" s="294"/>
      <c r="AG625" s="294"/>
      <c r="AH625" s="294"/>
      <c r="AI625" s="294"/>
      <c r="AJ625" s="294"/>
      <c r="AK625" s="294"/>
      <c r="AL625" s="294"/>
      <c r="AM625" s="294"/>
      <c r="AN625" s="294"/>
      <c r="AO625" s="304"/>
      <c r="AP625" s="304"/>
      <c r="AQ625" s="304"/>
      <c r="AR625" s="304"/>
    </row>
    <row r="626" spans="5:44" customFormat="1" x14ac:dyDescent="0.25">
      <c r="E626" s="332"/>
      <c r="F626" s="332"/>
      <c r="G626" s="333"/>
      <c r="H626" s="333"/>
      <c r="I626" s="333"/>
      <c r="J626" s="333"/>
      <c r="K626" s="333"/>
      <c r="L626" s="333"/>
      <c r="M626" s="333"/>
      <c r="N626" s="294"/>
      <c r="O626" s="294"/>
      <c r="P626" s="294"/>
      <c r="Q626" s="294"/>
      <c r="R626" s="294"/>
      <c r="S626" s="294"/>
      <c r="T626" s="294"/>
      <c r="U626" s="294"/>
      <c r="V626" s="294"/>
      <c r="W626" s="294"/>
      <c r="X626" s="294"/>
      <c r="Y626" s="294"/>
      <c r="Z626" s="294"/>
      <c r="AA626" s="294"/>
      <c r="AB626" s="294"/>
      <c r="AC626" s="294"/>
      <c r="AD626" s="294"/>
      <c r="AE626" s="294"/>
      <c r="AF626" s="294"/>
      <c r="AG626" s="294"/>
      <c r="AH626" s="294"/>
      <c r="AI626" s="294"/>
      <c r="AJ626" s="294"/>
      <c r="AK626" s="294"/>
      <c r="AL626" s="294"/>
      <c r="AM626" s="294"/>
      <c r="AN626" s="294"/>
      <c r="AO626" s="304"/>
      <c r="AP626" s="304"/>
      <c r="AQ626" s="304"/>
      <c r="AR626" s="304"/>
    </row>
    <row r="627" spans="5:44" customFormat="1" x14ac:dyDescent="0.25">
      <c r="E627" s="332"/>
      <c r="F627" s="332"/>
      <c r="G627" s="333"/>
      <c r="H627" s="333"/>
      <c r="I627" s="333"/>
      <c r="J627" s="333"/>
      <c r="K627" s="333"/>
      <c r="L627" s="333"/>
      <c r="M627" s="333"/>
      <c r="N627" s="294"/>
      <c r="O627" s="294"/>
      <c r="P627" s="294"/>
      <c r="Q627" s="294"/>
      <c r="R627" s="294"/>
      <c r="S627" s="294"/>
      <c r="T627" s="294"/>
      <c r="U627" s="294"/>
      <c r="V627" s="294"/>
      <c r="W627" s="294"/>
      <c r="X627" s="294"/>
      <c r="Y627" s="294"/>
      <c r="Z627" s="294"/>
      <c r="AA627" s="294"/>
      <c r="AB627" s="294"/>
      <c r="AC627" s="294"/>
      <c r="AD627" s="294"/>
      <c r="AE627" s="294"/>
      <c r="AF627" s="294"/>
      <c r="AG627" s="294"/>
      <c r="AH627" s="294"/>
      <c r="AI627" s="294"/>
      <c r="AJ627" s="294"/>
      <c r="AK627" s="294"/>
      <c r="AL627" s="294"/>
      <c r="AM627" s="294"/>
      <c r="AN627" s="294"/>
      <c r="AO627" s="304"/>
      <c r="AP627" s="304"/>
      <c r="AQ627" s="304"/>
      <c r="AR627" s="304"/>
    </row>
    <row r="628" spans="5:44" customFormat="1" x14ac:dyDescent="0.25">
      <c r="E628" s="332"/>
      <c r="F628" s="332"/>
      <c r="G628" s="333"/>
      <c r="H628" s="333"/>
      <c r="I628" s="333"/>
      <c r="J628" s="333"/>
      <c r="K628" s="333"/>
      <c r="L628" s="333"/>
      <c r="M628" s="333"/>
      <c r="N628" s="294"/>
      <c r="O628" s="294"/>
      <c r="P628" s="294"/>
      <c r="Q628" s="294"/>
      <c r="R628" s="294"/>
      <c r="S628" s="294"/>
      <c r="T628" s="294"/>
      <c r="U628" s="294"/>
      <c r="V628" s="294"/>
      <c r="W628" s="294"/>
      <c r="X628" s="294"/>
      <c r="Y628" s="294"/>
      <c r="Z628" s="294"/>
      <c r="AA628" s="294"/>
      <c r="AB628" s="294"/>
      <c r="AC628" s="294"/>
      <c r="AD628" s="294"/>
      <c r="AE628" s="294"/>
      <c r="AF628" s="294"/>
      <c r="AG628" s="294"/>
      <c r="AH628" s="294"/>
      <c r="AI628" s="294"/>
      <c r="AJ628" s="294"/>
      <c r="AK628" s="294"/>
      <c r="AL628" s="294"/>
      <c r="AM628" s="294"/>
      <c r="AN628" s="294"/>
      <c r="AO628" s="304"/>
      <c r="AP628" s="304"/>
      <c r="AQ628" s="304"/>
      <c r="AR628" s="304"/>
    </row>
    <row r="629" spans="5:44" customFormat="1" x14ac:dyDescent="0.25">
      <c r="E629" s="332"/>
      <c r="F629" s="332"/>
      <c r="G629" s="333"/>
      <c r="H629" s="333"/>
      <c r="I629" s="333"/>
      <c r="J629" s="333"/>
      <c r="K629" s="333"/>
      <c r="L629" s="333"/>
      <c r="M629" s="333"/>
      <c r="N629" s="294"/>
      <c r="O629" s="294"/>
      <c r="P629" s="294"/>
      <c r="Q629" s="294"/>
      <c r="R629" s="294"/>
      <c r="S629" s="294"/>
      <c r="T629" s="294"/>
      <c r="U629" s="294"/>
      <c r="V629" s="303"/>
      <c r="W629" s="294"/>
      <c r="X629" s="294"/>
      <c r="Y629" s="294"/>
      <c r="Z629" s="294"/>
      <c r="AA629" s="294"/>
      <c r="AB629" s="294"/>
      <c r="AC629" s="294"/>
      <c r="AD629" s="294"/>
      <c r="AE629" s="294"/>
      <c r="AF629" s="294"/>
      <c r="AG629" s="294"/>
      <c r="AH629" s="294"/>
      <c r="AI629" s="294"/>
      <c r="AJ629" s="294"/>
      <c r="AK629" s="294"/>
      <c r="AL629" s="294"/>
      <c r="AM629" s="294"/>
      <c r="AN629" s="294"/>
      <c r="AO629" s="304"/>
      <c r="AP629" s="304"/>
      <c r="AQ629" s="304"/>
      <c r="AR629" s="304"/>
    </row>
    <row r="630" spans="5:44" customFormat="1" x14ac:dyDescent="0.25">
      <c r="E630" s="332"/>
      <c r="F630" s="332"/>
      <c r="G630" s="333"/>
      <c r="H630" s="333"/>
      <c r="I630" s="333"/>
      <c r="J630" s="333"/>
      <c r="K630" s="333"/>
      <c r="L630" s="333"/>
      <c r="M630" s="333"/>
      <c r="N630" s="294"/>
      <c r="O630" s="294"/>
      <c r="P630" s="294"/>
      <c r="Q630" s="294"/>
      <c r="R630" s="294"/>
      <c r="S630" s="294"/>
      <c r="T630" s="294"/>
      <c r="U630" s="294"/>
      <c r="V630" s="294"/>
      <c r="W630" s="294"/>
      <c r="X630" s="294"/>
      <c r="Y630" s="294"/>
      <c r="Z630" s="294"/>
      <c r="AA630" s="294"/>
      <c r="AB630" s="294"/>
      <c r="AC630" s="294"/>
      <c r="AD630" s="294"/>
      <c r="AE630" s="294"/>
      <c r="AF630" s="294"/>
      <c r="AG630" s="294"/>
      <c r="AH630" s="294"/>
      <c r="AI630" s="294"/>
      <c r="AJ630" s="294"/>
      <c r="AK630" s="294"/>
      <c r="AL630" s="294"/>
      <c r="AM630" s="294"/>
      <c r="AN630" s="294"/>
      <c r="AO630" s="304"/>
      <c r="AP630" s="304"/>
      <c r="AQ630" s="304"/>
      <c r="AR630" s="304"/>
    </row>
    <row r="631" spans="5:44" customFormat="1" x14ac:dyDescent="0.25">
      <c r="E631" s="332"/>
      <c r="F631" s="332"/>
      <c r="G631" s="333"/>
      <c r="H631" s="333"/>
      <c r="I631" s="333"/>
      <c r="J631" s="333"/>
      <c r="K631" s="333"/>
      <c r="L631" s="333"/>
      <c r="M631" s="333"/>
      <c r="N631" s="294"/>
      <c r="O631" s="294"/>
      <c r="P631" s="294"/>
      <c r="Q631" s="294"/>
      <c r="R631" s="294"/>
      <c r="S631" s="294"/>
      <c r="T631" s="294"/>
      <c r="U631" s="294"/>
      <c r="V631" s="294"/>
      <c r="W631" s="294"/>
      <c r="X631" s="294"/>
      <c r="Y631" s="294"/>
      <c r="Z631" s="294"/>
      <c r="AA631" s="294"/>
      <c r="AB631" s="294"/>
      <c r="AC631" s="294"/>
      <c r="AD631" s="294"/>
      <c r="AE631" s="294"/>
      <c r="AF631" s="294"/>
      <c r="AG631" s="294"/>
      <c r="AH631" s="294"/>
      <c r="AI631" s="294"/>
      <c r="AJ631" s="294"/>
      <c r="AK631" s="294"/>
      <c r="AL631" s="294"/>
      <c r="AM631" s="294"/>
      <c r="AN631" s="294"/>
      <c r="AO631" s="304"/>
      <c r="AP631" s="304"/>
      <c r="AQ631" s="304"/>
      <c r="AR631" s="304"/>
    </row>
    <row r="632" spans="5:44" customFormat="1" x14ac:dyDescent="0.25">
      <c r="E632" s="332"/>
      <c r="F632" s="332"/>
      <c r="G632" s="333"/>
      <c r="H632" s="333"/>
      <c r="I632" s="333"/>
      <c r="J632" s="333"/>
      <c r="K632" s="333"/>
      <c r="L632" s="333"/>
      <c r="M632" s="333"/>
      <c r="N632" s="294"/>
      <c r="O632" s="294"/>
      <c r="P632" s="294"/>
      <c r="Q632" s="294"/>
      <c r="R632" s="294"/>
      <c r="S632" s="294"/>
      <c r="T632" s="294"/>
      <c r="U632" s="294"/>
      <c r="V632" s="294"/>
      <c r="W632" s="294"/>
      <c r="X632" s="294"/>
      <c r="Y632" s="294"/>
      <c r="Z632" s="294"/>
      <c r="AA632" s="294"/>
      <c r="AB632" s="294"/>
      <c r="AC632" s="294"/>
      <c r="AD632" s="294"/>
      <c r="AE632" s="294"/>
      <c r="AF632" s="294"/>
      <c r="AG632" s="294"/>
      <c r="AH632" s="294"/>
      <c r="AI632" s="294"/>
      <c r="AJ632" s="294"/>
      <c r="AK632" s="294"/>
      <c r="AL632" s="294"/>
      <c r="AM632" s="294"/>
      <c r="AN632" s="294"/>
      <c r="AO632" s="304"/>
      <c r="AP632" s="304"/>
      <c r="AQ632" s="304"/>
      <c r="AR632" s="304"/>
    </row>
    <row r="633" spans="5:44" customFormat="1" x14ac:dyDescent="0.25">
      <c r="E633" s="332"/>
      <c r="F633" s="332"/>
      <c r="G633" s="333"/>
      <c r="H633" s="333"/>
      <c r="I633" s="333"/>
      <c r="J633" s="333"/>
      <c r="K633" s="333"/>
      <c r="L633" s="333"/>
      <c r="M633" s="333"/>
      <c r="N633" s="294"/>
      <c r="O633" s="294"/>
      <c r="P633" s="294"/>
      <c r="Q633" s="294"/>
      <c r="R633" s="294"/>
      <c r="S633" s="294"/>
      <c r="T633" s="294"/>
      <c r="U633" s="294"/>
      <c r="V633" s="294"/>
      <c r="W633" s="294"/>
      <c r="X633" s="294"/>
      <c r="Y633" s="294"/>
      <c r="Z633" s="294"/>
      <c r="AA633" s="294"/>
      <c r="AB633" s="294"/>
      <c r="AC633" s="294"/>
      <c r="AD633" s="294"/>
      <c r="AE633" s="294"/>
      <c r="AF633" s="294"/>
      <c r="AG633" s="294"/>
      <c r="AH633" s="294"/>
      <c r="AI633" s="294"/>
      <c r="AJ633" s="294"/>
      <c r="AK633" s="294"/>
      <c r="AL633" s="294"/>
      <c r="AM633" s="294"/>
      <c r="AN633" s="294"/>
      <c r="AO633" s="304"/>
      <c r="AP633" s="304"/>
      <c r="AQ633" s="304"/>
      <c r="AR633" s="304"/>
    </row>
    <row r="634" spans="5:44" customFormat="1" x14ac:dyDescent="0.25">
      <c r="E634" s="332"/>
      <c r="F634" s="332"/>
      <c r="G634" s="333"/>
      <c r="H634" s="333"/>
      <c r="I634" s="333"/>
      <c r="J634" s="333"/>
      <c r="K634" s="333"/>
      <c r="L634" s="333"/>
      <c r="M634" s="333"/>
      <c r="N634" s="294"/>
      <c r="O634" s="294"/>
      <c r="P634" s="294"/>
      <c r="Q634" s="294"/>
      <c r="R634" s="294"/>
      <c r="S634" s="294"/>
      <c r="T634" s="294"/>
      <c r="U634" s="294"/>
      <c r="V634" s="294"/>
      <c r="W634" s="294"/>
      <c r="X634" s="294"/>
      <c r="Y634" s="294"/>
      <c r="Z634" s="294"/>
      <c r="AA634" s="294"/>
      <c r="AB634" s="294"/>
      <c r="AC634" s="294"/>
      <c r="AD634" s="294"/>
      <c r="AE634" s="294"/>
      <c r="AF634" s="294"/>
      <c r="AG634" s="294"/>
      <c r="AH634" s="294"/>
      <c r="AI634" s="294"/>
      <c r="AJ634" s="294"/>
      <c r="AK634" s="294"/>
      <c r="AL634" s="294"/>
      <c r="AM634" s="294"/>
      <c r="AN634" s="294"/>
      <c r="AO634" s="304"/>
      <c r="AP634" s="304"/>
      <c r="AQ634" s="304"/>
      <c r="AR634" s="304"/>
    </row>
    <row r="635" spans="5:44" customFormat="1" x14ac:dyDescent="0.25">
      <c r="E635" s="332"/>
      <c r="F635" s="332"/>
      <c r="G635" s="333"/>
      <c r="H635" s="333"/>
      <c r="I635" s="333"/>
      <c r="J635" s="333"/>
      <c r="K635" s="333"/>
      <c r="L635" s="333"/>
      <c r="M635" s="333"/>
      <c r="N635" s="294"/>
      <c r="O635" s="294"/>
      <c r="P635" s="294"/>
      <c r="Q635" s="294"/>
      <c r="R635" s="294"/>
      <c r="S635" s="294"/>
      <c r="T635" s="294"/>
      <c r="U635" s="294"/>
      <c r="V635" s="294"/>
      <c r="W635" s="294"/>
      <c r="X635" s="294"/>
      <c r="Y635" s="294"/>
      <c r="Z635" s="294"/>
      <c r="AA635" s="294"/>
      <c r="AB635" s="294"/>
      <c r="AC635" s="294"/>
      <c r="AD635" s="294"/>
      <c r="AE635" s="294"/>
      <c r="AF635" s="294"/>
      <c r="AG635" s="294"/>
      <c r="AH635" s="294"/>
      <c r="AI635" s="294"/>
      <c r="AJ635" s="294"/>
      <c r="AK635" s="294"/>
      <c r="AL635" s="294"/>
      <c r="AM635" s="294"/>
      <c r="AN635" s="294"/>
      <c r="AO635" s="304"/>
      <c r="AP635" s="304"/>
      <c r="AQ635" s="304"/>
      <c r="AR635" s="304"/>
    </row>
    <row r="636" spans="5:44" customFormat="1" x14ac:dyDescent="0.25">
      <c r="E636" s="332"/>
      <c r="F636" s="332"/>
      <c r="G636" s="333"/>
      <c r="H636" s="333"/>
      <c r="I636" s="333"/>
      <c r="J636" s="333"/>
      <c r="K636" s="333"/>
      <c r="L636" s="333"/>
      <c r="M636" s="333"/>
      <c r="N636" s="294"/>
      <c r="O636" s="294"/>
      <c r="P636" s="294"/>
      <c r="Q636" s="294"/>
      <c r="R636" s="294"/>
      <c r="S636" s="294"/>
      <c r="T636" s="294"/>
      <c r="U636" s="294"/>
      <c r="V636" s="294"/>
      <c r="W636" s="294"/>
      <c r="X636" s="294"/>
      <c r="Y636" s="294"/>
      <c r="Z636" s="294"/>
      <c r="AA636" s="294"/>
      <c r="AB636" s="294"/>
      <c r="AC636" s="294"/>
      <c r="AD636" s="294"/>
      <c r="AE636" s="294"/>
      <c r="AF636" s="294"/>
      <c r="AG636" s="294"/>
      <c r="AH636" s="294"/>
      <c r="AI636" s="294"/>
      <c r="AJ636" s="294"/>
      <c r="AK636" s="294"/>
      <c r="AL636" s="294"/>
      <c r="AM636" s="294"/>
      <c r="AN636" s="294"/>
      <c r="AO636" s="304"/>
      <c r="AP636" s="304"/>
      <c r="AQ636" s="304"/>
      <c r="AR636" s="304"/>
    </row>
    <row r="637" spans="5:44" customFormat="1" x14ac:dyDescent="0.25">
      <c r="E637" s="332"/>
      <c r="F637" s="332"/>
      <c r="G637" s="333"/>
      <c r="H637" s="333"/>
      <c r="I637" s="333"/>
      <c r="J637" s="333"/>
      <c r="K637" s="333"/>
      <c r="L637" s="333"/>
      <c r="M637" s="333"/>
      <c r="N637" s="294"/>
      <c r="O637" s="294"/>
      <c r="P637" s="294"/>
      <c r="Q637" s="294"/>
      <c r="R637" s="294"/>
      <c r="S637" s="294"/>
      <c r="T637" s="294"/>
      <c r="U637" s="294"/>
      <c r="V637" s="294"/>
      <c r="W637" s="294"/>
      <c r="X637" s="294"/>
      <c r="Y637" s="294"/>
      <c r="Z637" s="294"/>
      <c r="AA637" s="294"/>
      <c r="AB637" s="294"/>
      <c r="AC637" s="294"/>
      <c r="AD637" s="294"/>
      <c r="AE637" s="294"/>
      <c r="AF637" s="294"/>
      <c r="AG637" s="294"/>
      <c r="AH637" s="294"/>
      <c r="AI637" s="294"/>
      <c r="AJ637" s="294"/>
      <c r="AK637" s="294"/>
      <c r="AL637" s="294"/>
      <c r="AM637" s="294"/>
      <c r="AN637" s="294"/>
      <c r="AO637" s="304"/>
      <c r="AP637" s="304"/>
      <c r="AQ637" s="304"/>
      <c r="AR637" s="304"/>
    </row>
    <row r="638" spans="5:44" customFormat="1" x14ac:dyDescent="0.25">
      <c r="E638" s="332"/>
      <c r="F638" s="332"/>
      <c r="G638" s="333"/>
      <c r="H638" s="333"/>
      <c r="I638" s="333"/>
      <c r="J638" s="333"/>
      <c r="K638" s="333"/>
      <c r="L638" s="333"/>
      <c r="M638" s="333"/>
      <c r="N638" s="294"/>
      <c r="O638" s="294"/>
      <c r="P638" s="294"/>
      <c r="Q638" s="294"/>
      <c r="R638" s="294"/>
      <c r="S638" s="294"/>
      <c r="T638" s="294"/>
      <c r="U638" s="294"/>
      <c r="V638" s="294"/>
      <c r="W638" s="294"/>
      <c r="X638" s="294"/>
      <c r="Y638" s="294"/>
      <c r="Z638" s="294"/>
      <c r="AA638" s="294"/>
      <c r="AB638" s="294"/>
      <c r="AC638" s="294"/>
      <c r="AD638" s="294"/>
      <c r="AE638" s="294"/>
      <c r="AF638" s="294"/>
      <c r="AG638" s="294"/>
      <c r="AH638" s="294"/>
      <c r="AI638" s="294"/>
      <c r="AJ638" s="294"/>
      <c r="AK638" s="294"/>
      <c r="AL638" s="294"/>
      <c r="AM638" s="294"/>
      <c r="AN638" s="294"/>
      <c r="AO638" s="304"/>
      <c r="AP638" s="304"/>
      <c r="AQ638" s="304"/>
      <c r="AR638" s="304"/>
    </row>
    <row r="639" spans="5:44" customFormat="1" x14ac:dyDescent="0.25">
      <c r="E639" s="332"/>
      <c r="F639" s="332"/>
      <c r="G639" s="333"/>
      <c r="H639" s="333"/>
      <c r="I639" s="333"/>
      <c r="J639" s="333"/>
      <c r="K639" s="333"/>
      <c r="L639" s="333"/>
      <c r="M639" s="333"/>
      <c r="N639" s="294"/>
      <c r="O639" s="294"/>
      <c r="P639" s="294"/>
      <c r="Q639" s="294"/>
      <c r="R639" s="294"/>
      <c r="S639" s="294"/>
      <c r="T639" s="294"/>
      <c r="U639" s="294"/>
      <c r="V639" s="294"/>
      <c r="W639" s="294"/>
      <c r="X639" s="294"/>
      <c r="Y639" s="294"/>
      <c r="Z639" s="294"/>
      <c r="AA639" s="294"/>
      <c r="AB639" s="294"/>
      <c r="AC639" s="294"/>
      <c r="AD639" s="294"/>
      <c r="AE639" s="294"/>
      <c r="AF639" s="294"/>
      <c r="AG639" s="294"/>
      <c r="AH639" s="294"/>
      <c r="AI639" s="294"/>
      <c r="AJ639" s="294"/>
      <c r="AK639" s="294"/>
      <c r="AL639" s="294"/>
      <c r="AM639" s="294"/>
      <c r="AN639" s="294"/>
      <c r="AO639" s="304"/>
      <c r="AP639" s="304"/>
      <c r="AQ639" s="304"/>
      <c r="AR639" s="304"/>
    </row>
    <row r="640" spans="5:44" customFormat="1" x14ac:dyDescent="0.25">
      <c r="E640" s="332"/>
      <c r="F640" s="332"/>
      <c r="G640" s="333"/>
      <c r="H640" s="333"/>
      <c r="I640" s="333"/>
      <c r="J640" s="333"/>
      <c r="K640" s="333"/>
      <c r="L640" s="333"/>
      <c r="M640" s="333"/>
      <c r="N640" s="294"/>
      <c r="O640" s="294"/>
      <c r="P640" s="294"/>
      <c r="Q640" s="294"/>
      <c r="R640" s="294"/>
      <c r="S640" s="294"/>
      <c r="T640" s="294"/>
      <c r="U640" s="294"/>
      <c r="V640" s="294"/>
      <c r="W640" s="294"/>
      <c r="X640" s="294"/>
      <c r="Y640" s="294"/>
      <c r="Z640" s="294"/>
      <c r="AA640" s="294"/>
      <c r="AB640" s="294"/>
      <c r="AC640" s="294"/>
      <c r="AD640" s="294"/>
      <c r="AE640" s="294"/>
      <c r="AF640" s="294"/>
      <c r="AG640" s="294"/>
      <c r="AH640" s="294"/>
      <c r="AI640" s="294"/>
      <c r="AJ640" s="294"/>
      <c r="AK640" s="294"/>
      <c r="AL640" s="294"/>
      <c r="AM640" s="294"/>
      <c r="AN640" s="294"/>
      <c r="AO640" s="304"/>
      <c r="AP640" s="304"/>
      <c r="AQ640" s="304"/>
      <c r="AR640" s="304"/>
    </row>
    <row r="641" spans="5:44" customFormat="1" x14ac:dyDescent="0.25">
      <c r="E641" s="332"/>
      <c r="F641" s="332"/>
      <c r="G641" s="333"/>
      <c r="H641" s="333"/>
      <c r="I641" s="333"/>
      <c r="J641" s="333"/>
      <c r="K641" s="333"/>
      <c r="L641" s="333"/>
      <c r="M641" s="333"/>
      <c r="N641" s="294"/>
      <c r="O641" s="294"/>
      <c r="P641" s="294"/>
      <c r="Q641" s="294"/>
      <c r="R641" s="294"/>
      <c r="S641" s="294"/>
      <c r="T641" s="294"/>
      <c r="U641" s="294"/>
      <c r="V641" s="294"/>
      <c r="W641" s="294"/>
      <c r="X641" s="294"/>
      <c r="Y641" s="294"/>
      <c r="Z641" s="294"/>
      <c r="AA641" s="294"/>
      <c r="AB641" s="294"/>
      <c r="AC641" s="294"/>
      <c r="AD641" s="294"/>
      <c r="AE641" s="294"/>
      <c r="AF641" s="294"/>
      <c r="AG641" s="294"/>
      <c r="AH641" s="294"/>
      <c r="AI641" s="294"/>
      <c r="AJ641" s="294"/>
      <c r="AK641" s="294"/>
      <c r="AL641" s="294"/>
      <c r="AM641" s="294"/>
      <c r="AN641" s="294"/>
      <c r="AO641" s="304"/>
      <c r="AP641" s="304"/>
      <c r="AQ641" s="304"/>
      <c r="AR641" s="304"/>
    </row>
    <row r="642" spans="5:44" customFormat="1" x14ac:dyDescent="0.25">
      <c r="E642" s="332"/>
      <c r="F642" s="332"/>
      <c r="G642" s="333"/>
      <c r="H642" s="333"/>
      <c r="I642" s="333"/>
      <c r="J642" s="333"/>
      <c r="K642" s="333"/>
      <c r="L642" s="333"/>
      <c r="M642" s="333"/>
      <c r="N642" s="294"/>
      <c r="O642" s="294"/>
      <c r="P642" s="294"/>
      <c r="Q642" s="294"/>
      <c r="R642" s="294"/>
      <c r="S642" s="294"/>
      <c r="T642" s="294"/>
      <c r="U642" s="294"/>
      <c r="V642" s="294"/>
      <c r="W642" s="294"/>
      <c r="X642" s="294"/>
      <c r="Y642" s="294"/>
      <c r="Z642" s="294"/>
      <c r="AA642" s="294"/>
      <c r="AB642" s="294"/>
      <c r="AC642" s="294"/>
      <c r="AD642" s="294"/>
      <c r="AE642" s="294"/>
      <c r="AF642" s="294"/>
      <c r="AG642" s="294"/>
      <c r="AH642" s="294"/>
      <c r="AI642" s="294"/>
      <c r="AJ642" s="294"/>
      <c r="AK642" s="294"/>
      <c r="AL642" s="294"/>
      <c r="AM642" s="294"/>
      <c r="AN642" s="294"/>
      <c r="AO642" s="304"/>
      <c r="AP642" s="304"/>
      <c r="AQ642" s="304"/>
      <c r="AR642" s="304"/>
    </row>
    <row r="643" spans="5:44" customFormat="1" x14ac:dyDescent="0.25">
      <c r="E643" s="339"/>
      <c r="F643" s="339"/>
      <c r="G643" s="333"/>
      <c r="H643" s="333"/>
      <c r="I643" s="333"/>
      <c r="J643" s="333"/>
      <c r="K643" s="333"/>
      <c r="L643" s="333"/>
      <c r="M643" s="333"/>
      <c r="N643" s="294"/>
      <c r="O643" s="294"/>
      <c r="P643" s="294"/>
      <c r="Q643" s="294"/>
      <c r="R643" s="294"/>
      <c r="S643" s="294"/>
      <c r="T643" s="294"/>
      <c r="U643" s="294"/>
      <c r="V643" s="294"/>
      <c r="W643" s="294"/>
      <c r="X643" s="294"/>
      <c r="Y643" s="294"/>
      <c r="Z643" s="294"/>
      <c r="AA643" s="294"/>
      <c r="AB643" s="294"/>
      <c r="AC643" s="294"/>
      <c r="AD643" s="294"/>
      <c r="AE643" s="294"/>
      <c r="AF643" s="294"/>
      <c r="AG643" s="294"/>
      <c r="AH643" s="294"/>
      <c r="AI643" s="294"/>
      <c r="AJ643" s="294"/>
      <c r="AK643" s="294"/>
      <c r="AL643" s="294"/>
      <c r="AM643" s="294"/>
      <c r="AN643" s="294"/>
      <c r="AO643" s="304"/>
      <c r="AP643" s="304"/>
      <c r="AQ643" s="304"/>
      <c r="AR643" s="304"/>
    </row>
    <row r="644" spans="5:44" customFormat="1" x14ac:dyDescent="0.25">
      <c r="E644" s="339"/>
      <c r="F644" s="339"/>
      <c r="G644" s="332"/>
      <c r="H644" s="332"/>
      <c r="I644" s="332"/>
      <c r="J644" s="332"/>
      <c r="K644" s="332"/>
      <c r="L644" s="332"/>
      <c r="M644" s="332"/>
      <c r="N644" s="304"/>
      <c r="O644" s="304"/>
      <c r="P644" s="304"/>
      <c r="Q644" s="304"/>
      <c r="R644" s="304"/>
      <c r="S644" s="304"/>
      <c r="T644" s="304"/>
      <c r="U644" s="304"/>
      <c r="V644" s="304"/>
      <c r="W644" s="304"/>
      <c r="X644" s="304"/>
      <c r="Y644" s="304"/>
      <c r="Z644" s="304"/>
      <c r="AA644" s="304"/>
      <c r="AB644" s="304"/>
      <c r="AC644" s="304"/>
      <c r="AD644" s="304"/>
      <c r="AE644" s="304"/>
      <c r="AF644" s="304"/>
      <c r="AG644" s="304"/>
      <c r="AH644" s="304"/>
      <c r="AI644" s="304"/>
      <c r="AJ644" s="304"/>
      <c r="AK644" s="304"/>
      <c r="AL644" s="304"/>
      <c r="AM644" s="304"/>
      <c r="AN644" s="304"/>
      <c r="AO644" s="304"/>
      <c r="AP644" s="304"/>
      <c r="AQ644" s="304"/>
      <c r="AR644" s="304"/>
    </row>
    <row r="645" spans="5:44" customFormat="1" x14ac:dyDescent="0.25">
      <c r="E645" s="304"/>
      <c r="F645" s="304"/>
      <c r="G645" s="339"/>
      <c r="H645" s="339"/>
      <c r="I645" s="339"/>
      <c r="J645" s="339"/>
      <c r="K645" s="339"/>
      <c r="L645" s="339"/>
      <c r="M645" s="339"/>
      <c r="N645" s="304"/>
      <c r="O645" s="304"/>
      <c r="P645" s="304"/>
      <c r="Q645" s="304"/>
      <c r="R645" s="304"/>
      <c r="S645" s="304"/>
      <c r="T645" s="304"/>
      <c r="U645" s="304"/>
      <c r="V645" s="304"/>
      <c r="W645" s="304"/>
      <c r="X645" s="304"/>
      <c r="Y645" s="304"/>
      <c r="Z645" s="304"/>
      <c r="AA645" s="304"/>
      <c r="AB645" s="304"/>
      <c r="AC645" s="304"/>
      <c r="AD645" s="304"/>
      <c r="AE645" s="304"/>
      <c r="AF645" s="304"/>
      <c r="AG645" s="304"/>
      <c r="AH645" s="304"/>
      <c r="AI645" s="304"/>
      <c r="AJ645" s="304"/>
      <c r="AK645" s="304"/>
      <c r="AL645" s="304"/>
      <c r="AM645" s="304"/>
      <c r="AN645" s="304"/>
      <c r="AO645" s="304"/>
      <c r="AP645" s="304"/>
      <c r="AQ645" s="304"/>
      <c r="AR645" s="304"/>
    </row>
    <row r="646" spans="5:44" x14ac:dyDescent="0.25">
      <c r="G646" s="339"/>
      <c r="H646" s="339"/>
      <c r="I646" s="339"/>
      <c r="J646" s="339"/>
      <c r="K646" s="339"/>
      <c r="L646" s="339"/>
      <c r="M646" s="3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44"/>
  <sheetViews>
    <sheetView showGridLines="0" zoomScale="75" workbookViewId="0">
      <selection activeCell="I12" sqref="I12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5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St. Clare Hospital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H-132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11315 Bridgeport Way SW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11315 Bridgeport Way SW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Lakewood, WA 98500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06/30/2018.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0"/>
  <sheetViews>
    <sheetView showGridLines="0" zoomScale="75" workbookViewId="0">
      <selection activeCell="D9" sqref="D9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06/30/2018</v>
      </c>
      <c r="C4" s="38"/>
      <c r="D4" s="120"/>
      <c r="E4" s="70"/>
      <c r="F4" s="127" t="str">
        <f>"License Number:  "&amp;"H-"&amp;FIXED(data!C83,0)</f>
        <v>License Number:  H-132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St. Clare Hospital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Pierce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KETUL PATEL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MIKE FITZGERALD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ROY BROOKS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253-588-1711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253-588-3001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 xml:space="preserve"> X</v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/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5772</v>
      </c>
      <c r="G23" s="21">
        <f>data!D111</f>
        <v>30254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0</v>
      </c>
      <c r="G26" s="13">
        <f>data!D114</f>
        <v>0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10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21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75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0</v>
      </c>
      <c r="E33" s="49" t="s">
        <v>1047</v>
      </c>
      <c r="F33" s="24"/>
      <c r="G33" s="21">
        <f>data!C126</f>
        <v>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0</v>
      </c>
      <c r="E34" s="49" t="s">
        <v>291</v>
      </c>
      <c r="F34" s="24"/>
      <c r="G34" s="21">
        <f>data!E127</f>
        <v>106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106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F69" sqref="F69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St. Clare Hospital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06/30/2018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3092</v>
      </c>
      <c r="C7" s="48">
        <f>data!B139</f>
        <v>17639</v>
      </c>
      <c r="D7" s="48">
        <f>data!B140</f>
        <v>0</v>
      </c>
      <c r="E7" s="48">
        <f>data!B141</f>
        <v>215161243.68000001</v>
      </c>
      <c r="F7" s="48">
        <f>data!B142</f>
        <v>150306374.28999999</v>
      </c>
      <c r="G7" s="48">
        <f>data!B141+data!B142</f>
        <v>365467617.97000003</v>
      </c>
    </row>
    <row r="8" spans="1:13" ht="20.100000000000001" customHeight="1" x14ac:dyDescent="0.25">
      <c r="A8" s="23" t="s">
        <v>297</v>
      </c>
      <c r="B8" s="48">
        <f>data!C138</f>
        <v>1467</v>
      </c>
      <c r="C8" s="48">
        <f>data!C139</f>
        <v>7492</v>
      </c>
      <c r="D8" s="48">
        <f>data!C140</f>
        <v>0</v>
      </c>
      <c r="E8" s="48">
        <f>data!C141</f>
        <v>95330207.709999993</v>
      </c>
      <c r="F8" s="48">
        <f>data!C142</f>
        <v>149230389.09</v>
      </c>
      <c r="G8" s="48">
        <f>data!C141+data!C142</f>
        <v>244560596.80000001</v>
      </c>
    </row>
    <row r="9" spans="1:13" ht="20.100000000000001" customHeight="1" x14ac:dyDescent="0.25">
      <c r="A9" s="23" t="s">
        <v>1058</v>
      </c>
      <c r="B9" s="48">
        <f>data!D138</f>
        <v>1213</v>
      </c>
      <c r="C9" s="48">
        <f>data!D139</f>
        <v>5123</v>
      </c>
      <c r="D9" s="48">
        <f>data!D140</f>
        <v>0</v>
      </c>
      <c r="E9" s="48">
        <f>data!D141</f>
        <v>72074596.049999997</v>
      </c>
      <c r="F9" s="48">
        <f>data!D142</f>
        <v>166921277.20999995</v>
      </c>
      <c r="G9" s="48">
        <f>data!D141+data!D142</f>
        <v>238995873.25999993</v>
      </c>
    </row>
    <row r="10" spans="1:13" ht="20.100000000000001" customHeight="1" x14ac:dyDescent="0.25">
      <c r="A10" s="111" t="s">
        <v>203</v>
      </c>
      <c r="B10" s="48">
        <f>data!E138</f>
        <v>5772</v>
      </c>
      <c r="C10" s="48">
        <f>data!E139</f>
        <v>30254</v>
      </c>
      <c r="D10" s="48">
        <f>data!E140</f>
        <v>0</v>
      </c>
      <c r="E10" s="48">
        <f>data!E141</f>
        <v>382566047.44</v>
      </c>
      <c r="F10" s="48">
        <f>data!E142</f>
        <v>466458040.58999991</v>
      </c>
      <c r="G10" s="48">
        <f>data!E141+data!E142</f>
        <v>849024088.02999997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zoomScale="75" workbookViewId="0">
      <selection activeCell="C14" sqref="C14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St. Clare Hospital</v>
      </c>
      <c r="B3" s="30"/>
      <c r="C3" s="31" t="str">
        <f>"FYE: "&amp;data!C82</f>
        <v>FYE: 06/30/2018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3267973.34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60088.03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488589.57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5258851.9499999993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19409.26999999999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2129167.16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441998.27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11666077.589999998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1327702.3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784395.21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2112097.5099999998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975857.04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119526.48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1095383.52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29774.7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6019921.3300000001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6049696.0300000003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112195.74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112195.74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zoomScale="75" workbookViewId="0">
      <selection activeCell="J37" sqref="J37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St. Clare Hospital</v>
      </c>
      <c r="B3" s="8"/>
      <c r="C3" s="8"/>
      <c r="E3" s="11"/>
      <c r="F3" s="12" t="str">
        <f>" FYE: "&amp;data!C82</f>
        <v xml:space="preserve"> FYE: 06/30/2018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1860280.7</v>
      </c>
      <c r="D7" s="21">
        <f>data!C195</f>
        <v>0</v>
      </c>
      <c r="E7" s="21">
        <f>data!D195</f>
        <v>0</v>
      </c>
      <c r="F7" s="21">
        <f>data!E195</f>
        <v>1860280.7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1808999.17</v>
      </c>
      <c r="D8" s="21">
        <f>data!C196</f>
        <v>0</v>
      </c>
      <c r="E8" s="21">
        <f>data!D196</f>
        <v>0</v>
      </c>
      <c r="F8" s="21">
        <f>data!E196</f>
        <v>1808999.17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30083486.449999999</v>
      </c>
      <c r="D9" s="21">
        <f>data!C197</f>
        <v>0</v>
      </c>
      <c r="E9" s="21">
        <f>data!D197</f>
        <v>0</v>
      </c>
      <c r="F9" s="21">
        <f>data!E197</f>
        <v>30083486.449999999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8135387.6799999997</v>
      </c>
      <c r="D10" s="21">
        <f>data!C198</f>
        <v>71790</v>
      </c>
      <c r="E10" s="21">
        <f>data!D198</f>
        <v>0</v>
      </c>
      <c r="F10" s="21">
        <f>data!E198</f>
        <v>8207177.6799999997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13920345.609999999</v>
      </c>
      <c r="D11" s="21">
        <f>data!C199</f>
        <v>0</v>
      </c>
      <c r="E11" s="21">
        <f>data!D199</f>
        <v>10031.469999999999</v>
      </c>
      <c r="F11" s="21">
        <f>data!E199</f>
        <v>13910314.139999999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57856472.170000002</v>
      </c>
      <c r="D12" s="21">
        <f>data!C200</f>
        <v>5454790.3899999997</v>
      </c>
      <c r="E12" s="21">
        <f>data!D200</f>
        <v>0</v>
      </c>
      <c r="F12" s="21">
        <f>data!E200</f>
        <v>63311262.560000002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712379.38</v>
      </c>
      <c r="D14" s="21">
        <f>data!C202</f>
        <v>59384.56</v>
      </c>
      <c r="E14" s="21">
        <f>data!D202</f>
        <v>0</v>
      </c>
      <c r="F14" s="21">
        <f>data!E202</f>
        <v>771763.94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329368.14</v>
      </c>
      <c r="D15" s="21">
        <f>data!C203</f>
        <v>336756.71</v>
      </c>
      <c r="E15" s="21">
        <f>data!D203</f>
        <v>0</v>
      </c>
      <c r="F15" s="21">
        <f>data!E203</f>
        <v>666124.85000000009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114706719.3</v>
      </c>
      <c r="D16" s="21">
        <f>data!C204</f>
        <v>5922721.6599999992</v>
      </c>
      <c r="E16" s="21">
        <f>data!D204</f>
        <v>10031.469999999999</v>
      </c>
      <c r="F16" s="21">
        <f>data!E204</f>
        <v>120619409.48999999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798683.89</v>
      </c>
      <c r="D24" s="21">
        <f>data!C209</f>
        <v>53867.89</v>
      </c>
      <c r="E24" s="21">
        <f>data!D209</f>
        <v>0</v>
      </c>
      <c r="F24" s="21">
        <f>data!E209</f>
        <v>852551.78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11459951.43</v>
      </c>
      <c r="D25" s="21">
        <f>data!C210</f>
        <v>881793.16</v>
      </c>
      <c r="E25" s="21">
        <f>data!D210</f>
        <v>0</v>
      </c>
      <c r="F25" s="21">
        <f>data!E210</f>
        <v>12341744.59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2034461.45</v>
      </c>
      <c r="D26" s="21">
        <f>data!C211</f>
        <v>388070.29</v>
      </c>
      <c r="E26" s="21">
        <f>data!D211</f>
        <v>0</v>
      </c>
      <c r="F26" s="21">
        <f>data!E211</f>
        <v>2422531.7399999998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10147009.49</v>
      </c>
      <c r="D27" s="21">
        <f>data!C212</f>
        <v>277863.93</v>
      </c>
      <c r="E27" s="21">
        <f>data!D212</f>
        <v>0</v>
      </c>
      <c r="F27" s="21">
        <f>data!E212</f>
        <v>10424873.42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43132737.369999997</v>
      </c>
      <c r="D28" s="21">
        <f>data!C213</f>
        <v>3533464.3</v>
      </c>
      <c r="E28" s="21">
        <f>data!D213</f>
        <v>0</v>
      </c>
      <c r="F28" s="21">
        <f>data!E213</f>
        <v>46666201.669999994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470020.52</v>
      </c>
      <c r="D30" s="21">
        <f>data!C215</f>
        <v>21703.33</v>
      </c>
      <c r="E30" s="21">
        <f>data!D215</f>
        <v>0</v>
      </c>
      <c r="F30" s="21">
        <f>data!E215</f>
        <v>491723.85000000003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68042864.149999991</v>
      </c>
      <c r="D32" s="21">
        <f>data!C217</f>
        <v>5156762.9000000004</v>
      </c>
      <c r="E32" s="21">
        <f>data!D217</f>
        <v>0</v>
      </c>
      <c r="F32" s="21">
        <f>data!E217</f>
        <v>73199627.049999982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E43" sqref="E43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St. Clare Hospital</v>
      </c>
      <c r="B2" s="30"/>
      <c r="C2" s="30"/>
      <c r="D2" s="31" t="str">
        <f>"FYE: "&amp;data!C82</f>
        <v>FYE: 06/30/2018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3841042.36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309093377.22000003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219897901.01000002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0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46938997.730000004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90267996.75000003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9200169.5600000005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675398442.26999998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0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7198018.9400000004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9494806.1699999999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16692825.109999999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5">
        <v>20</v>
      </c>
      <c r="B24" s="55">
        <v>5970</v>
      </c>
      <c r="C24" s="14" t="s">
        <v>357</v>
      </c>
      <c r="D24" s="14">
        <f>data!C238</f>
        <v>8251911.0999999996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704184220.84000003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data</vt:lpstr>
      <vt:lpstr>SC data</vt:lpstr>
      <vt:lpstr>Other Expense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St. Clare Hospital Year End Report</dc:title>
  <dc:subject>2018 St. Clare Hospital Year End Report</dc:subject>
  <dc:creator>Washington State Dept of Health - HSQA - Community Health Systems</dc:creator>
  <cp:keywords>hospital financial reports</cp:keywords>
  <cp:lastModifiedBy>Huyck, Randall  (DOH)</cp:lastModifiedBy>
  <cp:lastPrinted>2002-06-14T19:29:50Z</cp:lastPrinted>
  <dcterms:created xsi:type="dcterms:W3CDTF">1999-06-02T22:01:56Z</dcterms:created>
  <dcterms:modified xsi:type="dcterms:W3CDTF">2018-11-07T19:24:40Z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